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charts/chart5.xml" ContentType="application/vnd.openxmlformats-officedocument.drawingml.chart+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Override PartName="/xl/commentsmeta1" ContentType="application/binary"/>
  <Override PartName="/xl/commentsmeta3" ContentType="application/binary"/>
  <Override PartName="/xl/commentsmeta8" ContentType="application/binary"/>
  <Override PartName="/xl/commentsmeta9" ContentType="application/binary"/>
  <Override PartName="/xl/commentsmeta5" ContentType="application/binary"/>
  <Override PartName="/xl/commentsmeta4" ContentType="application/binary"/>
  <Override PartName="/xl/commentsmeta7"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71a82d91f2470ed/Escritorio/ECONOMIA/3 AÑO/Lab Ciencia de Datos/Proyecto historia economica/Proyecto-evolucion-salarios/"/>
    </mc:Choice>
  </mc:AlternateContent>
  <xr:revisionPtr revIDLastSave="276" documentId="11_5FE6F0AB9751CBB7D21290A66EF496378FE68ECE" xr6:coauthVersionLast="47" xr6:coauthVersionMax="47" xr10:uidLastSave="{3CB9A8E0-F3F9-49FB-8D73-E6ACA7DBAD6B}"/>
  <bookViews>
    <workbookView xWindow="-108" yWindow="-108" windowWidth="23256" windowHeight="12456" firstSheet="9" activeTab="11" xr2:uid="{00000000-000D-0000-FFFF-FFFF00000000}"/>
  </bookViews>
  <sheets>
    <sheet name="Salarios 1915_1916_1923" sheetId="1" r:id="rId1"/>
    <sheet name="Salarios 1928-34" sheetId="2" r:id="rId2"/>
    <sheet name="Brecha ingresos" sheetId="3" r:id="rId3"/>
    <sheet name="SN 1895-1945" sheetId="4" r:id="rId4"/>
    <sheet name="SR selecc 1895-1945" sheetId="5" r:id="rId5"/>
    <sheet name="Sal nom y real 1952-1986" sheetId="6" r:id="rId6"/>
    <sheet name="SR 1895-1986" sheetId="7" r:id="rId7"/>
    <sheet name="Salario-costo canasta" sheetId="8" r:id="rId8"/>
    <sheet name="Salario ind" sheetId="9" r:id="rId9"/>
    <sheet name="Brecha género" sheetId="10" r:id="rId10"/>
    <sheet name="SN 52-58" sheetId="11" r:id="rId11"/>
    <sheet name="Evolución del salario obrero vi" sheetId="12" r:id="rId12"/>
    <sheet name="SALARIOS TODO JUNTO" sheetId="13" r:id="rId13"/>
    <sheet name="Hoja1"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5v3FHla9xRHF4jEXQ1Cysn+wvAbxtekQ3MO3AikKPig="/>
    </ext>
  </extLst>
</workbook>
</file>

<file path=xl/calcChain.xml><?xml version="1.0" encoding="utf-8"?>
<calcChain xmlns="http://schemas.openxmlformats.org/spreadsheetml/2006/main">
  <c r="J23" i="12" l="1"/>
  <c r="J22" i="12"/>
  <c r="J67" i="12"/>
  <c r="U22" i="13"/>
  <c r="R52" i="11"/>
  <c r="Q52" i="11"/>
  <c r="P52" i="11"/>
  <c r="O52" i="11"/>
  <c r="N52" i="11"/>
  <c r="M52" i="11"/>
  <c r="L52" i="11"/>
  <c r="R51" i="11"/>
  <c r="Q51" i="11"/>
  <c r="P51" i="11"/>
  <c r="O51" i="11"/>
  <c r="N51" i="11"/>
  <c r="M51" i="11"/>
  <c r="L51" i="11"/>
  <c r="R49" i="11"/>
  <c r="Q49" i="11"/>
  <c r="O49" i="11"/>
  <c r="P49" i="11" s="1"/>
  <c r="N49" i="11"/>
  <c r="M49" i="11"/>
  <c r="L49" i="11"/>
  <c r="R48" i="11"/>
  <c r="Q48" i="11"/>
  <c r="O48" i="11"/>
  <c r="N48" i="11"/>
  <c r="M48" i="11"/>
  <c r="L48" i="11"/>
  <c r="P48" i="11" s="1"/>
  <c r="R46" i="11"/>
  <c r="Q46" i="11"/>
  <c r="O46" i="11"/>
  <c r="N46" i="11"/>
  <c r="M46" i="11"/>
  <c r="L46" i="11"/>
  <c r="P46" i="11" s="1"/>
  <c r="R45" i="11"/>
  <c r="Q45" i="11"/>
  <c r="O45" i="11"/>
  <c r="N45" i="11"/>
  <c r="M45" i="11"/>
  <c r="P45" i="11" s="1"/>
  <c r="L45" i="11"/>
  <c r="R44" i="11"/>
  <c r="Q44" i="11"/>
  <c r="O44" i="11"/>
  <c r="N44" i="11"/>
  <c r="M44" i="11"/>
  <c r="L44" i="11"/>
  <c r="P44" i="11" s="1"/>
  <c r="R43" i="11"/>
  <c r="Q43" i="11"/>
  <c r="O43" i="11"/>
  <c r="N43" i="11"/>
  <c r="M43" i="11"/>
  <c r="P43" i="11" s="1"/>
  <c r="L43" i="11"/>
  <c r="R41" i="11"/>
  <c r="Q41" i="11"/>
  <c r="O41" i="11"/>
  <c r="N41" i="11"/>
  <c r="M41" i="11"/>
  <c r="L41" i="11"/>
  <c r="P41" i="11" s="1"/>
  <c r="R40" i="11"/>
  <c r="Q40" i="11"/>
  <c r="O40" i="11"/>
  <c r="N40" i="11"/>
  <c r="M40" i="11"/>
  <c r="P40" i="11" s="1"/>
  <c r="L40" i="11"/>
  <c r="R38" i="11"/>
  <c r="Q38" i="11"/>
  <c r="O38" i="11"/>
  <c r="N38" i="11"/>
  <c r="M38" i="11"/>
  <c r="L38" i="11"/>
  <c r="P38" i="11" s="1"/>
  <c r="R37" i="11"/>
  <c r="Q37" i="11"/>
  <c r="O37" i="11"/>
  <c r="N37" i="11"/>
  <c r="M37" i="11"/>
  <c r="L37" i="11"/>
  <c r="P37" i="11" s="1"/>
  <c r="R35" i="11"/>
  <c r="Q35" i="11"/>
  <c r="O35" i="11"/>
  <c r="N35" i="11"/>
  <c r="M35" i="11"/>
  <c r="L35" i="11"/>
  <c r="P35" i="11" s="1"/>
  <c r="R34" i="11"/>
  <c r="Q34" i="11"/>
  <c r="O34" i="11"/>
  <c r="N34" i="11"/>
  <c r="M34" i="11"/>
  <c r="L34" i="11"/>
  <c r="P34" i="11" s="1"/>
  <c r="R32" i="11"/>
  <c r="Q32" i="11"/>
  <c r="O32" i="11"/>
  <c r="N32" i="11"/>
  <c r="P32" i="11" s="1"/>
  <c r="M32" i="11"/>
  <c r="L32" i="11"/>
  <c r="R31" i="11"/>
  <c r="Q31" i="11"/>
  <c r="O31" i="11"/>
  <c r="N31" i="11"/>
  <c r="M31" i="11"/>
  <c r="L31" i="11"/>
  <c r="P31" i="11" s="1"/>
  <c r="R30" i="11"/>
  <c r="Q30" i="11"/>
  <c r="O30" i="11"/>
  <c r="N30" i="11"/>
  <c r="M30" i="11"/>
  <c r="L30" i="11"/>
  <c r="P30" i="11" s="1"/>
  <c r="R28" i="11"/>
  <c r="Q28" i="11"/>
  <c r="P28" i="11"/>
  <c r="O28" i="11"/>
  <c r="N28" i="11"/>
  <c r="M28" i="11"/>
  <c r="L28" i="11"/>
  <c r="R27" i="11"/>
  <c r="Q27" i="11"/>
  <c r="O27" i="11"/>
  <c r="N27" i="11"/>
  <c r="P27" i="11" s="1"/>
  <c r="M27" i="11"/>
  <c r="L27" i="11"/>
  <c r="R25" i="11"/>
  <c r="Q25" i="11"/>
  <c r="O25" i="11"/>
  <c r="N25" i="11"/>
  <c r="M25" i="11"/>
  <c r="P25" i="11" s="1"/>
  <c r="L25" i="11"/>
  <c r="R24" i="11"/>
  <c r="Q24" i="11"/>
  <c r="P24" i="11"/>
  <c r="O24" i="11"/>
  <c r="N24" i="11"/>
  <c r="M24" i="11"/>
  <c r="L24" i="11"/>
  <c r="R23" i="11"/>
  <c r="Q23" i="11"/>
  <c r="O23" i="11"/>
  <c r="P23" i="11" s="1"/>
  <c r="N23" i="11"/>
  <c r="M23" i="11"/>
  <c r="L23" i="11"/>
  <c r="R21" i="11"/>
  <c r="Q21" i="11"/>
  <c r="O21" i="11"/>
  <c r="N21" i="11"/>
  <c r="M21" i="11"/>
  <c r="L21" i="11"/>
  <c r="P21" i="11" s="1"/>
  <c r="R20" i="11"/>
  <c r="Q20" i="11"/>
  <c r="O20" i="11"/>
  <c r="N20" i="11"/>
  <c r="M20" i="11"/>
  <c r="P20" i="11" s="1"/>
  <c r="L20" i="11"/>
  <c r="R19" i="11"/>
  <c r="Q19" i="11"/>
  <c r="O19" i="11"/>
  <c r="N19" i="11"/>
  <c r="M19" i="11"/>
  <c r="L19" i="11"/>
  <c r="P19" i="11" s="1"/>
  <c r="R17" i="11"/>
  <c r="Q17" i="11"/>
  <c r="O17" i="11"/>
  <c r="N17" i="11"/>
  <c r="M17" i="11"/>
  <c r="L17" i="11"/>
  <c r="P17" i="11" s="1"/>
  <c r="R16" i="11"/>
  <c r="Q16" i="11"/>
  <c r="O16" i="11"/>
  <c r="N16" i="11"/>
  <c r="M16" i="11"/>
  <c r="L16" i="11"/>
  <c r="P16" i="11" s="1"/>
  <c r="R15" i="11"/>
  <c r="Q15" i="11"/>
  <c r="O15" i="11"/>
  <c r="N15" i="11"/>
  <c r="M15" i="11"/>
  <c r="L15" i="11"/>
  <c r="P15" i="11" s="1"/>
  <c r="R14" i="11"/>
  <c r="Q14" i="11"/>
  <c r="O14" i="11"/>
  <c r="N14" i="11"/>
  <c r="M14" i="11"/>
  <c r="L14" i="11"/>
  <c r="P14" i="11" s="1"/>
  <c r="R10" i="11"/>
  <c r="Q10" i="11"/>
  <c r="P10" i="11"/>
  <c r="O10" i="11"/>
  <c r="N10" i="11"/>
  <c r="M10" i="11"/>
  <c r="L10" i="11"/>
  <c r="R9" i="11"/>
  <c r="Q9" i="11"/>
  <c r="O9" i="11"/>
  <c r="N9" i="11"/>
  <c r="P9" i="11" s="1"/>
  <c r="M9" i="11"/>
  <c r="L9" i="11"/>
  <c r="R8" i="11"/>
  <c r="Q8" i="11"/>
  <c r="O8" i="11"/>
  <c r="N8" i="11"/>
  <c r="M8" i="11"/>
  <c r="P8" i="11" s="1"/>
  <c r="L8" i="11"/>
  <c r="O102" i="9"/>
  <c r="L102" i="9"/>
  <c r="I102" i="9"/>
  <c r="G102" i="9"/>
  <c r="F102" i="9"/>
  <c r="E102" i="9"/>
  <c r="D102" i="9"/>
  <c r="C102" i="9"/>
  <c r="O101" i="9"/>
  <c r="L101" i="9"/>
  <c r="I101" i="9"/>
  <c r="G101" i="9"/>
  <c r="F101" i="9"/>
  <c r="E101" i="9"/>
  <c r="D101" i="9"/>
  <c r="C101" i="9"/>
  <c r="O100" i="9"/>
  <c r="L100" i="9"/>
  <c r="I100" i="9"/>
  <c r="G100" i="9"/>
  <c r="F100" i="9"/>
  <c r="E100" i="9"/>
  <c r="D100" i="9"/>
  <c r="C100" i="9"/>
  <c r="O99" i="9"/>
  <c r="L99" i="9"/>
  <c r="I99" i="9"/>
  <c r="G99" i="9"/>
  <c r="F99" i="9"/>
  <c r="E99" i="9"/>
  <c r="D99" i="9"/>
  <c r="C99" i="9"/>
  <c r="O98" i="9"/>
  <c r="L98" i="9"/>
  <c r="I98" i="9"/>
  <c r="G98" i="9"/>
  <c r="F98" i="9"/>
  <c r="E98" i="9"/>
  <c r="D98" i="9"/>
  <c r="C98" i="9"/>
  <c r="O97" i="9"/>
  <c r="L97" i="9"/>
  <c r="I97" i="9"/>
  <c r="G97" i="9"/>
  <c r="F97" i="9"/>
  <c r="E97" i="9"/>
  <c r="D97" i="9"/>
  <c r="C97" i="9"/>
  <c r="O96" i="9"/>
  <c r="L96" i="9"/>
  <c r="I96" i="9"/>
  <c r="G96" i="9"/>
  <c r="F96" i="9"/>
  <c r="E96" i="9"/>
  <c r="D96" i="9"/>
  <c r="C96" i="9"/>
  <c r="O95" i="9"/>
  <c r="L95" i="9"/>
  <c r="I95" i="9"/>
  <c r="G95" i="9"/>
  <c r="F95" i="9"/>
  <c r="E95" i="9"/>
  <c r="D95" i="9"/>
  <c r="C95" i="9"/>
  <c r="O94" i="9"/>
  <c r="L94" i="9"/>
  <c r="I94" i="9"/>
  <c r="G94" i="9"/>
  <c r="F94" i="9"/>
  <c r="E94" i="9"/>
  <c r="D94" i="9"/>
  <c r="C94" i="9"/>
  <c r="O93" i="9"/>
  <c r="L93" i="9"/>
  <c r="I93" i="9"/>
  <c r="G93" i="9"/>
  <c r="F93" i="9"/>
  <c r="E93" i="9"/>
  <c r="D93" i="9"/>
  <c r="C93" i="9"/>
  <c r="O92" i="9"/>
  <c r="L92" i="9"/>
  <c r="I92" i="9"/>
  <c r="G92" i="9"/>
  <c r="F92" i="9"/>
  <c r="E92" i="9"/>
  <c r="D92" i="9"/>
  <c r="C92" i="9"/>
  <c r="O91" i="9"/>
  <c r="L91" i="9"/>
  <c r="I91" i="9"/>
  <c r="G91" i="9"/>
  <c r="F91" i="9"/>
  <c r="E91" i="9"/>
  <c r="D91" i="9"/>
  <c r="C91" i="9"/>
  <c r="O90" i="9"/>
  <c r="L90" i="9"/>
  <c r="I90" i="9"/>
  <c r="G90" i="9"/>
  <c r="F90" i="9"/>
  <c r="E90" i="9"/>
  <c r="D90" i="9"/>
  <c r="C90" i="9"/>
  <c r="O89" i="9"/>
  <c r="L89" i="9"/>
  <c r="I89" i="9"/>
  <c r="G89" i="9"/>
  <c r="F89" i="9"/>
  <c r="E89" i="9"/>
  <c r="D89" i="9"/>
  <c r="C89" i="9"/>
  <c r="O88" i="9"/>
  <c r="L88" i="9"/>
  <c r="I88" i="9"/>
  <c r="G88" i="9"/>
  <c r="F88" i="9"/>
  <c r="E88" i="9"/>
  <c r="D88" i="9"/>
  <c r="C88" i="9"/>
  <c r="O87" i="9"/>
  <c r="L87" i="9"/>
  <c r="I87" i="9"/>
  <c r="G87" i="9"/>
  <c r="F87" i="9"/>
  <c r="E87" i="9"/>
  <c r="D87" i="9"/>
  <c r="C87" i="9"/>
  <c r="O86" i="9"/>
  <c r="L86" i="9"/>
  <c r="I86" i="9"/>
  <c r="G86" i="9"/>
  <c r="F86" i="9"/>
  <c r="E86" i="9"/>
  <c r="D86" i="9"/>
  <c r="C86" i="9"/>
  <c r="B86" i="9"/>
  <c r="O85" i="9"/>
  <c r="L85" i="9"/>
  <c r="I85" i="9"/>
  <c r="G85" i="9"/>
  <c r="F85" i="9"/>
  <c r="E85" i="9"/>
  <c r="D85" i="9"/>
  <c r="C85" i="9"/>
  <c r="B85" i="9"/>
  <c r="O84" i="9"/>
  <c r="L84" i="9"/>
  <c r="I84" i="9"/>
  <c r="G84" i="9"/>
  <c r="F84" i="9"/>
  <c r="E84" i="9"/>
  <c r="D84" i="9"/>
  <c r="C84" i="9"/>
  <c r="B84" i="9"/>
  <c r="O83" i="9"/>
  <c r="L83" i="9"/>
  <c r="I83" i="9"/>
  <c r="G83" i="9"/>
  <c r="F83" i="9"/>
  <c r="E83" i="9"/>
  <c r="D83" i="9"/>
  <c r="C83" i="9"/>
  <c r="B83" i="9"/>
  <c r="O82" i="9"/>
  <c r="L82" i="9"/>
  <c r="I82" i="9"/>
  <c r="G82" i="9"/>
  <c r="F82" i="9"/>
  <c r="E82" i="9"/>
  <c r="D82" i="9"/>
  <c r="C82" i="9"/>
  <c r="B82" i="9"/>
  <c r="O81" i="9"/>
  <c r="L81" i="9"/>
  <c r="I81" i="9"/>
  <c r="G81" i="9"/>
  <c r="F81" i="9"/>
  <c r="E81" i="9"/>
  <c r="D81" i="9"/>
  <c r="C81" i="9"/>
  <c r="B81" i="9"/>
  <c r="O80" i="9"/>
  <c r="L80" i="9"/>
  <c r="I80" i="9"/>
  <c r="G80" i="9"/>
  <c r="F80" i="9"/>
  <c r="E80" i="9"/>
  <c r="D80" i="9"/>
  <c r="C80" i="9"/>
  <c r="B80" i="9"/>
  <c r="O79" i="9"/>
  <c r="L79" i="9"/>
  <c r="I79" i="9"/>
  <c r="F79" i="9"/>
  <c r="C79" i="9"/>
  <c r="B79" i="9"/>
  <c r="O78" i="9"/>
  <c r="L78" i="9"/>
  <c r="I78" i="9"/>
  <c r="F78" i="9"/>
  <c r="C78" i="9"/>
  <c r="B78" i="9"/>
  <c r="O77" i="9"/>
  <c r="L77" i="9"/>
  <c r="I77" i="9"/>
  <c r="F77" i="9"/>
  <c r="C77" i="9"/>
  <c r="B77" i="9"/>
  <c r="O76" i="9"/>
  <c r="L76" i="9"/>
  <c r="I76" i="9"/>
  <c r="F76" i="9"/>
  <c r="C76" i="9"/>
  <c r="B76" i="9"/>
  <c r="O75" i="9"/>
  <c r="L75" i="9"/>
  <c r="I75" i="9"/>
  <c r="F75" i="9"/>
  <c r="C75" i="9"/>
  <c r="B75" i="9"/>
  <c r="O74" i="9"/>
  <c r="L74" i="9"/>
  <c r="I74" i="9"/>
  <c r="F74" i="9"/>
  <c r="C74" i="9"/>
  <c r="B74" i="9"/>
  <c r="O73" i="9"/>
  <c r="L73" i="9"/>
  <c r="I73" i="9"/>
  <c r="F73" i="9"/>
  <c r="C73" i="9"/>
  <c r="B73" i="9"/>
  <c r="O72" i="9"/>
  <c r="L72" i="9"/>
  <c r="I72" i="9"/>
  <c r="F72" i="9"/>
  <c r="C72" i="9"/>
  <c r="B72" i="9"/>
  <c r="O71" i="9"/>
  <c r="L71" i="9"/>
  <c r="I71" i="9"/>
  <c r="F71" i="9"/>
  <c r="C71" i="9"/>
  <c r="B71" i="9"/>
  <c r="O70" i="9"/>
  <c r="L70" i="9"/>
  <c r="I70" i="9"/>
  <c r="F70" i="9"/>
  <c r="C70" i="9"/>
  <c r="B70" i="9"/>
  <c r="O69" i="9"/>
  <c r="L69" i="9"/>
  <c r="I69" i="9"/>
  <c r="F69" i="9"/>
  <c r="C69" i="9"/>
  <c r="B69" i="9"/>
  <c r="O68" i="9"/>
  <c r="L68" i="9"/>
  <c r="I68" i="9"/>
  <c r="F68" i="9"/>
  <c r="C68" i="9"/>
  <c r="B68" i="9"/>
  <c r="L67" i="9"/>
  <c r="I67" i="9"/>
  <c r="D67" i="9"/>
  <c r="C67" i="9"/>
  <c r="L66" i="9"/>
  <c r="I66" i="9"/>
  <c r="F66" i="9"/>
  <c r="E66" i="9"/>
  <c r="D66" i="9"/>
  <c r="C66" i="9"/>
  <c r="B66" i="9"/>
  <c r="L65" i="9"/>
  <c r="I65" i="9"/>
  <c r="F65" i="9"/>
  <c r="E65" i="9"/>
  <c r="D65" i="9"/>
  <c r="B65" i="9"/>
  <c r="I64" i="9"/>
  <c r="F64" i="9"/>
  <c r="E64" i="9"/>
  <c r="D64" i="9"/>
  <c r="C64" i="9"/>
  <c r="B64" i="9"/>
  <c r="L63" i="9"/>
  <c r="I63" i="9"/>
  <c r="G63" i="9"/>
  <c r="D63" i="9"/>
  <c r="C63" i="9"/>
  <c r="B63" i="9"/>
  <c r="O62" i="9"/>
  <c r="L62" i="9"/>
  <c r="I62" i="9"/>
  <c r="G62" i="9"/>
  <c r="F62" i="9"/>
  <c r="D62" i="9"/>
  <c r="C62" i="9"/>
  <c r="B62" i="9"/>
  <c r="O61" i="9"/>
  <c r="L61" i="9"/>
  <c r="I61" i="9"/>
  <c r="G61" i="9"/>
  <c r="F61" i="9"/>
  <c r="D61" i="9"/>
  <c r="C61" i="9"/>
  <c r="B61" i="9"/>
  <c r="O60" i="9"/>
  <c r="L60" i="9"/>
  <c r="I60" i="9"/>
  <c r="E60" i="9"/>
  <c r="D60" i="9"/>
  <c r="C60" i="9"/>
  <c r="B60" i="9"/>
  <c r="C13" i="9"/>
  <c r="C65" i="9" s="1"/>
  <c r="L12" i="9"/>
  <c r="L64" i="9" s="1"/>
  <c r="E29" i="8"/>
  <c r="I24" i="8" s="1"/>
  <c r="D29" i="8"/>
  <c r="H19" i="8" s="1"/>
  <c r="G27" i="8"/>
  <c r="F27" i="8"/>
  <c r="G25" i="8"/>
  <c r="F25" i="8"/>
  <c r="I22" i="8"/>
  <c r="H22" i="8"/>
  <c r="G22" i="8"/>
  <c r="G21" i="8"/>
  <c r="G20" i="8"/>
  <c r="G19" i="8"/>
  <c r="F18" i="8"/>
  <c r="F17" i="8"/>
  <c r="I16" i="8"/>
  <c r="F16" i="8"/>
  <c r="G15" i="8"/>
  <c r="G14" i="8"/>
  <c r="G13" i="8"/>
  <c r="G12" i="8"/>
  <c r="F12" i="8"/>
  <c r="I11" i="8"/>
  <c r="H11" i="8"/>
  <c r="G11" i="8"/>
  <c r="F11" i="8"/>
  <c r="G10" i="8"/>
  <c r="F10" i="8"/>
  <c r="G9" i="8"/>
  <c r="I8" i="8"/>
  <c r="H8" i="8"/>
  <c r="G8" i="8"/>
  <c r="F8" i="8"/>
  <c r="G7" i="8"/>
  <c r="G6" i="8"/>
  <c r="F6" i="8"/>
  <c r="H5" i="8"/>
  <c r="G5" i="8"/>
  <c r="F5" i="8"/>
  <c r="G102" i="7"/>
  <c r="F102" i="7"/>
  <c r="E102" i="7"/>
  <c r="G100" i="7"/>
  <c r="G106" i="7" s="1"/>
  <c r="F100" i="7"/>
  <c r="F106" i="7" s="1"/>
  <c r="E100" i="7"/>
  <c r="BP47" i="6"/>
  <c r="BO47" i="6"/>
  <c r="BN47" i="6"/>
  <c r="BK47" i="6"/>
  <c r="BI47" i="6"/>
  <c r="BA47" i="6"/>
  <c r="BQ47" i="6" s="1"/>
  <c r="AZ47" i="6"/>
  <c r="AY47" i="6"/>
  <c r="AX47" i="6"/>
  <c r="AW47" i="6"/>
  <c r="BM47" i="6" s="1"/>
  <c r="AV47" i="6"/>
  <c r="BL47" i="6" s="1"/>
  <c r="AU47" i="6"/>
  <c r="AT47" i="6"/>
  <c r="BJ47" i="6" s="1"/>
  <c r="AS47" i="6"/>
  <c r="AR47" i="6"/>
  <c r="BH47" i="6" s="1"/>
  <c r="AQ47" i="6"/>
  <c r="BG47" i="6" s="1"/>
  <c r="AP47" i="6"/>
  <c r="BF47" i="6" s="1"/>
  <c r="AO47" i="6"/>
  <c r="BE47" i="6" s="1"/>
  <c r="BP46" i="6"/>
  <c r="BM46" i="6"/>
  <c r="BK46" i="6"/>
  <c r="BF46" i="6"/>
  <c r="BA46" i="6"/>
  <c r="BQ46" i="6" s="1"/>
  <c r="AZ46" i="6"/>
  <c r="AY46" i="6"/>
  <c r="BO46" i="6" s="1"/>
  <c r="AX46" i="6"/>
  <c r="BN46" i="6" s="1"/>
  <c r="AW46" i="6"/>
  <c r="AV46" i="6"/>
  <c r="BL46" i="6" s="1"/>
  <c r="AU46" i="6"/>
  <c r="AT46" i="6"/>
  <c r="BJ46" i="6" s="1"/>
  <c r="AS46" i="6"/>
  <c r="BI46" i="6" s="1"/>
  <c r="AR46" i="6"/>
  <c r="BH46" i="6" s="1"/>
  <c r="AQ46" i="6"/>
  <c r="BG46" i="6" s="1"/>
  <c r="AP46" i="6"/>
  <c r="AO46" i="6"/>
  <c r="BE46" i="6" s="1"/>
  <c r="BO44" i="6"/>
  <c r="BM44" i="6"/>
  <c r="BF44" i="6"/>
  <c r="BA44" i="6"/>
  <c r="BQ44" i="6" s="1"/>
  <c r="AZ44" i="6"/>
  <c r="BP44" i="6" s="1"/>
  <c r="AY44" i="6"/>
  <c r="AX44" i="6"/>
  <c r="BN44" i="6" s="1"/>
  <c r="AW44" i="6"/>
  <c r="AV44" i="6"/>
  <c r="BL44" i="6" s="1"/>
  <c r="AU44" i="6"/>
  <c r="BK44" i="6" s="1"/>
  <c r="AT44" i="6"/>
  <c r="BJ44" i="6" s="1"/>
  <c r="AS44" i="6"/>
  <c r="BI44" i="6" s="1"/>
  <c r="AR44" i="6"/>
  <c r="BH44" i="6" s="1"/>
  <c r="AQ44" i="6"/>
  <c r="BG44" i="6" s="1"/>
  <c r="AP44" i="6"/>
  <c r="AO44" i="6"/>
  <c r="BE44" i="6" s="1"/>
  <c r="BQ43" i="6"/>
  <c r="BO43" i="6"/>
  <c r="BJ43" i="6"/>
  <c r="BI43" i="6"/>
  <c r="BH43" i="6"/>
  <c r="BE43" i="6"/>
  <c r="BA43" i="6"/>
  <c r="AZ43" i="6"/>
  <c r="BP43" i="6" s="1"/>
  <c r="AY43" i="6"/>
  <c r="AX43" i="6"/>
  <c r="BN43" i="6" s="1"/>
  <c r="AW43" i="6"/>
  <c r="BM43" i="6" s="1"/>
  <c r="AV43" i="6"/>
  <c r="BL43" i="6" s="1"/>
  <c r="AU43" i="6"/>
  <c r="BK43" i="6" s="1"/>
  <c r="AT43" i="6"/>
  <c r="AS43" i="6"/>
  <c r="AR43" i="6"/>
  <c r="AQ43" i="6"/>
  <c r="BG43" i="6" s="1"/>
  <c r="AP43" i="6"/>
  <c r="BF43" i="6" s="1"/>
  <c r="AO43" i="6"/>
  <c r="BQ41" i="6"/>
  <c r="BL41" i="6"/>
  <c r="BK41" i="6"/>
  <c r="BJ41" i="6"/>
  <c r="BG41" i="6"/>
  <c r="BE41" i="6"/>
  <c r="BA41" i="6"/>
  <c r="AZ41" i="6"/>
  <c r="BP41" i="6" s="1"/>
  <c r="AY41" i="6"/>
  <c r="BO41" i="6" s="1"/>
  <c r="AX41" i="6"/>
  <c r="BN41" i="6" s="1"/>
  <c r="AW41" i="6"/>
  <c r="BM41" i="6" s="1"/>
  <c r="AV41" i="6"/>
  <c r="AU41" i="6"/>
  <c r="AT41" i="6"/>
  <c r="AS41" i="6"/>
  <c r="BI41" i="6" s="1"/>
  <c r="AR41" i="6"/>
  <c r="BH41" i="6" s="1"/>
  <c r="AQ41" i="6"/>
  <c r="AP41" i="6"/>
  <c r="BF41" i="6" s="1"/>
  <c r="AO41" i="6"/>
  <c r="BN40" i="6"/>
  <c r="BM40" i="6"/>
  <c r="BL40" i="6"/>
  <c r="BI40" i="6"/>
  <c r="BG40" i="6"/>
  <c r="BA40" i="6"/>
  <c r="BQ40" i="6" s="1"/>
  <c r="AZ40" i="6"/>
  <c r="BP40" i="6" s="1"/>
  <c r="AY40" i="6"/>
  <c r="BO40" i="6" s="1"/>
  <c r="AX40" i="6"/>
  <c r="AW40" i="6"/>
  <c r="AV40" i="6"/>
  <c r="AU40" i="6"/>
  <c r="BK40" i="6" s="1"/>
  <c r="AT40" i="6"/>
  <c r="BJ40" i="6" s="1"/>
  <c r="AS40" i="6"/>
  <c r="AR40" i="6"/>
  <c r="BH40" i="6" s="1"/>
  <c r="AQ40" i="6"/>
  <c r="AP40" i="6"/>
  <c r="BF40" i="6" s="1"/>
  <c r="AO40" i="6"/>
  <c r="BE40" i="6" s="1"/>
  <c r="BP39" i="6"/>
  <c r="BO39" i="6"/>
  <c r="BN39" i="6"/>
  <c r="BK39" i="6"/>
  <c r="BI39" i="6"/>
  <c r="BA39" i="6"/>
  <c r="BQ39" i="6" s="1"/>
  <c r="AZ39" i="6"/>
  <c r="AY39" i="6"/>
  <c r="AX39" i="6"/>
  <c r="AW39" i="6"/>
  <c r="BM39" i="6" s="1"/>
  <c r="AV39" i="6"/>
  <c r="BL39" i="6" s="1"/>
  <c r="AU39" i="6"/>
  <c r="AT39" i="6"/>
  <c r="BJ39" i="6" s="1"/>
  <c r="AS39" i="6"/>
  <c r="AR39" i="6"/>
  <c r="BH39" i="6" s="1"/>
  <c r="AQ39" i="6"/>
  <c r="BG39" i="6" s="1"/>
  <c r="AP39" i="6"/>
  <c r="BF39" i="6" s="1"/>
  <c r="AO39" i="6"/>
  <c r="BE39" i="6" s="1"/>
  <c r="BP38" i="6"/>
  <c r="BM38" i="6"/>
  <c r="BA38" i="6"/>
  <c r="BQ38" i="6" s="1"/>
  <c r="AZ38" i="6"/>
  <c r="AY38" i="6"/>
  <c r="BO38" i="6" s="1"/>
  <c r="AX38" i="6"/>
  <c r="BN38" i="6" s="1"/>
  <c r="AW38" i="6"/>
  <c r="AV38" i="6"/>
  <c r="BL38" i="6" s="1"/>
  <c r="AU38" i="6"/>
  <c r="BK38" i="6" s="1"/>
  <c r="AT38" i="6"/>
  <c r="BJ38" i="6" s="1"/>
  <c r="AS38" i="6"/>
  <c r="BI38" i="6" s="1"/>
  <c r="AR38" i="6"/>
  <c r="BH38" i="6" s="1"/>
  <c r="AQ38" i="6"/>
  <c r="BG38" i="6" s="1"/>
  <c r="AP38" i="6"/>
  <c r="BF38" i="6" s="1"/>
  <c r="AO38" i="6"/>
  <c r="BE38" i="6" s="1"/>
  <c r="BO37" i="6"/>
  <c r="BF37" i="6"/>
  <c r="BA37" i="6"/>
  <c r="BQ37" i="6" s="1"/>
  <c r="AZ37" i="6"/>
  <c r="BP37" i="6" s="1"/>
  <c r="AY37" i="6"/>
  <c r="AX37" i="6"/>
  <c r="BN37" i="6" s="1"/>
  <c r="AW37" i="6"/>
  <c r="BM37" i="6" s="1"/>
  <c r="AV37" i="6"/>
  <c r="BL37" i="6" s="1"/>
  <c r="AU37" i="6"/>
  <c r="BK37" i="6" s="1"/>
  <c r="AT37" i="6"/>
  <c r="BJ37" i="6" s="1"/>
  <c r="AS37" i="6"/>
  <c r="BI37" i="6" s="1"/>
  <c r="AR37" i="6"/>
  <c r="BH37" i="6" s="1"/>
  <c r="AQ37" i="6"/>
  <c r="BG37" i="6" s="1"/>
  <c r="AP37" i="6"/>
  <c r="AO37" i="6"/>
  <c r="BE37" i="6" s="1"/>
  <c r="BQ36" i="6"/>
  <c r="BJ36" i="6"/>
  <c r="BH36" i="6"/>
  <c r="BE36" i="6"/>
  <c r="BA36" i="6"/>
  <c r="AZ36" i="6"/>
  <c r="BP36" i="6" s="1"/>
  <c r="AY36" i="6"/>
  <c r="BO36" i="6" s="1"/>
  <c r="AX36" i="6"/>
  <c r="BN36" i="6" s="1"/>
  <c r="AW36" i="6"/>
  <c r="BM36" i="6" s="1"/>
  <c r="AV36" i="6"/>
  <c r="BL36" i="6" s="1"/>
  <c r="AU36" i="6"/>
  <c r="BK36" i="6" s="1"/>
  <c r="AT36" i="6"/>
  <c r="AS36" i="6"/>
  <c r="BI36" i="6" s="1"/>
  <c r="AR36" i="6"/>
  <c r="AQ36" i="6"/>
  <c r="BG36" i="6" s="1"/>
  <c r="AP36" i="6"/>
  <c r="BF36" i="6" s="1"/>
  <c r="AO36" i="6"/>
  <c r="BL35" i="6"/>
  <c r="BK35" i="6"/>
  <c r="BJ35" i="6"/>
  <c r="BG35" i="6"/>
  <c r="BA35" i="6"/>
  <c r="BQ35" i="6" s="1"/>
  <c r="AZ35" i="6"/>
  <c r="BP35" i="6" s="1"/>
  <c r="AY35" i="6"/>
  <c r="BO35" i="6" s="1"/>
  <c r="AX35" i="6"/>
  <c r="BN35" i="6" s="1"/>
  <c r="AW35" i="6"/>
  <c r="BM35" i="6" s="1"/>
  <c r="AV35" i="6"/>
  <c r="AU35" i="6"/>
  <c r="AT35" i="6"/>
  <c r="AS35" i="6"/>
  <c r="BI35" i="6" s="1"/>
  <c r="AR35" i="6"/>
  <c r="BH35" i="6" s="1"/>
  <c r="AQ35" i="6"/>
  <c r="AP35" i="6"/>
  <c r="BF35" i="6" s="1"/>
  <c r="AO35" i="6"/>
  <c r="BE35" i="6" s="1"/>
  <c r="BL34" i="6"/>
  <c r="BI34" i="6"/>
  <c r="BA34" i="6"/>
  <c r="BQ34" i="6" s="1"/>
  <c r="AZ34" i="6"/>
  <c r="BP34" i="6" s="1"/>
  <c r="AY34" i="6"/>
  <c r="BO34" i="6" s="1"/>
  <c r="AX34" i="6"/>
  <c r="BN34" i="6" s="1"/>
  <c r="AW34" i="6"/>
  <c r="BM34" i="6" s="1"/>
  <c r="AV34" i="6"/>
  <c r="AU34" i="6"/>
  <c r="BK34" i="6" s="1"/>
  <c r="AT34" i="6"/>
  <c r="BJ34" i="6" s="1"/>
  <c r="AS34" i="6"/>
  <c r="AR34" i="6"/>
  <c r="BH34" i="6" s="1"/>
  <c r="AQ34" i="6"/>
  <c r="BG34" i="6" s="1"/>
  <c r="AP34" i="6"/>
  <c r="BF34" i="6" s="1"/>
  <c r="AO34" i="6"/>
  <c r="BE34" i="6" s="1"/>
  <c r="BP33" i="6"/>
  <c r="BO33" i="6"/>
  <c r="BN33" i="6"/>
  <c r="BK33" i="6"/>
  <c r="BA33" i="6"/>
  <c r="BQ33" i="6" s="1"/>
  <c r="AZ33" i="6"/>
  <c r="AY33" i="6"/>
  <c r="AX33" i="6"/>
  <c r="AW33" i="6"/>
  <c r="BM33" i="6" s="1"/>
  <c r="AV33" i="6"/>
  <c r="BL33" i="6" s="1"/>
  <c r="AU33" i="6"/>
  <c r="AT33" i="6"/>
  <c r="BJ33" i="6" s="1"/>
  <c r="AS33" i="6"/>
  <c r="BI33" i="6" s="1"/>
  <c r="AR33" i="6"/>
  <c r="BH33" i="6" s="1"/>
  <c r="AQ33" i="6"/>
  <c r="BG33" i="6" s="1"/>
  <c r="AP33" i="6"/>
  <c r="BF33" i="6" s="1"/>
  <c r="AO33" i="6"/>
  <c r="BE33" i="6" s="1"/>
  <c r="BP32" i="6"/>
  <c r="BM32" i="6"/>
  <c r="BE32" i="6"/>
  <c r="BA32" i="6"/>
  <c r="BQ32" i="6" s="1"/>
  <c r="AZ32" i="6"/>
  <c r="AY32" i="6"/>
  <c r="BO32" i="6" s="1"/>
  <c r="AX32" i="6"/>
  <c r="BN32" i="6" s="1"/>
  <c r="AW32" i="6"/>
  <c r="AV32" i="6"/>
  <c r="BL32" i="6" s="1"/>
  <c r="AU32" i="6"/>
  <c r="BK32" i="6" s="1"/>
  <c r="AT32" i="6"/>
  <c r="BJ32" i="6" s="1"/>
  <c r="AS32" i="6"/>
  <c r="BI32" i="6" s="1"/>
  <c r="AR32" i="6"/>
  <c r="BH32" i="6" s="1"/>
  <c r="AQ32" i="6"/>
  <c r="BG32" i="6" s="1"/>
  <c r="AP32" i="6"/>
  <c r="BF32" i="6" s="1"/>
  <c r="AO32" i="6"/>
  <c r="BO31" i="6"/>
  <c r="BF31" i="6"/>
  <c r="BA31" i="6"/>
  <c r="BQ31" i="6" s="1"/>
  <c r="AZ31" i="6"/>
  <c r="BP31" i="6" s="1"/>
  <c r="AY31" i="6"/>
  <c r="AX31" i="6"/>
  <c r="BN31" i="6" s="1"/>
  <c r="AW31" i="6"/>
  <c r="BM31" i="6" s="1"/>
  <c r="AV31" i="6"/>
  <c r="BL31" i="6" s="1"/>
  <c r="AU31" i="6"/>
  <c r="BK31" i="6" s="1"/>
  <c r="AT31" i="6"/>
  <c r="BJ31" i="6" s="1"/>
  <c r="AS31" i="6"/>
  <c r="BI31" i="6" s="1"/>
  <c r="AR31" i="6"/>
  <c r="BH31" i="6" s="1"/>
  <c r="AQ31" i="6"/>
  <c r="BG31" i="6" s="1"/>
  <c r="AP31" i="6"/>
  <c r="AO31" i="6"/>
  <c r="BE31" i="6" s="1"/>
  <c r="BQ30" i="6"/>
  <c r="BI30" i="6"/>
  <c r="BH30" i="6"/>
  <c r="BE30" i="6"/>
  <c r="BA30" i="6"/>
  <c r="AZ30" i="6"/>
  <c r="BP30" i="6" s="1"/>
  <c r="AY30" i="6"/>
  <c r="BO30" i="6" s="1"/>
  <c r="AX30" i="6"/>
  <c r="BN30" i="6" s="1"/>
  <c r="AW30" i="6"/>
  <c r="BM30" i="6" s="1"/>
  <c r="AV30" i="6"/>
  <c r="BL30" i="6" s="1"/>
  <c r="AU30" i="6"/>
  <c r="BK30" i="6" s="1"/>
  <c r="AT30" i="6"/>
  <c r="BJ30" i="6" s="1"/>
  <c r="AS30" i="6"/>
  <c r="AR30" i="6"/>
  <c r="AQ30" i="6"/>
  <c r="BG30" i="6" s="1"/>
  <c r="AP30" i="6"/>
  <c r="BF30" i="6" s="1"/>
  <c r="AO30" i="6"/>
  <c r="BM29" i="6"/>
  <c r="BL29" i="6"/>
  <c r="BK29" i="6"/>
  <c r="BI29" i="6"/>
  <c r="BH29" i="6"/>
  <c r="BB29" i="6"/>
  <c r="BR29" i="6" s="1"/>
  <c r="BA29" i="6"/>
  <c r="BQ29" i="6" s="1"/>
  <c r="AZ29" i="6"/>
  <c r="BP29" i="6" s="1"/>
  <c r="AY29" i="6"/>
  <c r="BO29" i="6" s="1"/>
  <c r="AX29" i="6"/>
  <c r="BN29" i="6" s="1"/>
  <c r="AW29" i="6"/>
  <c r="AV29" i="6"/>
  <c r="AU29" i="6"/>
  <c r="AT29" i="6"/>
  <c r="BJ29" i="6" s="1"/>
  <c r="AS29" i="6"/>
  <c r="AR29" i="6"/>
  <c r="AQ29" i="6"/>
  <c r="BG29" i="6" s="1"/>
  <c r="AP29" i="6"/>
  <c r="BF29" i="6" s="1"/>
  <c r="AO29" i="6"/>
  <c r="BE29" i="6" s="1"/>
  <c r="AL29" i="6"/>
  <c r="AK29" i="6"/>
  <c r="AI29" i="6"/>
  <c r="AH29" i="6"/>
  <c r="AG29" i="6"/>
  <c r="AF29" i="6"/>
  <c r="AE29" i="6"/>
  <c r="AD29" i="6"/>
  <c r="BM27" i="6"/>
  <c r="BL27" i="6"/>
  <c r="BK27" i="6"/>
  <c r="BI27" i="6"/>
  <c r="BH27" i="6"/>
  <c r="BB27" i="6"/>
  <c r="BR27" i="6" s="1"/>
  <c r="BA27" i="6"/>
  <c r="BQ27" i="6" s="1"/>
  <c r="AZ27" i="6"/>
  <c r="BP27" i="6" s="1"/>
  <c r="AY27" i="6"/>
  <c r="BO27" i="6" s="1"/>
  <c r="AX27" i="6"/>
  <c r="BN27" i="6" s="1"/>
  <c r="AW27" i="6"/>
  <c r="AV27" i="6"/>
  <c r="AU27" i="6"/>
  <c r="AT27" i="6"/>
  <c r="BJ27" i="6" s="1"/>
  <c r="AS27" i="6"/>
  <c r="AR27" i="6"/>
  <c r="AQ27" i="6"/>
  <c r="BG27" i="6" s="1"/>
  <c r="AP27" i="6"/>
  <c r="BF27" i="6" s="1"/>
  <c r="AO27" i="6"/>
  <c r="BE27" i="6" s="1"/>
  <c r="AL27" i="6"/>
  <c r="AK27" i="6"/>
  <c r="AI27" i="6"/>
  <c r="AH27" i="6"/>
  <c r="AG27" i="6"/>
  <c r="AF27" i="6"/>
  <c r="AE27" i="6"/>
  <c r="AD27" i="6"/>
  <c r="BM26" i="6"/>
  <c r="BL26" i="6"/>
  <c r="BK26" i="6"/>
  <c r="BI26" i="6"/>
  <c r="BH26" i="6"/>
  <c r="BB26" i="6"/>
  <c r="BR26" i="6" s="1"/>
  <c r="BA26" i="6"/>
  <c r="BQ26" i="6" s="1"/>
  <c r="AZ26" i="6"/>
  <c r="BP26" i="6" s="1"/>
  <c r="AY26" i="6"/>
  <c r="BO26" i="6" s="1"/>
  <c r="AX26" i="6"/>
  <c r="BN26" i="6" s="1"/>
  <c r="AW26" i="6"/>
  <c r="AV26" i="6"/>
  <c r="AU26" i="6"/>
  <c r="AT26" i="6"/>
  <c r="BJ26" i="6" s="1"/>
  <c r="AS26" i="6"/>
  <c r="AR26" i="6"/>
  <c r="AQ26" i="6"/>
  <c r="BG26" i="6" s="1"/>
  <c r="AP26" i="6"/>
  <c r="BF26" i="6" s="1"/>
  <c r="AO26" i="6"/>
  <c r="BE26" i="6" s="1"/>
  <c r="AL26" i="6"/>
  <c r="AK26" i="6"/>
  <c r="AI26" i="6"/>
  <c r="AH26" i="6"/>
  <c r="AG26" i="6"/>
  <c r="AF26" i="6"/>
  <c r="AE26" i="6"/>
  <c r="AD26" i="6"/>
  <c r="BL25" i="6"/>
  <c r="BK25" i="6"/>
  <c r="BI25" i="6"/>
  <c r="BH25" i="6"/>
  <c r="BB25" i="6"/>
  <c r="BR25" i="6" s="1"/>
  <c r="BA25" i="6"/>
  <c r="BQ25" i="6" s="1"/>
  <c r="AZ25" i="6"/>
  <c r="BP25" i="6" s="1"/>
  <c r="AY25" i="6"/>
  <c r="BO25" i="6" s="1"/>
  <c r="AX25" i="6"/>
  <c r="BN25" i="6" s="1"/>
  <c r="AW25" i="6"/>
  <c r="BM25" i="6" s="1"/>
  <c r="AV25" i="6"/>
  <c r="AU25" i="6"/>
  <c r="AT25" i="6"/>
  <c r="BJ25" i="6" s="1"/>
  <c r="AS25" i="6"/>
  <c r="AR25" i="6"/>
  <c r="AQ25" i="6"/>
  <c r="BG25" i="6" s="1"/>
  <c r="AP25" i="6"/>
  <c r="BF25" i="6" s="1"/>
  <c r="AO25" i="6"/>
  <c r="BE25" i="6" s="1"/>
  <c r="AL25" i="6"/>
  <c r="AK25" i="6"/>
  <c r="AI25" i="6"/>
  <c r="AH25" i="6"/>
  <c r="AG25" i="6"/>
  <c r="AF25" i="6"/>
  <c r="AE25" i="6"/>
  <c r="AD25" i="6"/>
  <c r="BL24" i="6"/>
  <c r="BK24" i="6"/>
  <c r="BI24" i="6"/>
  <c r="BH24" i="6"/>
  <c r="BB24" i="6"/>
  <c r="BR24" i="6" s="1"/>
  <c r="BA24" i="6"/>
  <c r="BQ24" i="6" s="1"/>
  <c r="AZ24" i="6"/>
  <c r="BP24" i="6" s="1"/>
  <c r="AY24" i="6"/>
  <c r="BO24" i="6" s="1"/>
  <c r="AX24" i="6"/>
  <c r="BN24" i="6" s="1"/>
  <c r="AW24" i="6"/>
  <c r="BM24" i="6" s="1"/>
  <c r="AV24" i="6"/>
  <c r="AU24" i="6"/>
  <c r="AT24" i="6"/>
  <c r="BJ24" i="6" s="1"/>
  <c r="AS24" i="6"/>
  <c r="AR24" i="6"/>
  <c r="AQ24" i="6"/>
  <c r="BG24" i="6" s="1"/>
  <c r="AP24" i="6"/>
  <c r="BF24" i="6" s="1"/>
  <c r="AO24" i="6"/>
  <c r="BE24" i="6" s="1"/>
  <c r="AL24" i="6"/>
  <c r="AK24" i="6"/>
  <c r="AI24" i="6"/>
  <c r="AH24" i="6"/>
  <c r="AG24" i="6"/>
  <c r="AF24" i="6"/>
  <c r="AE24" i="6"/>
  <c r="AD24" i="6"/>
  <c r="BM23" i="6"/>
  <c r="BL23" i="6"/>
  <c r="BK23" i="6"/>
  <c r="BI23" i="6"/>
  <c r="BH23" i="6"/>
  <c r="BB23" i="6"/>
  <c r="BR23" i="6" s="1"/>
  <c r="BA23" i="6"/>
  <c r="BQ23" i="6" s="1"/>
  <c r="AZ23" i="6"/>
  <c r="BP23" i="6" s="1"/>
  <c r="AY23" i="6"/>
  <c r="BO23" i="6" s="1"/>
  <c r="AX23" i="6"/>
  <c r="BN23" i="6" s="1"/>
  <c r="AW23" i="6"/>
  <c r="AV23" i="6"/>
  <c r="AU23" i="6"/>
  <c r="AT23" i="6"/>
  <c r="BJ23" i="6" s="1"/>
  <c r="AS23" i="6"/>
  <c r="AR23" i="6"/>
  <c r="AQ23" i="6"/>
  <c r="BG23" i="6" s="1"/>
  <c r="AP23" i="6"/>
  <c r="BF23" i="6" s="1"/>
  <c r="AO23" i="6"/>
  <c r="BE23" i="6" s="1"/>
  <c r="AL23" i="6"/>
  <c r="AK23" i="6"/>
  <c r="AI23" i="6"/>
  <c r="AH23" i="6"/>
  <c r="AG23" i="6"/>
  <c r="AF23" i="6"/>
  <c r="AE23" i="6"/>
  <c r="AD23" i="6"/>
  <c r="BM22" i="6"/>
  <c r="BL22" i="6"/>
  <c r="BK22" i="6"/>
  <c r="BI22" i="6"/>
  <c r="BH22" i="6"/>
  <c r="BB22" i="6"/>
  <c r="BR22" i="6" s="1"/>
  <c r="BA22" i="6"/>
  <c r="BQ22" i="6" s="1"/>
  <c r="AZ22" i="6"/>
  <c r="BP22" i="6" s="1"/>
  <c r="AY22" i="6"/>
  <c r="BO22" i="6" s="1"/>
  <c r="AX22" i="6"/>
  <c r="BN22" i="6" s="1"/>
  <c r="AW22" i="6"/>
  <c r="AV22" i="6"/>
  <c r="AU22" i="6"/>
  <c r="AT22" i="6"/>
  <c r="BJ22" i="6" s="1"/>
  <c r="AS22" i="6"/>
  <c r="AR22" i="6"/>
  <c r="AQ22" i="6"/>
  <c r="BG22" i="6" s="1"/>
  <c r="AP22" i="6"/>
  <c r="BF22" i="6" s="1"/>
  <c r="AO22" i="6"/>
  <c r="BE22" i="6" s="1"/>
  <c r="AL22" i="6"/>
  <c r="AK22" i="6"/>
  <c r="AI22" i="6"/>
  <c r="AH22" i="6"/>
  <c r="AG22" i="6"/>
  <c r="AF22" i="6"/>
  <c r="AE22" i="6"/>
  <c r="AD22" i="6"/>
  <c r="BL21" i="6"/>
  <c r="BK21" i="6"/>
  <c r="BI21" i="6"/>
  <c r="BH21" i="6"/>
  <c r="BB21" i="6"/>
  <c r="BR21" i="6" s="1"/>
  <c r="BA21" i="6"/>
  <c r="BQ21" i="6" s="1"/>
  <c r="AZ21" i="6"/>
  <c r="BP21" i="6" s="1"/>
  <c r="AY21" i="6"/>
  <c r="BO21" i="6" s="1"/>
  <c r="AX21" i="6"/>
  <c r="BN21" i="6" s="1"/>
  <c r="AW21" i="6"/>
  <c r="BM21" i="6" s="1"/>
  <c r="AV21" i="6"/>
  <c r="AU21" i="6"/>
  <c r="AT21" i="6"/>
  <c r="BJ21" i="6" s="1"/>
  <c r="AS21" i="6"/>
  <c r="AR21" i="6"/>
  <c r="AQ21" i="6"/>
  <c r="BG21" i="6" s="1"/>
  <c r="AP21" i="6"/>
  <c r="BF21" i="6" s="1"/>
  <c r="AO21" i="6"/>
  <c r="BE21" i="6" s="1"/>
  <c r="AL21" i="6"/>
  <c r="AK21" i="6"/>
  <c r="AJ21" i="6"/>
  <c r="AI21" i="6"/>
  <c r="AH21" i="6"/>
  <c r="AG21" i="6"/>
  <c r="AF21" i="6"/>
  <c r="AE21" i="6"/>
  <c r="AD21" i="6"/>
  <c r="BM20" i="6"/>
  <c r="BL20" i="6"/>
  <c r="BJ20" i="6"/>
  <c r="BI20" i="6"/>
  <c r="BH20" i="6"/>
  <c r="BB20" i="6"/>
  <c r="BR20" i="6" s="1"/>
  <c r="BA20" i="6"/>
  <c r="BQ20" i="6" s="1"/>
  <c r="AZ20" i="6"/>
  <c r="BP20" i="6" s="1"/>
  <c r="AY20" i="6"/>
  <c r="BO20" i="6" s="1"/>
  <c r="AX20" i="6"/>
  <c r="BN20" i="6" s="1"/>
  <c r="AW20" i="6"/>
  <c r="AV20" i="6"/>
  <c r="AU20" i="6"/>
  <c r="BK20" i="6" s="1"/>
  <c r="AT20" i="6"/>
  <c r="AS20" i="6"/>
  <c r="AR20" i="6"/>
  <c r="AQ20" i="6"/>
  <c r="BG20" i="6" s="1"/>
  <c r="AP20" i="6"/>
  <c r="BF20" i="6" s="1"/>
  <c r="AO20" i="6"/>
  <c r="BE20" i="6" s="1"/>
  <c r="AL20" i="6"/>
  <c r="AK20" i="6"/>
  <c r="AJ20" i="6"/>
  <c r="AI20" i="6"/>
  <c r="AH20" i="6"/>
  <c r="AG20" i="6"/>
  <c r="AF20" i="6"/>
  <c r="AE20" i="6"/>
  <c r="AD20" i="6"/>
  <c r="BO19" i="6"/>
  <c r="BN19" i="6"/>
  <c r="BM19" i="6"/>
  <c r="BK19" i="6"/>
  <c r="BJ19" i="6"/>
  <c r="BI19" i="6"/>
  <c r="BB19" i="6"/>
  <c r="BR19" i="6" s="1"/>
  <c r="BA19" i="6"/>
  <c r="BQ19" i="6" s="1"/>
  <c r="AZ19" i="6"/>
  <c r="BP19" i="6" s="1"/>
  <c r="AY19" i="6"/>
  <c r="AX19" i="6"/>
  <c r="AW19" i="6"/>
  <c r="AV19" i="6"/>
  <c r="BL19" i="6" s="1"/>
  <c r="AU19" i="6"/>
  <c r="AT19" i="6"/>
  <c r="AS19" i="6"/>
  <c r="AR19" i="6"/>
  <c r="BH19" i="6" s="1"/>
  <c r="AQ19" i="6"/>
  <c r="BG19" i="6" s="1"/>
  <c r="AP19" i="6"/>
  <c r="BF19" i="6" s="1"/>
  <c r="AO19" i="6"/>
  <c r="BE19" i="6" s="1"/>
  <c r="AL19" i="6"/>
  <c r="AK19" i="6"/>
  <c r="AJ19" i="6"/>
  <c r="AI19" i="6"/>
  <c r="AH19" i="6"/>
  <c r="AG19" i="6"/>
  <c r="AF19" i="6"/>
  <c r="AE19" i="6"/>
  <c r="AD19" i="6"/>
  <c r="BO18" i="6"/>
  <c r="BN18" i="6"/>
  <c r="BL18" i="6"/>
  <c r="BK18" i="6"/>
  <c r="BJ18" i="6"/>
  <c r="BB18" i="6"/>
  <c r="BR18" i="6" s="1"/>
  <c r="BA18" i="6"/>
  <c r="BQ18" i="6" s="1"/>
  <c r="AZ18" i="6"/>
  <c r="BP18" i="6" s="1"/>
  <c r="AY18" i="6"/>
  <c r="AX18" i="6"/>
  <c r="AW18" i="6"/>
  <c r="BM18" i="6" s="1"/>
  <c r="AV18" i="6"/>
  <c r="AU18" i="6"/>
  <c r="AT18" i="6"/>
  <c r="AS18" i="6"/>
  <c r="BI18" i="6" s="1"/>
  <c r="AR18" i="6"/>
  <c r="BH18" i="6" s="1"/>
  <c r="AQ18" i="6"/>
  <c r="BG18" i="6" s="1"/>
  <c r="AP18" i="6"/>
  <c r="BF18" i="6" s="1"/>
  <c r="AO18" i="6"/>
  <c r="BE18" i="6" s="1"/>
  <c r="AL18" i="6"/>
  <c r="AK18" i="6"/>
  <c r="AJ18" i="6"/>
  <c r="AI18" i="6"/>
  <c r="AH18" i="6"/>
  <c r="AG18" i="6"/>
  <c r="AF18" i="6"/>
  <c r="AE18" i="6"/>
  <c r="AD18" i="6"/>
  <c r="BQ17" i="6"/>
  <c r="BP17" i="6"/>
  <c r="BO17" i="6"/>
  <c r="BM17" i="6"/>
  <c r="BL17" i="6"/>
  <c r="BK17" i="6"/>
  <c r="BE17" i="6"/>
  <c r="BB17" i="6"/>
  <c r="BR17" i="6" s="1"/>
  <c r="BA17" i="6"/>
  <c r="AZ17" i="6"/>
  <c r="AY17" i="6"/>
  <c r="AX17" i="6"/>
  <c r="BN17" i="6" s="1"/>
  <c r="AW17" i="6"/>
  <c r="AV17" i="6"/>
  <c r="AU17" i="6"/>
  <c r="AT17" i="6"/>
  <c r="BJ17" i="6" s="1"/>
  <c r="AS17" i="6"/>
  <c r="BI17" i="6" s="1"/>
  <c r="AR17" i="6"/>
  <c r="BH17" i="6" s="1"/>
  <c r="AQ17" i="6"/>
  <c r="BG17" i="6" s="1"/>
  <c r="AP17" i="6"/>
  <c r="BF17" i="6" s="1"/>
  <c r="AO17" i="6"/>
  <c r="AL17" i="6"/>
  <c r="AK17" i="6"/>
  <c r="AJ17" i="6"/>
  <c r="AI17" i="6"/>
  <c r="AH17" i="6"/>
  <c r="AG17" i="6"/>
  <c r="AF17" i="6"/>
  <c r="AE17" i="6"/>
  <c r="AD17" i="6"/>
  <c r="BQ16" i="6"/>
  <c r="BP16" i="6"/>
  <c r="BN16" i="6"/>
  <c r="BM16" i="6"/>
  <c r="BE16" i="6"/>
  <c r="BB16" i="6"/>
  <c r="BR16" i="6" s="1"/>
  <c r="BA16" i="6"/>
  <c r="AZ16" i="6"/>
  <c r="AY16" i="6"/>
  <c r="BO16" i="6" s="1"/>
  <c r="AX16" i="6"/>
  <c r="AW16" i="6"/>
  <c r="AV16" i="6"/>
  <c r="BL16" i="6" s="1"/>
  <c r="AU16" i="6"/>
  <c r="BK16" i="6" s="1"/>
  <c r="AT16" i="6"/>
  <c r="BJ16" i="6" s="1"/>
  <c r="AS16" i="6"/>
  <c r="BI16" i="6" s="1"/>
  <c r="AR16" i="6"/>
  <c r="BH16" i="6" s="1"/>
  <c r="AQ16" i="6"/>
  <c r="BG16" i="6" s="1"/>
  <c r="AP16" i="6"/>
  <c r="BF16" i="6" s="1"/>
  <c r="AO16" i="6"/>
  <c r="AL16" i="6"/>
  <c r="AK16" i="6"/>
  <c r="AJ16" i="6"/>
  <c r="AI16" i="6"/>
  <c r="AH16" i="6"/>
  <c r="AG16" i="6"/>
  <c r="AF16" i="6"/>
  <c r="AE16" i="6"/>
  <c r="AD16" i="6"/>
  <c r="BR15" i="6"/>
  <c r="BQ15" i="6"/>
  <c r="BO15" i="6"/>
  <c r="BN15" i="6"/>
  <c r="BF15" i="6"/>
  <c r="BE15" i="6"/>
  <c r="BB15" i="6"/>
  <c r="BA15" i="6"/>
  <c r="AZ15" i="6"/>
  <c r="BP15" i="6" s="1"/>
  <c r="AY15" i="6"/>
  <c r="AX15" i="6"/>
  <c r="AW15" i="6"/>
  <c r="BM15" i="6" s="1"/>
  <c r="AV15" i="6"/>
  <c r="BL15" i="6" s="1"/>
  <c r="AU15" i="6"/>
  <c r="BK15" i="6" s="1"/>
  <c r="AT15" i="6"/>
  <c r="BJ15" i="6" s="1"/>
  <c r="AS15" i="6"/>
  <c r="BI15" i="6" s="1"/>
  <c r="AR15" i="6"/>
  <c r="BH15" i="6" s="1"/>
  <c r="AQ15" i="6"/>
  <c r="BG15" i="6" s="1"/>
  <c r="AP15" i="6"/>
  <c r="AO15" i="6"/>
  <c r="AL15" i="6"/>
  <c r="AK15" i="6"/>
  <c r="AJ15" i="6"/>
  <c r="AI15" i="6"/>
  <c r="AH15" i="6"/>
  <c r="AG15" i="6"/>
  <c r="AF15" i="6"/>
  <c r="AE15" i="6"/>
  <c r="AD15" i="6"/>
  <c r="BR14" i="6"/>
  <c r="BP14" i="6"/>
  <c r="BO14" i="6"/>
  <c r="BH14" i="6"/>
  <c r="BG14" i="6"/>
  <c r="BF14" i="6"/>
  <c r="BB14" i="6"/>
  <c r="BA14" i="6"/>
  <c r="BQ14" i="6" s="1"/>
  <c r="AZ14" i="6"/>
  <c r="AY14" i="6"/>
  <c r="AX14" i="6"/>
  <c r="BN14" i="6" s="1"/>
  <c r="AW14" i="6"/>
  <c r="BM14" i="6" s="1"/>
  <c r="AV14" i="6"/>
  <c r="BL14" i="6" s="1"/>
  <c r="AU14" i="6"/>
  <c r="BK14" i="6" s="1"/>
  <c r="AT14" i="6"/>
  <c r="BJ14" i="6" s="1"/>
  <c r="AS14" i="6"/>
  <c r="BI14" i="6" s="1"/>
  <c r="AR14" i="6"/>
  <c r="AQ14" i="6"/>
  <c r="AP14" i="6"/>
  <c r="AO14" i="6"/>
  <c r="BE14" i="6" s="1"/>
  <c r="AL14" i="6"/>
  <c r="AK14" i="6"/>
  <c r="AJ14" i="6"/>
  <c r="AI14" i="6"/>
  <c r="AH14" i="6"/>
  <c r="AG14" i="6"/>
  <c r="AF14" i="6"/>
  <c r="AE14" i="6"/>
  <c r="AD14" i="6"/>
  <c r="BQ13" i="6"/>
  <c r="BP13" i="6"/>
  <c r="BH13" i="6"/>
  <c r="BG13" i="6"/>
  <c r="BE13" i="6"/>
  <c r="BB13" i="6"/>
  <c r="BR13" i="6" s="1"/>
  <c r="BA13" i="6"/>
  <c r="AZ13" i="6"/>
  <c r="AY13" i="6"/>
  <c r="BO13" i="6" s="1"/>
  <c r="AX13" i="6"/>
  <c r="BN13" i="6" s="1"/>
  <c r="AW13" i="6"/>
  <c r="BM13" i="6" s="1"/>
  <c r="AV13" i="6"/>
  <c r="BL13" i="6" s="1"/>
  <c r="AU13" i="6"/>
  <c r="BK13" i="6" s="1"/>
  <c r="AT13" i="6"/>
  <c r="BJ13" i="6" s="1"/>
  <c r="AS13" i="6"/>
  <c r="BI13" i="6" s="1"/>
  <c r="AR13" i="6"/>
  <c r="AQ13" i="6"/>
  <c r="AP13" i="6"/>
  <c r="BF13" i="6" s="1"/>
  <c r="AO13" i="6"/>
  <c r="AL13" i="6"/>
  <c r="AK13" i="6"/>
  <c r="AJ13" i="6"/>
  <c r="AI13" i="6"/>
  <c r="AH13" i="6"/>
  <c r="AG13" i="6"/>
  <c r="AF13" i="6"/>
  <c r="AE13" i="6"/>
  <c r="AD13" i="6"/>
  <c r="BR12" i="6"/>
  <c r="BQ12" i="6"/>
  <c r="BJ12" i="6"/>
  <c r="BI12" i="6"/>
  <c r="BH12" i="6"/>
  <c r="BF12" i="6"/>
  <c r="BE12" i="6"/>
  <c r="BB12" i="6"/>
  <c r="BA12" i="6"/>
  <c r="AZ12" i="6"/>
  <c r="BP12" i="6" s="1"/>
  <c r="AY12" i="6"/>
  <c r="BO12" i="6" s="1"/>
  <c r="AX12" i="6"/>
  <c r="BN12" i="6" s="1"/>
  <c r="AW12" i="6"/>
  <c r="BM12" i="6" s="1"/>
  <c r="AV12" i="6"/>
  <c r="BL12" i="6" s="1"/>
  <c r="AU12" i="6"/>
  <c r="BK12" i="6" s="1"/>
  <c r="AT12" i="6"/>
  <c r="AS12" i="6"/>
  <c r="AR12" i="6"/>
  <c r="AQ12" i="6"/>
  <c r="BG12" i="6" s="1"/>
  <c r="AP12" i="6"/>
  <c r="AO12" i="6"/>
  <c r="AL12" i="6"/>
  <c r="AK12" i="6"/>
  <c r="AJ12" i="6"/>
  <c r="AI12" i="6"/>
  <c r="AH12" i="6"/>
  <c r="AG12" i="6"/>
  <c r="AF12" i="6"/>
  <c r="AE12" i="6"/>
  <c r="AD12" i="6"/>
  <c r="BR11" i="6"/>
  <c r="BJ11" i="6"/>
  <c r="BI11" i="6"/>
  <c r="BG11" i="6"/>
  <c r="BF11" i="6"/>
  <c r="BB11" i="6"/>
  <c r="BA11" i="6"/>
  <c r="BQ11" i="6" s="1"/>
  <c r="AZ11" i="6"/>
  <c r="BP11" i="6" s="1"/>
  <c r="AY11" i="6"/>
  <c r="BO11" i="6" s="1"/>
  <c r="AX11" i="6"/>
  <c r="BN11" i="6" s="1"/>
  <c r="AW11" i="6"/>
  <c r="BM11" i="6" s="1"/>
  <c r="AV11" i="6"/>
  <c r="BL11" i="6" s="1"/>
  <c r="AU11" i="6"/>
  <c r="BK11" i="6" s="1"/>
  <c r="AT11" i="6"/>
  <c r="AS11" i="6"/>
  <c r="AR11" i="6"/>
  <c r="BH11" i="6" s="1"/>
  <c r="AQ11" i="6"/>
  <c r="AP11" i="6"/>
  <c r="AO11" i="6"/>
  <c r="BE11" i="6" s="1"/>
  <c r="AL11" i="6"/>
  <c r="AK11" i="6"/>
  <c r="AJ11" i="6"/>
  <c r="AI11" i="6"/>
  <c r="AH11" i="6"/>
  <c r="AG11" i="6"/>
  <c r="AF11" i="6"/>
  <c r="AE11" i="6"/>
  <c r="AD11" i="6"/>
  <c r="BR10" i="6"/>
  <c r="BK10" i="6"/>
  <c r="BJ10" i="6"/>
  <c r="BH10" i="6"/>
  <c r="BG10" i="6"/>
  <c r="BF10" i="6"/>
  <c r="BB10" i="6"/>
  <c r="BA10" i="6"/>
  <c r="BQ10" i="6" s="1"/>
  <c r="AZ10" i="6"/>
  <c r="BP10" i="6" s="1"/>
  <c r="AY10" i="6"/>
  <c r="BO10" i="6" s="1"/>
  <c r="AX10" i="6"/>
  <c r="BN10" i="6" s="1"/>
  <c r="AW10" i="6"/>
  <c r="BM10" i="6" s="1"/>
  <c r="AV10" i="6"/>
  <c r="BL10" i="6" s="1"/>
  <c r="AU10" i="6"/>
  <c r="AT10" i="6"/>
  <c r="AS10" i="6"/>
  <c r="BI10" i="6" s="1"/>
  <c r="AR10" i="6"/>
  <c r="AQ10" i="6"/>
  <c r="AP10" i="6"/>
  <c r="AO10" i="6"/>
  <c r="BE10" i="6" s="1"/>
  <c r="AL10" i="6"/>
  <c r="AK10" i="6"/>
  <c r="AJ10" i="6"/>
  <c r="AI10" i="6"/>
  <c r="AH10" i="6"/>
  <c r="AG10" i="6"/>
  <c r="AF10" i="6"/>
  <c r="AE10" i="6"/>
  <c r="AD10" i="6"/>
  <c r="D146" i="5"/>
  <c r="I143" i="5"/>
  <c r="K142" i="5"/>
  <c r="J142" i="5"/>
  <c r="I142" i="5"/>
  <c r="I141" i="5"/>
  <c r="G140" i="5"/>
  <c r="F140" i="5"/>
  <c r="E140" i="5"/>
  <c r="D140" i="5"/>
  <c r="I138" i="5"/>
  <c r="G138" i="5"/>
  <c r="F138" i="5"/>
  <c r="K137" i="5"/>
  <c r="I135" i="5"/>
  <c r="J133" i="5"/>
  <c r="I133" i="5"/>
  <c r="F133" i="5"/>
  <c r="E132" i="5"/>
  <c r="D132" i="5"/>
  <c r="G130" i="5"/>
  <c r="D130" i="5"/>
  <c r="K128" i="5"/>
  <c r="J128" i="5"/>
  <c r="I128" i="5"/>
  <c r="F128" i="5"/>
  <c r="F127" i="5"/>
  <c r="E127" i="5"/>
  <c r="J126" i="5"/>
  <c r="I125" i="5"/>
  <c r="J124" i="5"/>
  <c r="K123" i="5"/>
  <c r="J123" i="5"/>
  <c r="I123" i="5"/>
  <c r="F123" i="5"/>
  <c r="E123" i="5"/>
  <c r="K115" i="5"/>
  <c r="J115" i="5"/>
  <c r="H115" i="5"/>
  <c r="G115" i="5"/>
  <c r="K113" i="5"/>
  <c r="J113" i="5"/>
  <c r="H113" i="5"/>
  <c r="G113" i="5"/>
  <c r="D113" i="5"/>
  <c r="K112" i="5"/>
  <c r="J112" i="5"/>
  <c r="H112" i="5"/>
  <c r="G112" i="5"/>
  <c r="D112" i="5"/>
  <c r="K110" i="5"/>
  <c r="J110" i="5"/>
  <c r="H110" i="5"/>
  <c r="G110" i="5"/>
  <c r="D110" i="5"/>
  <c r="B110" i="5"/>
  <c r="K109" i="5"/>
  <c r="J109" i="5"/>
  <c r="H109" i="5"/>
  <c r="G109" i="5"/>
  <c r="B109" i="5"/>
  <c r="D105" i="5"/>
  <c r="D109" i="5" s="1"/>
  <c r="J98" i="5"/>
  <c r="H95" i="5"/>
  <c r="H80" i="5" s="1"/>
  <c r="H139" i="5" s="1"/>
  <c r="F90" i="5"/>
  <c r="F148" i="5" s="1"/>
  <c r="E90" i="5"/>
  <c r="E148" i="5" s="1"/>
  <c r="D89" i="5"/>
  <c r="D147" i="5" s="1"/>
  <c r="F88" i="5"/>
  <c r="F146" i="5" s="1"/>
  <c r="D88" i="5"/>
  <c r="I86" i="5"/>
  <c r="I144" i="5" s="1"/>
  <c r="F86" i="5"/>
  <c r="F144" i="5" s="1"/>
  <c r="E86" i="5"/>
  <c r="E144" i="5" s="1"/>
  <c r="J85" i="5"/>
  <c r="J135" i="5" s="1"/>
  <c r="I85" i="5"/>
  <c r="J84" i="5"/>
  <c r="J143" i="5" s="1"/>
  <c r="I84" i="5"/>
  <c r="K83" i="5"/>
  <c r="J83" i="5"/>
  <c r="I83" i="5"/>
  <c r="K82" i="5"/>
  <c r="K141" i="5" s="1"/>
  <c r="I82" i="5"/>
  <c r="K81" i="5"/>
  <c r="K140" i="5" s="1"/>
  <c r="J81" i="5"/>
  <c r="J140" i="5" s="1"/>
  <c r="I81" i="5"/>
  <c r="I140" i="5" s="1"/>
  <c r="H81" i="5"/>
  <c r="H140" i="5" s="1"/>
  <c r="G81" i="5"/>
  <c r="F81" i="5"/>
  <c r="E81" i="5"/>
  <c r="D81" i="5"/>
  <c r="K80" i="5"/>
  <c r="K139" i="5" s="1"/>
  <c r="I80" i="5"/>
  <c r="I139" i="5" s="1"/>
  <c r="G80" i="5"/>
  <c r="G139" i="5" s="1"/>
  <c r="F80" i="5"/>
  <c r="F139" i="5" s="1"/>
  <c r="E80" i="5"/>
  <c r="E139" i="5" s="1"/>
  <c r="D80" i="5"/>
  <c r="D139" i="5" s="1"/>
  <c r="J79" i="5"/>
  <c r="J138" i="5" s="1"/>
  <c r="I79" i="5"/>
  <c r="G79" i="5"/>
  <c r="F79" i="5"/>
  <c r="E79" i="5"/>
  <c r="E138" i="5" s="1"/>
  <c r="D79" i="5"/>
  <c r="D138" i="5" s="1"/>
  <c r="K78" i="5"/>
  <c r="J78" i="5"/>
  <c r="J137" i="5" s="1"/>
  <c r="I78" i="5"/>
  <c r="I137" i="5" s="1"/>
  <c r="H78" i="5"/>
  <c r="H137" i="5" s="1"/>
  <c r="G78" i="5"/>
  <c r="G137" i="5" s="1"/>
  <c r="D78" i="5"/>
  <c r="D137" i="5" s="1"/>
  <c r="J75" i="5"/>
  <c r="I75" i="5"/>
  <c r="G75" i="5"/>
  <c r="G133" i="5" s="1"/>
  <c r="F75" i="5"/>
  <c r="E75" i="5"/>
  <c r="E133" i="5" s="1"/>
  <c r="D75" i="5"/>
  <c r="D133" i="5" s="1"/>
  <c r="K74" i="5"/>
  <c r="K132" i="5" s="1"/>
  <c r="J74" i="5"/>
  <c r="J132" i="5" s="1"/>
  <c r="H74" i="5"/>
  <c r="H132" i="5" s="1"/>
  <c r="G74" i="5"/>
  <c r="G132" i="5" s="1"/>
  <c r="F74" i="5"/>
  <c r="F132" i="5" s="1"/>
  <c r="E74" i="5"/>
  <c r="D74" i="5"/>
  <c r="K73" i="5"/>
  <c r="K131" i="5" s="1"/>
  <c r="J73" i="5"/>
  <c r="J131" i="5" s="1"/>
  <c r="G73" i="5"/>
  <c r="G131" i="5" s="1"/>
  <c r="F73" i="5"/>
  <c r="F131" i="5" s="1"/>
  <c r="E73" i="5"/>
  <c r="E131" i="5" s="1"/>
  <c r="D73" i="5"/>
  <c r="D131" i="5" s="1"/>
  <c r="K72" i="5"/>
  <c r="K130" i="5" s="1"/>
  <c r="J72" i="5"/>
  <c r="J130" i="5" s="1"/>
  <c r="I72" i="5"/>
  <c r="I130" i="5" s="1"/>
  <c r="G72" i="5"/>
  <c r="F72" i="5"/>
  <c r="F130" i="5" s="1"/>
  <c r="E72" i="5"/>
  <c r="E130" i="5" s="1"/>
  <c r="D72" i="5"/>
  <c r="I71" i="5"/>
  <c r="I129" i="5" s="1"/>
  <c r="G71" i="5"/>
  <c r="G129" i="5" s="1"/>
  <c r="F71" i="5"/>
  <c r="F129" i="5" s="1"/>
  <c r="E71" i="5"/>
  <c r="E129" i="5" s="1"/>
  <c r="D71" i="5"/>
  <c r="D129" i="5" s="1"/>
  <c r="K70" i="5"/>
  <c r="J70" i="5"/>
  <c r="I70" i="5"/>
  <c r="G70" i="5"/>
  <c r="G128" i="5" s="1"/>
  <c r="F70" i="5"/>
  <c r="E70" i="5"/>
  <c r="E128" i="5" s="1"/>
  <c r="D70" i="5"/>
  <c r="D128" i="5" s="1"/>
  <c r="K69" i="5"/>
  <c r="K127" i="5" s="1"/>
  <c r="J69" i="5"/>
  <c r="J127" i="5" s="1"/>
  <c r="I69" i="5"/>
  <c r="I127" i="5" s="1"/>
  <c r="H69" i="5"/>
  <c r="H127" i="5" s="1"/>
  <c r="G69" i="5"/>
  <c r="G127" i="5" s="1"/>
  <c r="F69" i="5"/>
  <c r="E69" i="5"/>
  <c r="D69" i="5"/>
  <c r="D127" i="5" s="1"/>
  <c r="K68" i="5"/>
  <c r="K126" i="5" s="1"/>
  <c r="J68" i="5"/>
  <c r="I68" i="5"/>
  <c r="I126" i="5" s="1"/>
  <c r="G68" i="5"/>
  <c r="G126" i="5" s="1"/>
  <c r="F68" i="5"/>
  <c r="F126" i="5" s="1"/>
  <c r="E68" i="5"/>
  <c r="E126" i="5" s="1"/>
  <c r="D68" i="5"/>
  <c r="D126" i="5" s="1"/>
  <c r="J67" i="5"/>
  <c r="J125" i="5" s="1"/>
  <c r="I67" i="5"/>
  <c r="D67" i="5"/>
  <c r="D125" i="5" s="1"/>
  <c r="K66" i="5"/>
  <c r="K124" i="5" s="1"/>
  <c r="J66" i="5"/>
  <c r="I66" i="5"/>
  <c r="I124" i="5" s="1"/>
  <c r="G66" i="5"/>
  <c r="G124" i="5" s="1"/>
  <c r="F66" i="5"/>
  <c r="F124" i="5" s="1"/>
  <c r="E66" i="5"/>
  <c r="E124" i="5" s="1"/>
  <c r="D66" i="5"/>
  <c r="D124" i="5" s="1"/>
  <c r="K65" i="5"/>
  <c r="J65" i="5"/>
  <c r="I65" i="5"/>
  <c r="G65" i="5"/>
  <c r="G123" i="5" s="1"/>
  <c r="D65" i="5"/>
  <c r="D123" i="5" s="1"/>
  <c r="K64" i="5"/>
  <c r="K122" i="5" s="1"/>
  <c r="J64" i="5"/>
  <c r="J122" i="5" s="1"/>
  <c r="I64" i="5"/>
  <c r="I122" i="5" s="1"/>
  <c r="H64" i="5"/>
  <c r="H122" i="5" s="1"/>
  <c r="G64" i="5"/>
  <c r="G122" i="5" s="1"/>
  <c r="F64" i="5"/>
  <c r="F122" i="5" s="1"/>
  <c r="E64" i="5"/>
  <c r="E122" i="5" s="1"/>
  <c r="D64" i="5"/>
  <c r="D122" i="5" s="1"/>
  <c r="K41" i="5"/>
  <c r="J41" i="5"/>
  <c r="G41" i="5"/>
  <c r="AP39" i="5"/>
  <c r="AQ39" i="5" s="1"/>
  <c r="AR39" i="5" s="1"/>
  <c r="AS39" i="5" s="1"/>
  <c r="AT39" i="5" s="1"/>
  <c r="AO39" i="5"/>
  <c r="X38" i="5"/>
  <c r="Y38" i="5" s="1"/>
  <c r="Z38" i="5" s="1"/>
  <c r="AA38" i="5" s="1"/>
  <c r="AB38" i="5" s="1"/>
  <c r="AC38" i="5" s="1"/>
  <c r="AD38" i="5" s="1"/>
  <c r="AE38" i="5" s="1"/>
  <c r="AF38" i="5" s="1"/>
  <c r="AG38" i="5" s="1"/>
  <c r="AH38" i="5" s="1"/>
  <c r="AI38" i="5" s="1"/>
  <c r="AJ38" i="5" s="1"/>
  <c r="AK38" i="5" s="1"/>
  <c r="AL38" i="5" s="1"/>
  <c r="AM38" i="5" s="1"/>
  <c r="AN38" i="5" s="1"/>
  <c r="AO38" i="5" s="1"/>
  <c r="AP38" i="5" s="1"/>
  <c r="AQ38" i="5" s="1"/>
  <c r="AR38" i="5" s="1"/>
  <c r="AS38" i="5" s="1"/>
  <c r="AT38" i="5" s="1"/>
  <c r="W38" i="5"/>
  <c r="U38" i="5"/>
  <c r="V38" i="5" s="1"/>
  <c r="H38" i="5"/>
  <c r="I41" i="5" s="1"/>
  <c r="G31" i="5"/>
  <c r="G90" i="5" s="1"/>
  <c r="G148" i="5" s="1"/>
  <c r="F31" i="5"/>
  <c r="E31" i="5"/>
  <c r="C31" i="5"/>
  <c r="F29" i="5"/>
  <c r="E29" i="5"/>
  <c r="E88" i="5" s="1"/>
  <c r="E146" i="5" s="1"/>
  <c r="J28" i="5"/>
  <c r="J87" i="5" s="1"/>
  <c r="J145" i="5" s="1"/>
  <c r="I28" i="5"/>
  <c r="I87" i="5" s="1"/>
  <c r="I145" i="5" s="1"/>
  <c r="H28" i="5"/>
  <c r="H87" i="5" s="1"/>
  <c r="H145" i="5" s="1"/>
  <c r="J27" i="5"/>
  <c r="J86" i="5" s="1"/>
  <c r="J144" i="5" s="1"/>
  <c r="I27" i="5"/>
  <c r="H27" i="5"/>
  <c r="H86" i="5" s="1"/>
  <c r="H144" i="5" s="1"/>
  <c r="F27" i="5"/>
  <c r="E27" i="5"/>
  <c r="C17" i="5"/>
  <c r="D14" i="5"/>
  <c r="C14" i="5"/>
  <c r="J8" i="5"/>
  <c r="C7" i="5"/>
  <c r="C38" i="4"/>
  <c r="G36" i="4"/>
  <c r="F36" i="4"/>
  <c r="E36" i="4"/>
  <c r="C36" i="4"/>
  <c r="F34" i="4"/>
  <c r="E34" i="4"/>
  <c r="J33" i="4"/>
  <c r="I33" i="4"/>
  <c r="H33" i="4"/>
  <c r="J32" i="4"/>
  <c r="I32" i="4"/>
  <c r="H32" i="4"/>
  <c r="F32" i="4"/>
  <c r="E32" i="4"/>
  <c r="D16" i="4"/>
  <c r="C16" i="4"/>
  <c r="J15" i="4"/>
  <c r="C14" i="4"/>
  <c r="D5" i="4"/>
  <c r="E54" i="3"/>
  <c r="D54" i="3"/>
  <c r="E40" i="3"/>
  <c r="D40" i="3"/>
  <c r="E39" i="3"/>
  <c r="D39" i="3"/>
  <c r="I38" i="3"/>
  <c r="H38" i="3"/>
  <c r="I37" i="3"/>
  <c r="H37" i="3"/>
  <c r="E35" i="3"/>
  <c r="D35" i="3"/>
  <c r="I34" i="3"/>
  <c r="H34" i="3"/>
  <c r="E31" i="3"/>
  <c r="D31" i="3"/>
  <c r="E16" i="3"/>
  <c r="D16" i="3"/>
  <c r="I15" i="3"/>
  <c r="H15" i="3"/>
  <c r="E15" i="3"/>
  <c r="D15" i="3"/>
  <c r="I14" i="3"/>
  <c r="H14" i="3"/>
  <c r="E14" i="3"/>
  <c r="D14" i="3"/>
  <c r="E9" i="3"/>
  <c r="D9" i="3"/>
  <c r="E6" i="3"/>
  <c r="D6" i="3"/>
  <c r="G217" i="2"/>
  <c r="D217" i="2"/>
  <c r="F217" i="2" s="1"/>
  <c r="G216" i="2"/>
  <c r="G215" i="2"/>
  <c r="G214" i="2"/>
  <c r="G213" i="2"/>
  <c r="G212" i="2"/>
  <c r="F212" i="2"/>
  <c r="F211" i="2"/>
  <c r="G209" i="2"/>
  <c r="G208" i="2"/>
  <c r="F208" i="2"/>
  <c r="D206" i="2"/>
  <c r="F206" i="2" s="1"/>
  <c r="G205" i="2"/>
  <c r="D205" i="2"/>
  <c r="F205" i="2" s="1"/>
  <c r="G204" i="2"/>
  <c r="D204" i="2"/>
  <c r="F204" i="2" s="1"/>
  <c r="G203" i="2"/>
  <c r="D203" i="2"/>
  <c r="F203" i="2" s="1"/>
  <c r="G202" i="2"/>
  <c r="D202" i="2"/>
  <c r="F202" i="2" s="1"/>
  <c r="G201" i="2"/>
  <c r="D201" i="2"/>
  <c r="F201" i="2" s="1"/>
  <c r="G200" i="2"/>
  <c r="D200" i="2"/>
  <c r="F200" i="2" s="1"/>
  <c r="G199" i="2"/>
  <c r="F199" i="2"/>
  <c r="D199" i="2"/>
  <c r="G198" i="2"/>
  <c r="F198" i="2"/>
  <c r="G197" i="2"/>
  <c r="F197" i="2"/>
  <c r="G196" i="2"/>
  <c r="F196" i="2"/>
  <c r="G195" i="2"/>
  <c r="F195" i="2"/>
  <c r="G194" i="2"/>
  <c r="F194" i="2"/>
  <c r="G193" i="2"/>
  <c r="F193" i="2"/>
  <c r="G191" i="2"/>
  <c r="F191" i="2"/>
  <c r="G190" i="2"/>
  <c r="F190" i="2"/>
  <c r="G189" i="2"/>
  <c r="F189" i="2"/>
  <c r="G188" i="2"/>
  <c r="F188" i="2"/>
  <c r="G187" i="2"/>
  <c r="F187" i="2"/>
  <c r="G186" i="2"/>
  <c r="F186" i="2"/>
  <c r="G185" i="2"/>
  <c r="F185" i="2"/>
  <c r="F184" i="2"/>
  <c r="F183" i="2"/>
  <c r="G182" i="2"/>
  <c r="F182" i="2"/>
  <c r="D182" i="2"/>
  <c r="H6" i="8" l="1"/>
  <c r="H13" i="8"/>
  <c r="I19" i="8"/>
  <c r="H41" i="5"/>
  <c r="H73" i="5"/>
  <c r="H131" i="5" s="1"/>
  <c r="H83" i="5"/>
  <c r="H142" i="5" s="1"/>
  <c r="I6" i="8"/>
  <c r="I13" i="8"/>
  <c r="H10" i="8"/>
  <c r="H20" i="8"/>
  <c r="H26" i="8"/>
  <c r="H65" i="5"/>
  <c r="H123" i="5" s="1"/>
  <c r="H70" i="5"/>
  <c r="H128" i="5" s="1"/>
  <c r="H75" i="5"/>
  <c r="H133" i="5" s="1"/>
  <c r="H7" i="8"/>
  <c r="I10" i="8"/>
  <c r="H14" i="8"/>
  <c r="I20" i="8"/>
  <c r="I26" i="8"/>
  <c r="H67" i="5"/>
  <c r="H125" i="5" s="1"/>
  <c r="H79" i="5"/>
  <c r="H138" i="5" s="1"/>
  <c r="I7" i="8"/>
  <c r="H72" i="5"/>
  <c r="H130" i="5" s="1"/>
  <c r="H21" i="8"/>
  <c r="I18" i="8"/>
  <c r="H82" i="5"/>
  <c r="H141" i="5" s="1"/>
  <c r="H9" i="8"/>
  <c r="H12" i="8"/>
  <c r="H24" i="8"/>
  <c r="I5" i="8"/>
  <c r="H23" i="8"/>
  <c r="H66" i="5"/>
  <c r="H124" i="5" s="1"/>
  <c r="H68" i="5"/>
  <c r="H126" i="5" s="1"/>
  <c r="H71" i="5"/>
  <c r="H129" i="5" s="1"/>
  <c r="I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4" authorId="0" shapeId="0" xr:uid="{00000000-0006-0000-0000-000002000000}">
      <text>
        <r>
          <rPr>
            <sz val="11"/>
            <color theme="1"/>
            <rFont val="Calibri"/>
            <scheme val="minor"/>
          </rPr>
          <t>======
ID#AAAB51asQYc
Usuario    (2026-05-07 13:20:27)
En la fuente dice "enfermero de ambos sexos 75"</t>
        </r>
      </text>
    </comment>
    <comment ref="E17" authorId="0" shapeId="0" xr:uid="{00000000-0006-0000-0000-000001000000}">
      <text>
        <r>
          <rPr>
            <sz val="11"/>
            <color theme="1"/>
            <rFont val="Calibri"/>
            <scheme val="minor"/>
          </rPr>
          <t>======
ID#AAAB51asQcQ
Usuario    (2026-05-07 13:20:28)
No hay categorías de cocineros, dice "cocinero"</t>
        </r>
      </text>
    </comment>
  </commentList>
  <extLst>
    <ext xmlns:r="http://schemas.openxmlformats.org/officeDocument/2006/relationships" uri="GoogleSheetsCustomDataVersion2">
      <go:sheetsCustomData xmlns:go="http://customooxmlschemas.google.com/" r:id="rId1" roundtripDataSignature="AMtx7mg8cKk2gPQXlqBh1LbhN13lr9+FQ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100-000012000000}">
      <text>
        <r>
          <rPr>
            <sz val="11"/>
            <color theme="1"/>
            <rFont val="Calibri"/>
            <scheme val="minor"/>
          </rPr>
          <t>======
ID#AAAB51asQdI
Patricia Elizabeth Olguin    (2026-05-07 13:20:28)
160 en C. de Senadores y Diputados</t>
        </r>
      </text>
    </comment>
    <comment ref="G7" authorId="0" shapeId="0" xr:uid="{00000000-0006-0000-0100-000002000000}">
      <text>
        <r>
          <rPr>
            <sz val="11"/>
            <color theme="1"/>
            <rFont val="Calibri"/>
            <scheme val="minor"/>
          </rPr>
          <t>======
ID#AAAB51asQcM
Patricia Elizabeth Olguin    (2026-05-07 13:20:28)
100 en C. de Senadores y Diputados</t>
        </r>
      </text>
    </comment>
    <comment ref="G11" authorId="0" shapeId="0" xr:uid="{00000000-0006-0000-0100-000019000000}">
      <text>
        <r>
          <rPr>
            <sz val="11"/>
            <color theme="1"/>
            <rFont val="Calibri"/>
            <scheme val="minor"/>
          </rPr>
          <t>======
ID#AAAB51asQZ0
Patricia Elizabeth Olguin    (2026-05-07 13:20:28)
No aparce más esta categoría, en adelante parece ser reemplazada por Auxiliar de tercera</t>
        </r>
      </text>
    </comment>
    <comment ref="H11" authorId="0" shapeId="0" xr:uid="{00000000-0006-0000-0100-00001A000000}">
      <text>
        <r>
          <rPr>
            <sz val="11"/>
            <color theme="1"/>
            <rFont val="Calibri"/>
            <scheme val="minor"/>
          </rPr>
          <t>======
ID#AAAB51asQTk
Patricia Elizabeth Olguin    (2026-05-07 13:20:27)
No aparce más esta categoría, en adelante parece ser reemplazada por Auxiliar de tercera</t>
        </r>
      </text>
    </comment>
    <comment ref="F18" authorId="0" shapeId="0" xr:uid="{00000000-0006-0000-0100-00000A000000}">
      <text>
        <r>
          <rPr>
            <sz val="11"/>
            <color theme="1"/>
            <rFont val="Calibri"/>
            <scheme val="minor"/>
          </rPr>
          <t>======
ID#AAAB51asQWE
Patricia Elizabeth Olguin    (2026-05-07 13:20:27)
No está vigilante, categoría más baja es agente con 120 pesos</t>
        </r>
      </text>
    </comment>
    <comment ref="G18" authorId="0" shapeId="0" xr:uid="{00000000-0006-0000-0100-00000D000000}">
      <text>
        <r>
          <rPr>
            <sz val="11"/>
            <color theme="1"/>
            <rFont val="Calibri"/>
            <scheme val="minor"/>
          </rPr>
          <t>======
ID#AAAB51asQcE
Patricia Elizabeth Olguin    (2026-05-07 13:20:28)
No está vigilante, categoría más baja es agente con 120 pesos</t>
        </r>
      </text>
    </comment>
    <comment ref="H18" authorId="0" shapeId="0" xr:uid="{00000000-0006-0000-0100-00000E000000}">
      <text>
        <r>
          <rPr>
            <sz val="11"/>
            <color theme="1"/>
            <rFont val="Calibri"/>
            <scheme val="minor"/>
          </rPr>
          <t>======
ID#AAAB51asQbg
Patricia Elizabeth Olguin    (2026-05-07 13:20:28)
No está vigilante, categoría más baja es agente con 120 pesos</t>
        </r>
      </text>
    </comment>
    <comment ref="B24" authorId="0" shapeId="0" xr:uid="{00000000-0006-0000-0100-000007000000}">
      <text>
        <r>
          <rPr>
            <sz val="11"/>
            <color theme="1"/>
            <rFont val="Calibri"/>
            <scheme val="minor"/>
          </rPr>
          <t>======
ID#AAAB51asQY4
Usuario    (2026-05-07 13:20:27)
Enfermero de 1a 100  de 2a 60</t>
        </r>
      </text>
    </comment>
    <comment ref="G36" authorId="0" shapeId="0" xr:uid="{00000000-0006-0000-0100-000003000000}">
      <text>
        <r>
          <rPr>
            <sz val="11"/>
            <color theme="1"/>
            <rFont val="Calibri"/>
            <scheme val="minor"/>
          </rPr>
          <t>======
ID#AAAB51asQT4
Patricia Elizabeth Olguin    (2026-05-07 13:20:27)
100 pesos en Hosp. EC</t>
        </r>
      </text>
    </comment>
    <comment ref="F42" authorId="0" shapeId="0" xr:uid="{00000000-0006-0000-0100-000018000000}">
      <text>
        <r>
          <rPr>
            <sz val="11"/>
            <color theme="1"/>
            <rFont val="Calibri"/>
            <scheme val="minor"/>
          </rPr>
          <t>======
ID#AAAB51asQbE
Patricia Elizabeth Olguin    (2026-05-07 13:20:28)
Colchonera en Hops. EC a 80 pesos</t>
        </r>
      </text>
    </comment>
    <comment ref="G45" authorId="0" shapeId="0" xr:uid="{00000000-0006-0000-0100-000011000000}">
      <text>
        <r>
          <rPr>
            <sz val="11"/>
            <color theme="1"/>
            <rFont val="Calibri"/>
            <scheme val="minor"/>
          </rPr>
          <t>======
ID#AAAB51asQYE
Patricia Elizabeth Olguin    (2026-05-07 13:20:27)
Reformatorio de menores, no está para hospitales</t>
        </r>
      </text>
    </comment>
    <comment ref="G46" authorId="0" shapeId="0" xr:uid="{00000000-0006-0000-0100-000016000000}">
      <text>
        <r>
          <rPr>
            <sz val="11"/>
            <color theme="1"/>
            <rFont val="Calibri"/>
            <scheme val="minor"/>
          </rPr>
          <t>======
ID#AAAB51asQZM
Patricia Elizabeth Olguin    (2026-05-07 13:20:27)
Hosp. Ponce, no está en maternidad</t>
        </r>
      </text>
    </comment>
    <comment ref="H46" authorId="0" shapeId="0" xr:uid="{00000000-0006-0000-0100-000017000000}">
      <text>
        <r>
          <rPr>
            <sz val="11"/>
            <color theme="1"/>
            <rFont val="Calibri"/>
            <scheme val="minor"/>
          </rPr>
          <t>======
ID#AAAB51asQZA
Patricia Elizabeth Olguin    (2026-05-07 13:20:27)
Hosp. Ponce, no está en maternidad</t>
        </r>
      </text>
    </comment>
    <comment ref="D181" authorId="0" shapeId="0" xr:uid="{00000000-0006-0000-0100-000008000000}">
      <text>
        <r>
          <rPr>
            <sz val="11"/>
            <color theme="1"/>
            <rFont val="Calibri"/>
            <scheme val="minor"/>
          </rPr>
          <t>======
ID#AAAB51asQUQ
Patricia Elizabeth Olguin    (2026-05-07 13:20:27)
Vigente enero a abril?</t>
        </r>
      </text>
    </comment>
    <comment ref="E181" authorId="0" shapeId="0" xr:uid="{00000000-0006-0000-0100-000009000000}">
      <text>
        <r>
          <rPr>
            <sz val="11"/>
            <color theme="1"/>
            <rFont val="Calibri"/>
            <scheme val="minor"/>
          </rPr>
          <t>======
ID#AAAB51asQVA
Patricia Elizabeth Olguin    (2026-05-07 13:20:27)
Vigente mayo a diciembre?</t>
        </r>
      </text>
    </comment>
    <comment ref="E186" authorId="0" shapeId="0" xr:uid="{00000000-0006-0000-0100-000014000000}">
      <text>
        <r>
          <rPr>
            <sz val="11"/>
            <color theme="1"/>
            <rFont val="Calibri"/>
            <scheme val="minor"/>
          </rPr>
          <t>======
ID#AAAB51asQXA
Patricia Elizabeth Olguin    (2026-05-07 13:20:27)
No aumentamos a 120 porque es menor</t>
        </r>
      </text>
    </comment>
    <comment ref="D191" authorId="0" shapeId="0" xr:uid="{00000000-0006-0000-0100-000004000000}">
      <text>
        <r>
          <rPr>
            <sz val="11"/>
            <color theme="1"/>
            <rFont val="Calibri"/>
            <scheme val="minor"/>
          </rPr>
          <t>======
ID#AAAB51asQas
Patricia Elizabeth Olguin    (2026-05-07 13:20:28)
No está vigilante, categoría más baja es agente con 120 pesos</t>
        </r>
      </text>
    </comment>
    <comment ref="E191" authorId="0" shapeId="0" xr:uid="{00000000-0006-0000-0100-000005000000}">
      <text>
        <r>
          <rPr>
            <sz val="11"/>
            <color theme="1"/>
            <rFont val="Calibri"/>
            <scheme val="minor"/>
          </rPr>
          <t>======
ID#AAAB51asQVs
Patricia Elizabeth Olguin    (2026-05-07 13:20:27)
No está vigilante, categoría más baja es agente con 120 pesos</t>
        </r>
      </text>
    </comment>
    <comment ref="G191" authorId="0" shapeId="0" xr:uid="{00000000-0006-0000-0100-000006000000}">
      <text>
        <r>
          <rPr>
            <sz val="11"/>
            <color theme="1"/>
            <rFont val="Calibri"/>
            <scheme val="minor"/>
          </rPr>
          <t>======
ID#AAAB51asQV0
Patricia Elizabeth Olguin    (2026-05-07 13:20:27)
No está vigilante, categoría más baja es agente con 120 pesos</t>
        </r>
      </text>
    </comment>
    <comment ref="F192" authorId="0" shapeId="0" xr:uid="{00000000-0006-0000-0100-000013000000}">
      <text>
        <r>
          <rPr>
            <sz val="11"/>
            <color theme="1"/>
            <rFont val="Calibri"/>
            <scheme val="minor"/>
          </rPr>
          <t>======
ID#AAAB51asQU4
Patricia Elizabeth Olguin    (2026-05-07 13:20:27)
No aparece portero en 1932 Videla</t>
        </r>
      </text>
    </comment>
    <comment ref="E199" authorId="0" shapeId="0" xr:uid="{00000000-0006-0000-0100-00001B000000}">
      <text>
        <r>
          <rPr>
            <sz val="11"/>
            <color theme="1"/>
            <rFont val="Calibri"/>
            <scheme val="minor"/>
          </rPr>
          <t>======
ID#AAAB51asQUA
Patricia Elizabeth Olguin    (2026-05-07 13:20:27)
No aparce más esta categoría, en adelante parece ser reemplazada por Auxiliar de tercera</t>
        </r>
      </text>
    </comment>
    <comment ref="G199" authorId="0" shapeId="0" xr:uid="{00000000-0006-0000-0100-000001000000}">
      <text>
        <r>
          <rPr>
            <sz val="11"/>
            <color theme="1"/>
            <rFont val="Calibri"/>
            <scheme val="minor"/>
          </rPr>
          <t>======
ID#AAAB51asQdE
Patricia Elizabeth Olguin    (2026-05-07 13:20:28)
No aparce más esta categoría, en adelante parece ser reemplazada por Auxiliar de tercera</t>
        </r>
      </text>
    </comment>
    <comment ref="B202" authorId="0" shapeId="0" xr:uid="{00000000-0006-0000-0100-000010000000}">
      <text>
        <r>
          <rPr>
            <sz val="11"/>
            <color theme="1"/>
            <rFont val="Calibri"/>
            <scheme val="minor"/>
          </rPr>
          <t>======
ID#AAAB51asQTs
Usuario    (2026-05-07 13:20:27)
Enfermero de 1a 100  de 2a 60</t>
        </r>
      </text>
    </comment>
    <comment ref="E208" authorId="0" shapeId="0" xr:uid="{00000000-0006-0000-0100-00000C000000}">
      <text>
        <r>
          <rPr>
            <sz val="11"/>
            <color theme="1"/>
            <rFont val="Calibri"/>
            <scheme val="minor"/>
          </rPr>
          <t>======
ID#AAAB51asQbk
Patricia Elizabeth Olguin    (2026-05-07 13:20:28)
Hosp. Ponce, no está en maternidad</t>
        </r>
      </text>
    </comment>
    <comment ref="G208" authorId="0" shapeId="0" xr:uid="{00000000-0006-0000-0100-00000F000000}">
      <text>
        <r>
          <rPr>
            <sz val="11"/>
            <color theme="1"/>
            <rFont val="Calibri"/>
            <scheme val="minor"/>
          </rPr>
          <t>======
ID#AAAB51asQag
Patricia Elizabeth Olguin    (2026-05-07 13:20:28)
Hosp. Ponce, no está en maternidad</t>
        </r>
      </text>
    </comment>
    <comment ref="F210" authorId="0" shapeId="0" xr:uid="{00000000-0006-0000-0100-00000B000000}">
      <text>
        <r>
          <rPr>
            <sz val="11"/>
            <color theme="1"/>
            <rFont val="Calibri"/>
            <scheme val="minor"/>
          </rPr>
          <t>======
ID#AAAB51asQTA
Patricia Elizabeth Olguin    (2026-05-07 13:20:27)
No aparece planchadora en 1932 Videla</t>
        </r>
      </text>
    </comment>
    <comment ref="E211" authorId="0" shapeId="0" xr:uid="{00000000-0006-0000-0100-000015000000}">
      <text>
        <r>
          <rPr>
            <sz val="11"/>
            <color theme="1"/>
            <rFont val="Calibri"/>
            <scheme val="minor"/>
          </rPr>
          <t>======
ID#AAAB51asQT0
Patricia Elizabeth Olguin    (2026-05-07 13:20:27)
Reformatorio de menores, no está para hospitales</t>
        </r>
      </text>
    </comment>
  </commentList>
  <extLst>
    <ext xmlns:r="http://schemas.openxmlformats.org/officeDocument/2006/relationships" uri="GoogleSheetsCustomDataVersion2">
      <go:sheetsCustomData xmlns:go="http://customooxmlschemas.google.com/" r:id="rId1" roundtripDataSignature="AMtx7mi4or22kJ95wrbMi7wOel/g5Rr2a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2" authorId="0" shapeId="0" xr:uid="{00000000-0006-0000-0200-000011000000}">
      <text>
        <r>
          <rPr>
            <sz val="11"/>
            <color theme="1"/>
            <rFont val="Calibri"/>
            <scheme val="minor"/>
          </rPr>
          <t>======
ID#AAAB51asQWo
Leo    (2026-05-07 13:20:27)
1300 del 1 enero al 6 marzo y 1500 del 7 marzo al 31 diciembre (idem para vicegobernador).</t>
        </r>
      </text>
    </comment>
    <comment ref="G14" authorId="0" shapeId="0" xr:uid="{00000000-0006-0000-0200-000010000000}">
      <text>
        <r>
          <rPr>
            <sz val="11"/>
            <color theme="1"/>
            <rFont val="Calibri"/>
            <scheme val="minor"/>
          </rPr>
          <t>======
ID#AAAB51asQVw
Leo    (2026-05-07 13:20:27)
50 en Registro civil, 60 en Dir. Gral Industrias</t>
        </r>
      </text>
    </comment>
    <comment ref="G16" authorId="0" shapeId="0" xr:uid="{00000000-0006-0000-0200-00000F000000}">
      <text>
        <r>
          <rPr>
            <sz val="11"/>
            <color theme="1"/>
            <rFont val="Calibri"/>
            <scheme val="minor"/>
          </rPr>
          <t>======
ID#AAAB51asQSs
Leo    (2026-05-07 13:20:27)
75 en Hacienda</t>
        </r>
      </text>
    </comment>
    <comment ref="G17" authorId="0" shapeId="0" xr:uid="{00000000-0006-0000-0200-00000E000000}">
      <text>
        <r>
          <rPr>
            <sz val="11"/>
            <color theme="1"/>
            <rFont val="Calibri"/>
            <scheme val="minor"/>
          </rPr>
          <t>======
ID#AAAB51asQXU
Leo    (2026-05-07 13:20:27)
70 en Dir. Salubridad-Vacuna y Desinfección, 60 en H. Prov.</t>
        </r>
      </text>
    </comment>
    <comment ref="G18" authorId="0" shapeId="0" xr:uid="{00000000-0006-0000-0200-00000D000000}">
      <text>
        <r>
          <rPr>
            <sz val="11"/>
            <color theme="1"/>
            <rFont val="Calibri"/>
            <scheme val="minor"/>
          </rPr>
          <t>======
ID#AAAB51asQdc
Leo    (2026-05-07 13:20:28)
70 en Dir. Salubridad-Asist pública</t>
        </r>
      </text>
    </comment>
    <comment ref="G20" authorId="0" shapeId="0" xr:uid="{00000000-0006-0000-0200-00000C000000}">
      <text>
        <r>
          <rPr>
            <sz val="11"/>
            <color theme="1"/>
            <rFont val="Calibri"/>
            <scheme val="minor"/>
          </rPr>
          <t>======
ID#AAAB51asQSY
Leo    (2026-05-07 13:20:27)
80 en Dir. Salubridad-Asist pública</t>
        </r>
      </text>
    </comment>
    <comment ref="G27" authorId="0" shapeId="0" xr:uid="{00000000-0006-0000-0200-000008000000}">
      <text>
        <r>
          <rPr>
            <sz val="11"/>
            <color theme="1"/>
            <rFont val="Calibri"/>
            <scheme val="minor"/>
          </rPr>
          <t>======
ID#AAAB51asQbM
Patricia Elizabeth Olguin    (2026-05-07 13:20:28)
70, 60 y 50 (sin indicación de categoría) en H. SA</t>
        </r>
      </text>
    </comment>
    <comment ref="G30" authorId="0" shapeId="0" xr:uid="{00000000-0006-0000-0200-000007000000}">
      <text>
        <r>
          <rPr>
            <sz val="11"/>
            <color theme="1"/>
            <rFont val="Calibri"/>
            <scheme val="minor"/>
          </rPr>
          <t>======
ID#AAAB51asQck
Patricia Elizabeth Olguin    (2026-05-07 13:20:28)
70 en H. SA</t>
        </r>
      </text>
    </comment>
    <comment ref="G31" authorId="0" shapeId="0" xr:uid="{00000000-0006-0000-0200-000006000000}">
      <text>
        <r>
          <rPr>
            <sz val="11"/>
            <color theme="1"/>
            <rFont val="Calibri"/>
            <scheme val="minor"/>
          </rPr>
          <t>======
ID#AAAB51asQco
Patricia Elizabeth Olguin    (2026-05-07 13:20:28)
60 en H. SA</t>
        </r>
      </text>
    </comment>
    <comment ref="C32" authorId="0" shapeId="0" xr:uid="{00000000-0006-0000-0200-000004000000}">
      <text>
        <r>
          <rPr>
            <sz val="11"/>
            <color theme="1"/>
            <rFont val="Calibri"/>
            <scheme val="minor"/>
          </rPr>
          <t>======
ID#AAAB51asQUE
Leo    (2026-05-07 13:20:27)
80 en H. San Antonio</t>
        </r>
      </text>
    </comment>
    <comment ref="C35" authorId="0" shapeId="0" xr:uid="{00000000-0006-0000-0200-000001000000}">
      <text>
        <r>
          <rPr>
            <sz val="11"/>
            <color theme="1"/>
            <rFont val="Calibri"/>
            <scheme val="minor"/>
          </rPr>
          <t>======
ID#AAAB51asQXk
Leo    (2026-05-07 13:20:27)
100 para mucama comedor y consultorio en Serv. Prot. Maternid y Prim Infancia</t>
        </r>
      </text>
    </comment>
    <comment ref="G35" authorId="0" shapeId="0" xr:uid="{00000000-0006-0000-0200-000005000000}">
      <text>
        <r>
          <rPr>
            <sz val="11"/>
            <color theme="1"/>
            <rFont val="Calibri"/>
            <scheme val="minor"/>
          </rPr>
          <t>======
ID#AAAB51asQV4
Leo    (2026-05-07 13:20:27)
40 el del Boletín oficial, 50 en Penitenciaría, 60 en Hacienda y Dir. O. Públicas</t>
        </r>
      </text>
    </comment>
    <comment ref="G36" authorId="0" shapeId="0" xr:uid="{00000000-0006-0000-0200-000003000000}">
      <text>
        <r>
          <rPr>
            <sz val="11"/>
            <color theme="1"/>
            <rFont val="Calibri"/>
            <scheme val="minor"/>
          </rPr>
          <t>======
ID#AAAB51asQVM
Patricia Elizabeth Olguin    (2026-05-07 13:20:27)
55 en H. SA</t>
        </r>
      </text>
    </comment>
    <comment ref="G37" authorId="0" shapeId="0" xr:uid="{00000000-0006-0000-0200-000002000000}">
      <text>
        <r>
          <rPr>
            <sz val="11"/>
            <color theme="1"/>
            <rFont val="Calibri"/>
            <scheme val="minor"/>
          </rPr>
          <t>======
ID#AAAB51asQZc
Patricia Elizabeth Olguin    (2026-05-07 13:20:28)
35 en H. SA</t>
        </r>
      </text>
    </comment>
    <comment ref="C39" authorId="0" shapeId="0" xr:uid="{00000000-0006-0000-0200-000012000000}">
      <text>
        <r>
          <rPr>
            <sz val="11"/>
            <color theme="1"/>
            <rFont val="Calibri"/>
            <scheme val="minor"/>
          </rPr>
          <t>======
ID#AAAB51asQaM
Leo    (2026-05-07 13:20:28)
90 en Insp. Vacunas y Desinfección</t>
        </r>
      </text>
    </comment>
    <comment ref="C51" authorId="0" shapeId="0" xr:uid="{00000000-0006-0000-0200-00000B000000}">
      <text>
        <r>
          <rPr>
            <sz val="11"/>
            <color theme="1"/>
            <rFont val="Calibri"/>
            <scheme val="minor"/>
          </rPr>
          <t>======
ID#AAAB51asQcw
Leo    (2026-05-07 13:20:28)
en otras repart. 75</t>
        </r>
      </text>
    </comment>
    <comment ref="C52" authorId="0" shapeId="0" xr:uid="{00000000-0006-0000-0200-00000A000000}">
      <text>
        <r>
          <rPr>
            <sz val="11"/>
            <color theme="1"/>
            <rFont val="Calibri"/>
            <scheme val="minor"/>
          </rPr>
          <t>======
ID#AAAB51asQbo
Patricia Elizabeth Olguin    (2026-05-07 13:20:28)
Idem en ppto 1931</t>
        </r>
      </text>
    </comment>
    <comment ref="C53" authorId="0" shapeId="0" xr:uid="{00000000-0006-0000-0200-000009000000}">
      <text>
        <r>
          <rPr>
            <sz val="11"/>
            <color theme="1"/>
            <rFont val="Calibri"/>
            <scheme val="minor"/>
          </rPr>
          <t>======
ID#AAAB51asQVE
Leo    (2026-05-07 13:20:27)
en un caso cobra 140</t>
        </r>
      </text>
    </comment>
  </commentList>
  <extLst>
    <ext xmlns:r="http://schemas.openxmlformats.org/officeDocument/2006/relationships" uri="GoogleSheetsCustomDataVersion2">
      <go:sheetsCustomData xmlns:go="http://customooxmlschemas.google.com/" r:id="rId1" roundtripDataSignature="AMtx7mjEEYDRqbodbViyokEiero2JuTQi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300-000029000000}">
      <text>
        <r>
          <rPr>
            <sz val="11"/>
            <color theme="1"/>
            <rFont val="Calibri"/>
            <scheme val="minor"/>
          </rPr>
          <t>======
ID#AAAB51asQdM
Leo    (2026-05-07 13:20:28)
No hubo ley de ppto desde 1917 a 1922.</t>
        </r>
      </text>
    </comment>
    <comment ref="G4" authorId="0" shapeId="0" xr:uid="{00000000-0006-0000-0300-00002A000000}">
      <text>
        <r>
          <rPr>
            <sz val="11"/>
            <color theme="1"/>
            <rFont val="Calibri"/>
            <scheme val="minor"/>
          </rPr>
          <t>======
ID#AAAB51asQds
Usuario    (2026-05-07 13:20:28)
No hubo ppto desde 1916.</t>
        </r>
      </text>
    </comment>
    <comment ref="C5" authorId="0" shapeId="0" xr:uid="{00000000-0006-0000-0300-00003A000000}">
      <text>
        <r>
          <rPr>
            <sz val="11"/>
            <color theme="1"/>
            <rFont val="Calibri"/>
            <scheme val="minor"/>
          </rPr>
          <t>======
ID#AAAB51asQaw
Usuario    (2026-05-07 13:20:28)
Es un promedio ponderado: 1300 del 1 enero al 6 marzo y 1500 del 7 marzo al 31 diciembre (idem para vicegobernador).</t>
        </r>
      </text>
    </comment>
    <comment ref="D5" authorId="0" shapeId="0" xr:uid="{00000000-0006-0000-0300-00003B000000}">
      <text>
        <r>
          <rPr>
            <sz val="11"/>
            <color theme="1"/>
            <rFont val="Calibri"/>
            <scheme val="minor"/>
          </rPr>
          <t>======
ID#AAAB51asQc4
Usuario    (2026-05-07 13:20:28)
Es un promedio ponderado: 1500 del 1 enero al 6 marzo y 3000 del 7 marzo al 31 diciembre (idem para vicegobernador, pero los valores fueron de 1000 y 1500, respectivamente).</t>
        </r>
      </text>
    </comment>
    <comment ref="B8" authorId="0" shapeId="0" xr:uid="{00000000-0006-0000-0300-000025000000}">
      <text>
        <r>
          <rPr>
            <sz val="11"/>
            <color theme="1"/>
            <rFont val="Calibri"/>
            <scheme val="minor"/>
          </rPr>
          <t>======
ID#AAAB51asQUM
Usuario    (2026-05-07 13:20:27)
Presidente</t>
        </r>
      </text>
    </comment>
    <comment ref="D8" authorId="0" shapeId="0" xr:uid="{00000000-0006-0000-0300-000027000000}">
      <text>
        <r>
          <rPr>
            <sz val="11"/>
            <color theme="1"/>
            <rFont val="Calibri"/>
            <scheme val="minor"/>
          </rPr>
          <t>======
ID#AAAB51asQZ8
Usuario    (2026-05-07 13:20:28)
Presidente</t>
        </r>
      </text>
    </comment>
    <comment ref="K9" authorId="0" shapeId="0" xr:uid="{00000000-0006-0000-0300-000001000000}">
      <text>
        <r>
          <rPr>
            <sz val="11"/>
            <color theme="1"/>
            <rFont val="Calibri"/>
            <scheme val="minor"/>
          </rPr>
          <t>======
ID#AAAB51asQUc
Usuario    (2026-05-07 13:20:27)
Gobernación. Mayordomo 180</t>
        </r>
      </text>
    </comment>
    <comment ref="B10" authorId="0" shapeId="0" xr:uid="{00000000-0006-0000-0300-00000B000000}">
      <text>
        <r>
          <rPr>
            <sz val="11"/>
            <color theme="1"/>
            <rFont val="Calibri"/>
            <scheme val="minor"/>
          </rPr>
          <t>======
ID#AAAB51asQYI
Usuario    (2026-05-07 13:20:27)
Ministerio</t>
        </r>
      </text>
    </comment>
    <comment ref="K10" authorId="0" shapeId="0" xr:uid="{00000000-0006-0000-0300-00000E000000}">
      <text>
        <r>
          <rPr>
            <sz val="11"/>
            <color theme="1"/>
            <rFont val="Calibri"/>
            <scheme val="minor"/>
          </rPr>
          <t>======
ID#AAAB51asQVI
Usuario    (2026-05-07 13:20:27)
Gobernación. En salubridad, ordenanza 120.</t>
        </r>
      </text>
    </comment>
    <comment ref="B11" authorId="0" shapeId="0" xr:uid="{00000000-0006-0000-0300-000014000000}">
      <text>
        <r>
          <rPr>
            <sz val="11"/>
            <color theme="1"/>
            <rFont val="Calibri"/>
            <scheme val="minor"/>
          </rPr>
          <t>======
ID#AAAB51asQdQ
Usuario    (2026-05-07 13:20:28)
Casa de Gobierno</t>
        </r>
      </text>
    </comment>
    <comment ref="D11" authorId="0" shapeId="0" xr:uid="{00000000-0006-0000-0300-000016000000}">
      <text>
        <r>
          <rPr>
            <sz val="11"/>
            <color theme="1"/>
            <rFont val="Calibri"/>
            <scheme val="minor"/>
          </rPr>
          <t>======
ID#AAAB51asQdA
Usuario    (2026-05-07 13:20:28)
Gobernación. Portero y ordenanza 80, chofer 200, cochero 100. En Dr. Gral Esc. Mayordomo 80.</t>
        </r>
      </text>
    </comment>
    <comment ref="K12" authorId="0" shapeId="0" xr:uid="{00000000-0006-0000-0300-000028000000}">
      <text>
        <r>
          <rPr>
            <sz val="11"/>
            <color theme="1"/>
            <rFont val="Calibri"/>
            <scheme val="minor"/>
          </rPr>
          <t>======
ID#AAAB51asQbQ
Usuario    (2026-05-07 13:20:28)
Policía. Escribiente de policía</t>
        </r>
      </text>
    </comment>
    <comment ref="K13" authorId="0" shapeId="0" xr:uid="{00000000-0006-0000-0300-000039000000}">
      <text>
        <r>
          <rPr>
            <sz val="11"/>
            <color theme="1"/>
            <rFont val="Calibri"/>
            <scheme val="minor"/>
          </rPr>
          <t>======
ID#AAAB51asQcg
Usuario    (2026-05-07 13:20:28)
Personal de tropa de policía. Agente</t>
        </r>
      </text>
    </comment>
    <comment ref="C14" authorId="0" shapeId="0" xr:uid="{00000000-0006-0000-0300-000008000000}">
      <text>
        <r>
          <rPr>
            <sz val="11"/>
            <color theme="1"/>
            <rFont val="Calibri"/>
            <scheme val="minor"/>
          </rPr>
          <t>======
ID#AAAB51asQZE
Leo    (2026-05-07 13:20:27)
4 a 6 m$n por día (se tomó 4)</t>
        </r>
      </text>
    </comment>
    <comment ref="D14" authorId="0" shapeId="0" xr:uid="{00000000-0006-0000-0300-00000A000000}">
      <text>
        <r>
          <rPr>
            <sz val="11"/>
            <color theme="1"/>
            <rFont val="Calibri"/>
            <scheme val="minor"/>
          </rPr>
          <t>======
ID#AAAB51asQcA
Usuario    (2026-05-07 13:20:28)
Dpto Gral Policía
Salubridad, mecánico 150</t>
        </r>
      </text>
    </comment>
    <comment ref="K14" authorId="0" shapeId="0" xr:uid="{00000000-0006-0000-0300-00000D000000}">
      <text>
        <r>
          <rPr>
            <sz val="11"/>
            <color theme="1"/>
            <rFont val="Calibri"/>
            <scheme val="minor"/>
          </rPr>
          <t>======
ID#AAAB51asQS8
Usuario    (2026-05-07 13:20:27)
Salubridad. Idem mecánico. También se indica que cobran 180, 150, 130 pero probablemente tienen más calificación.</t>
        </r>
      </text>
    </comment>
    <comment ref="D15" authorId="0" shapeId="0" xr:uid="{00000000-0006-0000-0300-000013000000}">
      <text>
        <r>
          <rPr>
            <sz val="11"/>
            <color theme="1"/>
            <rFont val="Calibri"/>
            <scheme val="minor"/>
          </rPr>
          <t>======
ID#AAAB51asQS4
Patricia Elizabeth Olguin    (2026-05-07 13:20:27)
Mecánico electricista $180 mensuales en Ppto general de la Provincia para 1914, Mrio de Industria y OP, Dir. de Industrias, Usina Luz y Fuerza p. 408 (foto P1040965).</t>
        </r>
      </text>
    </comment>
    <comment ref="H15" authorId="0" shapeId="0" xr:uid="{00000000-0006-0000-0300-000017000000}">
      <text>
        <r>
          <rPr>
            <sz val="11"/>
            <color theme="1"/>
            <rFont val="Calibri"/>
            <scheme val="minor"/>
          </rPr>
          <t>======
ID#AAAB51asQa0
Patricia Elizabeth Olguin    (2026-05-07 13:20:28)
Remuneraciones de trabajadores de ByVG.</t>
        </r>
      </text>
    </comment>
    <comment ref="I15" authorId="0" shapeId="0" xr:uid="{00000000-0006-0000-0300-000018000000}">
      <text>
        <r>
          <rPr>
            <sz val="11"/>
            <color theme="1"/>
            <rFont val="Calibri"/>
            <scheme val="minor"/>
          </rPr>
          <t>======
ID#AAAB51asQUw
Patricia Elizabeth Olguin    (2026-05-07 13:20:27)
Remuneración de trabajadores de ByVGiol.</t>
        </r>
      </text>
    </comment>
    <comment ref="J15" authorId="0" shapeId="0" xr:uid="{00000000-0006-0000-0300-000019000000}">
      <text>
        <r>
          <rPr>
            <sz val="11"/>
            <color theme="1"/>
            <rFont val="Calibri"/>
            <scheme val="minor"/>
          </rPr>
          <t>======
ID#AAAB51asQTU
Patricia Elizabeth Olguin    (2026-05-07 13:20:27)
Remuneración de trabajadores de ByVGiol, reducción de jornal del 8%.</t>
        </r>
      </text>
    </comment>
    <comment ref="C16" authorId="0" shapeId="0" xr:uid="{00000000-0006-0000-0300-000022000000}">
      <text>
        <r>
          <rPr>
            <sz val="11"/>
            <color theme="1"/>
            <rFont val="Calibri"/>
            <scheme val="minor"/>
          </rPr>
          <t>======
ID#AAAB51asQUU
Leo    (2026-05-07 13:20:27)
4 a 6 m$n por día (se tomó 4)</t>
        </r>
      </text>
    </comment>
    <comment ref="D16" authorId="0" shapeId="0" xr:uid="{00000000-0006-0000-0300-000024000000}">
      <text>
        <r>
          <rPr>
            <sz val="11"/>
            <color theme="1"/>
            <rFont val="Calibri"/>
            <scheme val="minor"/>
          </rPr>
          <t>======
ID#AAAB51asQVg
Leo    (2026-05-07 13:20:27)
Albañil en construcc OP salario promedio diario m$n 3,97 (se consideró 4 porque incluye categorías 1a a 4a y 7a, pero la mayor+ia son de 1a).</t>
        </r>
      </text>
    </comment>
    <comment ref="K16" authorId="0" shapeId="0" xr:uid="{00000000-0006-0000-0300-000026000000}">
      <text>
        <r>
          <rPr>
            <sz val="11"/>
            <color theme="1"/>
            <rFont val="Calibri"/>
            <scheme val="minor"/>
          </rPr>
          <t>======
ID#AAAB51asQXc
Usuario    (2026-05-07 13:20:27)
Salubridad.</t>
        </r>
      </text>
    </comment>
    <comment ref="B17" authorId="0" shapeId="0" xr:uid="{00000000-0006-0000-0300-000032000000}">
      <text>
        <r>
          <rPr>
            <sz val="11"/>
            <color theme="1"/>
            <rFont val="Calibri"/>
            <scheme val="minor"/>
          </rPr>
          <t>======
ID#AAAB51asQYA
Usuario    (2026-05-07 13:20:27)
Policía.</t>
        </r>
      </text>
    </comment>
    <comment ref="D17" authorId="0" shapeId="0" xr:uid="{00000000-0006-0000-0300-000035000000}">
      <text>
        <r>
          <rPr>
            <sz val="11"/>
            <color theme="1"/>
            <rFont val="Calibri"/>
            <scheme val="minor"/>
          </rPr>
          <t>======
ID#AAAB51asQbc
Usuario    (2026-05-07 13:20:28)
Dpto Gral Policía. Peluquero 85, herrador 120. Salubridad, peón 80. En Anuario 1914, construcc de OP peón salario promedio para varias categorías (de 1a a 7a pero la mayoría son de 1a y 2a) es 2,12 por día; consideramos 2 (para categorías más bajas) porque ese valor es más cercano al de 1910 (así ocurrió con casi todos los saalrios privados).</t>
        </r>
      </text>
    </comment>
    <comment ref="K17" authorId="0" shapeId="0" xr:uid="{00000000-0006-0000-0300-000037000000}">
      <text>
        <r>
          <rPr>
            <sz val="11"/>
            <color theme="1"/>
            <rFont val="Calibri"/>
            <scheme val="minor"/>
          </rPr>
          <t>======
ID#AAAB51asQW0
Usuario    (2026-05-07 13:20:27)
No se mencionan peones.</t>
        </r>
      </text>
    </comment>
    <comment ref="C18" authorId="0" shapeId="0" xr:uid="{00000000-0006-0000-0300-000005000000}">
      <text>
        <r>
          <rPr>
            <sz val="11"/>
            <color theme="1"/>
            <rFont val="Calibri"/>
            <scheme val="minor"/>
          </rPr>
          <t>======
ID#AAAB51asQWc
Usuario    (2026-05-07 13:20:27)
Enfermero de 1a cobraba 80 y de 2a 60.</t>
        </r>
      </text>
    </comment>
    <comment ref="D18" authorId="0" shapeId="0" xr:uid="{00000000-0006-0000-0300-000006000000}">
      <text>
        <r>
          <rPr>
            <sz val="11"/>
            <color theme="1"/>
            <rFont val="Calibri"/>
            <scheme val="minor"/>
          </rPr>
          <t>======
ID#AAAB51asQcU
Usuario    (2026-05-07 13:20:28)
Enfermero 1a a 60 y de 2a a 40. En Hosp SA, enfermeros (sin distinguir categoría) a 60</t>
        </r>
      </text>
    </comment>
    <comment ref="G18" authorId="0" shapeId="0" xr:uid="{00000000-0006-0000-0300-000007000000}">
      <text>
        <r>
          <rPr>
            <sz val="11"/>
            <color theme="1"/>
            <rFont val="Calibri"/>
            <scheme val="minor"/>
          </rPr>
          <t>======
ID#AAAB51asQc8
Usuario    (2026-05-07 13:20:28)
Hosp. SA. En la fuente dice "enfermero de ambos sexos 75"</t>
        </r>
      </text>
    </comment>
    <comment ref="K18" authorId="0" shapeId="0" xr:uid="{00000000-0006-0000-0300-00000C000000}">
      <text>
        <r>
          <rPr>
            <sz val="11"/>
            <color theme="1"/>
            <rFont val="Calibri"/>
            <scheme val="minor"/>
          </rPr>
          <t>======
ID#AAAB51asQWs
Usuario    (2026-05-07 13:20:27)
Enfermeros de primera 130 y de segunda 120.  En la fuente están agrupados con otros cargos pero sepuede deducir que todos cobraban lo mismo.</t>
        </r>
      </text>
    </comment>
    <comment ref="D19" authorId="0" shapeId="0" xr:uid="{00000000-0006-0000-0300-000011000000}">
      <text>
        <r>
          <rPr>
            <sz val="11"/>
            <color theme="1"/>
            <rFont val="Calibri"/>
            <scheme val="minor"/>
          </rPr>
          <t>======
ID#AAAB51asQU0
Usuario    (2026-05-07 13:20:27)
Enfermeras mujeres solo en Hosp SA</t>
        </r>
      </text>
    </comment>
    <comment ref="K19" authorId="0" shapeId="0" xr:uid="{00000000-0006-0000-0300-000015000000}">
      <text>
        <r>
          <rPr>
            <sz val="11"/>
            <color theme="1"/>
            <rFont val="Calibri"/>
            <scheme val="minor"/>
          </rPr>
          <t>======
ID#AAAB51asQXo
Usuario    (2026-05-07 13:20:27)
Salubridad. No se mencionan mujeres enfermeras.</t>
        </r>
      </text>
    </comment>
    <comment ref="G21" authorId="0" shapeId="0" xr:uid="{00000000-0006-0000-0300-000034000000}">
      <text>
        <r>
          <rPr>
            <sz val="11"/>
            <color theme="1"/>
            <rFont val="Calibri"/>
            <scheme val="minor"/>
          </rPr>
          <t>======
ID#AAAB51asQTc
Usuario    (2026-05-07 13:20:27)
No hay categorías de cocineros, dice "cocinero"</t>
        </r>
      </text>
    </comment>
    <comment ref="K21" authorId="0" shapeId="0" xr:uid="{00000000-0006-0000-0300-000036000000}">
      <text>
        <r>
          <rPr>
            <sz val="11"/>
            <color theme="1"/>
            <rFont val="Calibri"/>
            <scheme val="minor"/>
          </rPr>
          <t>======
ID#AAAB51asQYM
Usuario    (2026-05-07 13:20:27)
Salubridad. Cocinero ayudante principal cobró 180. Ichoferes 130.</t>
        </r>
      </text>
    </comment>
    <comment ref="K22" authorId="0" shapeId="0" xr:uid="{00000000-0006-0000-0300-000009000000}">
      <text>
        <r>
          <rPr>
            <sz val="11"/>
            <color theme="1"/>
            <rFont val="Calibri"/>
            <scheme val="minor"/>
          </rPr>
          <t>======
ID#AAAB51asQXY
Usuario    (2026-05-07 13:20:27)
Salubridad.</t>
        </r>
      </text>
    </comment>
    <comment ref="D23" authorId="0" shapeId="0" xr:uid="{00000000-0006-0000-0300-000010000000}">
      <text>
        <r>
          <rPr>
            <sz val="11"/>
            <color theme="1"/>
            <rFont val="Calibri"/>
            <scheme val="minor"/>
          </rPr>
          <t>======
ID#AAAB51asQZg
Usuario    (2026-05-07 13:20:28)
Parque Gra. San Martín, jardinero 200. Salubridad, jardinero 60, cochero 60</t>
        </r>
      </text>
    </comment>
    <comment ref="K23" authorId="0" shapeId="0" xr:uid="{00000000-0006-0000-0300-000012000000}">
      <text>
        <r>
          <rPr>
            <sz val="11"/>
            <color theme="1"/>
            <rFont val="Calibri"/>
            <scheme val="minor"/>
          </rPr>
          <t>======
ID#AAAB51asQX4
Usuario    (2026-05-07 13:20:27)
Salubridad</t>
        </r>
      </text>
    </comment>
    <comment ref="K24" authorId="0" shapeId="0" xr:uid="{00000000-0006-0000-0300-000023000000}">
      <text>
        <r>
          <rPr>
            <sz val="11"/>
            <color theme="1"/>
            <rFont val="Calibri"/>
            <scheme val="minor"/>
          </rPr>
          <t>======
ID#AAAB51asQTE
Usuario    (2026-05-07 13:20:27)
Lavanderas y planchadoras. También se indican sueldos mayores de 100 y 90 pesos para ambas categorías.</t>
        </r>
      </text>
    </comment>
    <comment ref="C25" authorId="0" shapeId="0" xr:uid="{00000000-0006-0000-0300-00002F000000}">
      <text>
        <r>
          <rPr>
            <sz val="11"/>
            <color theme="1"/>
            <rFont val="Calibri"/>
            <scheme val="minor"/>
          </rPr>
          <t>======
ID#AAAB51asQcI
Usuario    (2026-05-07 13:20:28)
No se diferencian categorias.</t>
        </r>
      </text>
    </comment>
    <comment ref="D25" authorId="0" shapeId="0" xr:uid="{00000000-0006-0000-0300-000031000000}">
      <text>
        <r>
          <rPr>
            <sz val="11"/>
            <color theme="1"/>
            <rFont val="Calibri"/>
            <scheme val="minor"/>
          </rPr>
          <t>======
ID#AAAB51asQZQ
Usuario    (2026-05-07 13:20:27)
No se diferencian categorias.</t>
        </r>
      </text>
    </comment>
    <comment ref="K25" authorId="0" shapeId="0" xr:uid="{00000000-0006-0000-0300-000033000000}">
      <text>
        <r>
          <rPr>
            <sz val="11"/>
            <color theme="1"/>
            <rFont val="Calibri"/>
            <scheme val="minor"/>
          </rPr>
          <t>======
ID#AAAB51asQU8
Usuario    (2026-05-07 13:20:27)
No se diferencian categorias.</t>
        </r>
      </text>
    </comment>
    <comment ref="D29" authorId="0" shapeId="0" xr:uid="{00000000-0006-0000-0300-00002B000000}">
      <text>
        <r>
          <rPr>
            <sz val="11"/>
            <color theme="1"/>
            <rFont val="Calibri"/>
            <scheme val="minor"/>
          </rPr>
          <t>======
ID#AAAB51asQc0
Usuario    (2026-05-07 13:20:28)
Materinidad josé F. Moreno. Partera de 2a, diplomada 250</t>
        </r>
      </text>
    </comment>
    <comment ref="G29" authorId="0" shapeId="0" xr:uid="{00000000-0006-0000-0300-000030000000}">
      <text>
        <r>
          <rPr>
            <sz val="11"/>
            <color theme="1"/>
            <rFont val="Calibri"/>
            <scheme val="minor"/>
          </rPr>
          <t>======
ID#AAAB51asQSo
Usuario    (2026-05-07 13:20:27)
Maternidad Moreno. Diplomada</t>
        </r>
      </text>
    </comment>
    <comment ref="B30" authorId="0" shapeId="0" xr:uid="{00000000-0006-0000-0300-000004000000}">
      <text>
        <r>
          <rPr>
            <sz val="11"/>
            <color theme="1"/>
            <rFont val="Calibri"/>
            <scheme val="minor"/>
          </rPr>
          <t>======
ID#AAAB51asQT8
Leo    (2026-05-07 13:20:27)
Ayudante sin diploma en escuelas graduadas y elementares cobraban m$n 40 y en escuelas alternadas que eran la mayoría m$n 45.</t>
        </r>
      </text>
    </comment>
    <comment ref="B31" authorId="0" shapeId="0" xr:uid="{00000000-0006-0000-0300-00000F000000}">
      <text>
        <r>
          <rPr>
            <sz val="11"/>
            <color theme="1"/>
            <rFont val="Calibri"/>
            <scheme val="minor"/>
          </rPr>
          <t>======
ID#AAAB51asQYs
Leo    (2026-05-07 13:20:27)
Ayudante sin diploma en escuelas graduadas y elementares (no había varones en escuelas alternadas).</t>
        </r>
      </text>
    </comment>
    <comment ref="E32" authorId="0" shapeId="0" xr:uid="{00000000-0006-0000-0300-00001E000000}">
      <text>
        <r>
          <rPr>
            <sz val="11"/>
            <color theme="1"/>
            <rFont val="Calibri"/>
            <scheme val="minor"/>
          </rPr>
          <t>======
ID#AAAB51asQcY
Leo    (2026-05-07 13:20:28)
Peón de bodega (secciones expedición, etc.). Jornal más frecuente varía entre 2 y 2,4.</t>
        </r>
      </text>
    </comment>
    <comment ref="H32" authorId="0" shapeId="0" xr:uid="{00000000-0006-0000-0300-00001F000000}">
      <text>
        <r>
          <rPr>
            <sz val="11"/>
            <color theme="1"/>
            <rFont val="Calibri"/>
            <scheme val="minor"/>
          </rPr>
          <t>======
ID#AAAB51asQTo
Patricia Elizabeth Olguin    (2026-05-07 13:20:27)
Obrero vinícola ByVGiol.</t>
        </r>
      </text>
    </comment>
    <comment ref="I32" authorId="0" shapeId="0" xr:uid="{00000000-0006-0000-0300-000020000000}">
      <text>
        <r>
          <rPr>
            <sz val="11"/>
            <color theme="1"/>
            <rFont val="Calibri"/>
            <scheme val="minor"/>
          </rPr>
          <t>======
ID#AAAB51asQaA
Patricia Elizabeth Olguin    (2026-05-07 13:20:28)
Obrero vinícola ByVGiol.</t>
        </r>
      </text>
    </comment>
    <comment ref="J32" authorId="0" shapeId="0" xr:uid="{00000000-0006-0000-0300-000021000000}">
      <text>
        <r>
          <rPr>
            <sz val="11"/>
            <color theme="1"/>
            <rFont val="Calibri"/>
            <scheme val="minor"/>
          </rPr>
          <t>======
ID#AAAB51asQZ4
Leo    (2026-05-07 13:20:28)
Obrero vinícola ByVGiol, reducción jornal 5%.</t>
        </r>
      </text>
    </comment>
    <comment ref="H33" authorId="0" shapeId="0" xr:uid="{00000000-0006-0000-0300-00002C000000}">
      <text>
        <r>
          <rPr>
            <sz val="11"/>
            <color theme="1"/>
            <rFont val="Calibri"/>
            <scheme val="minor"/>
          </rPr>
          <t>======
ID#AAAB51asQaE
Patricia Elizabeth Olguin    (2026-05-07 13:20:28)
Obrera vinícola ByVG.</t>
        </r>
      </text>
    </comment>
    <comment ref="I33" authorId="0" shapeId="0" xr:uid="{00000000-0006-0000-0300-00002D000000}">
      <text>
        <r>
          <rPr>
            <sz val="11"/>
            <color theme="1"/>
            <rFont val="Calibri"/>
            <scheme val="minor"/>
          </rPr>
          <t>======
ID#AAAB51asQW4
Patricia Elizabeth Olguin    (2026-05-07 13:20:27)
Obrera vinícola ByVG.</t>
        </r>
      </text>
    </comment>
    <comment ref="J33" authorId="0" shapeId="0" xr:uid="{00000000-0006-0000-0300-00002E000000}">
      <text>
        <r>
          <rPr>
            <sz val="11"/>
            <color theme="1"/>
            <rFont val="Calibri"/>
            <scheme val="minor"/>
          </rPr>
          <t>======
ID#AAAB51asQYw
Patricia Elizabeth Olguin    (2026-05-07 13:20:27)
Obrera vinícola ByVG.</t>
        </r>
      </text>
    </comment>
    <comment ref="E34" authorId="0" shapeId="0" xr:uid="{00000000-0006-0000-0300-000002000000}">
      <text>
        <r>
          <rPr>
            <sz val="11"/>
            <color theme="1"/>
            <rFont val="Calibri"/>
            <scheme val="minor"/>
          </rPr>
          <t>======
ID#AAAB51asQWg
Leo    (2026-05-07 13:20:27)
Peón de viña de Arizu jornal más frecuente, varía entre 0,6 y 2.</t>
        </r>
      </text>
    </comment>
    <comment ref="F34" authorId="0" shapeId="0" xr:uid="{00000000-0006-0000-0300-000003000000}">
      <text>
        <r>
          <rPr>
            <sz val="11"/>
            <color theme="1"/>
            <rFont val="Calibri"/>
            <scheme val="minor"/>
          </rPr>
          <t>======
ID#AAAB51asQbI
Leo    (2026-05-07 13:20:28)
Peón de viña de Arizu jornal más frecuente, varía entre 1.3 y 2.</t>
        </r>
      </text>
    </comment>
    <comment ref="C36" authorId="0" shapeId="0" xr:uid="{00000000-0006-0000-0300-00001A000000}">
      <text>
        <r>
          <rPr>
            <sz val="11"/>
            <color theme="1"/>
            <rFont val="Calibri"/>
            <scheme val="minor"/>
          </rPr>
          <t>======
ID#AAAB51asQTg
Leo    (2026-05-07 13:20:27)
3,5 a 5 m$n por día (se tomo el mínimo 3,5).</t>
        </r>
      </text>
    </comment>
    <comment ref="E36" authorId="0" shapeId="0" xr:uid="{00000000-0006-0000-0300-00001B000000}">
      <text>
        <r>
          <rPr>
            <sz val="11"/>
            <color theme="1"/>
            <rFont val="Calibri"/>
            <scheme val="minor"/>
          </rPr>
          <t>======
ID#AAAB51asQcc
Leo    (2026-05-07 13:20:28)
Jornal más frecuente del tonelero de Arizu era de m$n 3 por día.</t>
        </r>
      </text>
    </comment>
    <comment ref="F36" authorId="0" shapeId="0" xr:uid="{00000000-0006-0000-0300-00001C000000}">
      <text>
        <r>
          <rPr>
            <sz val="11"/>
            <color theme="1"/>
            <rFont val="Calibri"/>
            <scheme val="minor"/>
          </rPr>
          <t>======
ID#AAAB51asQX8
Leo    (2026-05-07 13:20:27)
Jornales más frecuentes del tonelero de Arizu era de m$n 3,40 o 3,5 por día.</t>
        </r>
      </text>
    </comment>
    <comment ref="G36" authorId="0" shapeId="0" xr:uid="{00000000-0006-0000-0300-00001D000000}">
      <text>
        <r>
          <rPr>
            <sz val="11"/>
            <color theme="1"/>
            <rFont val="Calibri"/>
            <scheme val="minor"/>
          </rPr>
          <t>======
ID#AAAB51asQa4
Leo    (2026-05-07 13:20:28)
Mucha variabilidad en 1922 (3,2, 3,5, 4 y 7). En 1923 solo se consigna 7 pero entendemos que los precios son similalres al año anterior y probablemente se contrató a los más calificado por pocos días.</t>
        </r>
      </text>
    </comment>
    <comment ref="C38" authorId="0" shapeId="0" xr:uid="{00000000-0006-0000-0300-000038000000}">
      <text>
        <r>
          <rPr>
            <sz val="11"/>
            <color theme="1"/>
            <rFont val="Calibri"/>
            <scheme val="minor"/>
          </rPr>
          <t>======
ID#AAAB51asQa8
Leo    (2026-05-07 13:20:28)
3,5 a 5 m$n por día (se tomo el mínimo 3,5).</t>
        </r>
      </text>
    </comment>
  </commentList>
  <extLst>
    <ext xmlns:r="http://schemas.openxmlformats.org/officeDocument/2006/relationships" uri="GoogleSheetsCustomDataVersion2">
      <go:sheetsCustomData xmlns:go="http://customooxmlschemas.google.com/" r:id="rId1" roundtripDataSignature="AMtx7mjVO7K0k0ywtOuwhGcX5AuhChuNn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400-000035000000}">
      <text>
        <r>
          <rPr>
            <sz val="11"/>
            <color theme="1"/>
            <rFont val="Calibri"/>
            <scheme val="minor"/>
          </rPr>
          <t>======
ID#AAAB51asQTw
Usuario    (2026-05-07 13:20:27)
No hubo ppto desde 1916.</t>
        </r>
      </text>
    </comment>
    <comment ref="K5" authorId="0" shapeId="0" xr:uid="{00000000-0006-0000-0400-000003000000}">
      <text>
        <r>
          <rPr>
            <sz val="11"/>
            <color theme="1"/>
            <rFont val="Calibri"/>
            <scheme val="minor"/>
          </rPr>
          <t>======
ID#AAAB51asQYo
Usuario    (2026-05-07 13:20:27)
Policía. Escribiente de policía. Se tomó el de la policía porque ya casi no aparece esta ocupación</t>
        </r>
      </text>
    </comment>
    <comment ref="B6" authorId="0" shapeId="0" xr:uid="{00000000-0006-0000-0400-00000C000000}">
      <text>
        <r>
          <rPr>
            <sz val="11"/>
            <color theme="1"/>
            <rFont val="Calibri"/>
            <scheme val="minor"/>
          </rPr>
          <t>======
ID#AAAB51asQUY
Usuario    (2026-05-07 13:20:27)
Casa de Gobierno</t>
        </r>
      </text>
    </comment>
    <comment ref="D6" authorId="0" shapeId="0" xr:uid="{00000000-0006-0000-0400-00000F000000}">
      <text>
        <r>
          <rPr>
            <sz val="11"/>
            <color theme="1"/>
            <rFont val="Calibri"/>
            <scheme val="minor"/>
          </rPr>
          <t>======
ID#AAAB51asQXE
Usuario    (2026-05-07 13:20:27)
Gobernación. Portero y ordenanza 80, chofer 200, cochero 100. En Dr. Gral Esc. Mayordomo 80.</t>
        </r>
      </text>
    </comment>
    <comment ref="G6" authorId="0" shapeId="0" xr:uid="{00000000-0006-0000-0400-000012000000}">
      <text>
        <r>
          <rPr>
            <sz val="11"/>
            <color theme="1"/>
            <rFont val="Calibri"/>
            <scheme val="minor"/>
          </rPr>
          <t>======
ID#AAAB51asQYk
Usuario    (2026-05-07 13:20:27)
Gobernación</t>
        </r>
      </text>
    </comment>
    <comment ref="H6" authorId="0" shapeId="0" xr:uid="{00000000-0006-0000-0400-000013000000}">
      <text>
        <r>
          <rPr>
            <sz val="11"/>
            <color theme="1"/>
            <rFont val="Calibri"/>
            <scheme val="minor"/>
          </rPr>
          <t>======
ID#AAAB51asQdY
Usuario    (2026-05-07 13:20:28)
Gobernación</t>
        </r>
      </text>
    </comment>
    <comment ref="J6" authorId="0" shapeId="0" xr:uid="{00000000-0006-0000-0400-000014000000}">
      <text>
        <r>
          <rPr>
            <sz val="11"/>
            <color theme="1"/>
            <rFont val="Calibri"/>
            <scheme val="minor"/>
          </rPr>
          <t>======
ID#AAAB51asQb0
Usuario    (2026-05-07 13:20:28)
Gobernación 200. En Cám. Sen 200</t>
        </r>
      </text>
    </comment>
    <comment ref="K6" authorId="0" shapeId="0" xr:uid="{00000000-0006-0000-0400-000016000000}">
      <text>
        <r>
          <rPr>
            <sz val="11"/>
            <color theme="1"/>
            <rFont val="Calibri"/>
            <scheme val="minor"/>
          </rPr>
          <t>======
ID#AAAB51asQZo
Usuario    (2026-05-07 13:20:28)
Gobernación. Mayordomo 180</t>
        </r>
      </text>
    </comment>
    <comment ref="C7" authorId="0" shapeId="0" xr:uid="{00000000-0006-0000-0400-000022000000}">
      <text>
        <r>
          <rPr>
            <sz val="11"/>
            <color theme="1"/>
            <rFont val="Calibri"/>
            <scheme val="minor"/>
          </rPr>
          <t>======
ID#AAAB51asQaI
Leo    (2026-05-07 13:20:28)
4 a 6 m$n por día (se tomó 4)</t>
        </r>
      </text>
    </comment>
    <comment ref="D7" authorId="0" shapeId="0" xr:uid="{00000000-0006-0000-0400-000024000000}">
      <text>
        <r>
          <rPr>
            <sz val="11"/>
            <color theme="1"/>
            <rFont val="Calibri"/>
            <scheme val="minor"/>
          </rPr>
          <t>======
ID#AAAB51asQbw
Usuario    (2026-05-07 13:20:28)
Dpto Gral Policía
Salubridad, mecánico 150</t>
        </r>
      </text>
    </comment>
    <comment ref="K7" authorId="0" shapeId="0" xr:uid="{00000000-0006-0000-0400-000027000000}">
      <text>
        <r>
          <rPr>
            <sz val="11"/>
            <color theme="1"/>
            <rFont val="Calibri"/>
            <scheme val="minor"/>
          </rPr>
          <t>======
ID#AAAB51asQVk
Usuario    (2026-05-07 13:20:27)
Salubridad. Idem mecánico. También se indica que cobran 180, 150, 130 pero probablemente tienen más calificación.</t>
        </r>
      </text>
    </comment>
    <comment ref="D8" authorId="0" shapeId="0" xr:uid="{00000000-0006-0000-0400-000030000000}">
      <text>
        <r>
          <rPr>
            <sz val="11"/>
            <color theme="1"/>
            <rFont val="Calibri"/>
            <scheme val="minor"/>
          </rPr>
          <t>======
ID#AAAB51asQZk
Patricia Elizabeth Olguin    (2026-05-07 13:20:28)
Mecánico electricista $180 mensuales en Ppto general de la Provincia para 1914, Mrio de Industria y OP, Dir. de Industrias, Usina Luz y Fuerza p. 408 (foto P1040965).</t>
        </r>
      </text>
    </comment>
    <comment ref="H8" authorId="0" shapeId="0" xr:uid="{00000000-0006-0000-0400-000032000000}">
      <text>
        <r>
          <rPr>
            <sz val="11"/>
            <color theme="1"/>
            <rFont val="Calibri"/>
            <scheme val="minor"/>
          </rPr>
          <t>======
ID#AAAB51asQbY
Patricia Elizabeth Olguin    (2026-05-07 13:20:28)
Remuneraciones de trabajadores de ByVG.</t>
        </r>
      </text>
    </comment>
    <comment ref="I8" authorId="0" shapeId="0" xr:uid="{00000000-0006-0000-0400-000033000000}">
      <text>
        <r>
          <rPr>
            <sz val="11"/>
            <color theme="1"/>
            <rFont val="Calibri"/>
            <scheme val="minor"/>
          </rPr>
          <t>======
ID#AAAB51asQSw
Patricia Elizabeth Olguin    (2026-05-07 13:20:27)
Remuneración de trabajadores de ByVGiol.</t>
        </r>
      </text>
    </comment>
    <comment ref="J8" authorId="0" shapeId="0" xr:uid="{00000000-0006-0000-0400-000034000000}">
      <text>
        <r>
          <rPr>
            <sz val="11"/>
            <color theme="1"/>
            <rFont val="Calibri"/>
            <scheme val="minor"/>
          </rPr>
          <t>======
ID#AAAB51asQXQ
Patricia Elizabeth Olguin    (2026-05-07 13:20:27)
Remuneración de trabajadores de ByVGiol, reducción de jornal del 8%.</t>
        </r>
      </text>
    </comment>
    <comment ref="D9" authorId="0" shapeId="0" xr:uid="{00000000-0006-0000-0400-000042000000}">
      <text>
        <r>
          <rPr>
            <sz val="11"/>
            <color theme="1"/>
            <rFont val="Calibri"/>
            <scheme val="minor"/>
          </rPr>
          <t>======
ID#AAAB51asQXg
Usuario    (2026-05-07 13:20:27)
Enfermero 1a a 60 y de 2a a 40. En Hosp SA, enfermeros (sin distinguir categoría) a 60</t>
        </r>
      </text>
    </comment>
    <comment ref="G9" authorId="0" shapeId="0" xr:uid="{00000000-0006-0000-0400-000043000000}">
      <text>
        <r>
          <rPr>
            <sz val="11"/>
            <color theme="1"/>
            <rFont val="Calibri"/>
            <scheme val="minor"/>
          </rPr>
          <t>======
ID#AAAB51asQVo
Usuario    (2026-05-07 13:20:27)
Hosp. SA. En la fuente dice "enfermero de ambos sexos 75"</t>
        </r>
      </text>
    </comment>
    <comment ref="K9" authorId="0" shapeId="0" xr:uid="{00000000-0006-0000-0400-000002000000}">
      <text>
        <r>
          <rPr>
            <sz val="11"/>
            <color theme="1"/>
            <rFont val="Calibri"/>
            <scheme val="minor"/>
          </rPr>
          <t>======
ID#AAAB51asQb4
Usuario    (2026-05-07 13:20:28)
Enfermeros de primera 130 y de segunda 120.  En la fuente están agrupados con otros cargos pero sepuede deducir que todos cobraban lo mismo.</t>
        </r>
      </text>
    </comment>
    <comment ref="B10" authorId="0" shapeId="0" xr:uid="{00000000-0006-0000-0400-00000A000000}">
      <text>
        <r>
          <rPr>
            <sz val="11"/>
            <color theme="1"/>
            <rFont val="Calibri"/>
            <scheme val="minor"/>
          </rPr>
          <t>======
ID#AAAB51asQUg
Usuario    (2026-05-07 13:20:27)
Ministerio</t>
        </r>
      </text>
    </comment>
    <comment ref="G10" authorId="0" shapeId="0" xr:uid="{00000000-0006-0000-0400-00000E000000}">
      <text>
        <r>
          <rPr>
            <sz val="11"/>
            <color theme="1"/>
            <rFont val="Calibri"/>
            <scheme val="minor"/>
          </rPr>
          <t>======
ID#AAAB51asQYY
Usuario    (2026-05-07 13:20:27)
Gobernación</t>
        </r>
      </text>
    </comment>
    <comment ref="J10" authorId="0" shapeId="0" xr:uid="{00000000-0006-0000-0400-000010000000}">
      <text>
        <r>
          <rPr>
            <sz val="11"/>
            <color theme="1"/>
            <rFont val="Calibri"/>
            <scheme val="minor"/>
          </rPr>
          <t>======
ID#AAAB51asQdk
Usuario    (2026-05-07 13:20:28)
Cámara de Sen. Y Dip. 140</t>
        </r>
      </text>
    </comment>
    <comment ref="K10" authorId="0" shapeId="0" xr:uid="{00000000-0006-0000-0400-000011000000}">
      <text>
        <r>
          <rPr>
            <sz val="11"/>
            <color theme="1"/>
            <rFont val="Calibri"/>
            <scheme val="minor"/>
          </rPr>
          <t>======
ID#AAAB51asQdo
Usuario    (2026-05-07 13:20:28)
Gobernación. En salubridad, ordenanza 120.</t>
        </r>
      </text>
    </comment>
    <comment ref="K11" authorId="0" shapeId="0" xr:uid="{00000000-0006-0000-0400-000025000000}">
      <text>
        <r>
          <rPr>
            <sz val="11"/>
            <color theme="1"/>
            <rFont val="Calibri"/>
            <scheme val="minor"/>
          </rPr>
          <t>======
ID#AAAB51asQXs
Usuario    (2026-05-07 13:20:27)
Personal de tropa de policía. Agente</t>
        </r>
      </text>
    </comment>
    <comment ref="K12" authorId="0" shapeId="0" xr:uid="{00000000-0006-0000-0400-000031000000}">
      <text>
        <r>
          <rPr>
            <sz val="11"/>
            <color theme="1"/>
            <rFont val="Calibri"/>
            <scheme val="minor"/>
          </rPr>
          <t>======
ID#AAAB51asQZU
Leo    (2026-05-07 13:20:28)
No aparece más la ocupación en los pptos desde 1933.</t>
        </r>
      </text>
    </comment>
    <comment ref="D13" authorId="0" shapeId="0" xr:uid="{00000000-0006-0000-0400-00003F000000}">
      <text>
        <r>
          <rPr>
            <sz val="11"/>
            <color theme="1"/>
            <rFont val="Calibri"/>
            <scheme val="minor"/>
          </rPr>
          <t>======
ID#AAAB51asQaY
Usuario    (2026-05-07 13:20:28)
Corresponde a cocinero de 1a. El coicnero de 2a cobraba 60.</t>
        </r>
      </text>
    </comment>
    <comment ref="G13" authorId="0" shapeId="0" xr:uid="{00000000-0006-0000-0400-000041000000}">
      <text>
        <r>
          <rPr>
            <sz val="11"/>
            <color theme="1"/>
            <rFont val="Calibri"/>
            <scheme val="minor"/>
          </rPr>
          <t>======
ID#AAAB51asQbA
Usuario    (2026-05-07 13:20:28)
No hay categorías de cocineros, dice "cocinero"</t>
        </r>
      </text>
    </comment>
    <comment ref="K13" authorId="0" shapeId="0" xr:uid="{00000000-0006-0000-0400-000044000000}">
      <text>
        <r>
          <rPr>
            <sz val="11"/>
            <color theme="1"/>
            <rFont val="Calibri"/>
            <scheme val="minor"/>
          </rPr>
          <t>======
ID#AAAB51asQUs
Usuario    (2026-05-07 13:20:27)
Salubridad. Corresponde a cocinero de 1a; el cocinero de 2a cobraba 120. Cocinero ayudante principal cobró 180. Choferes 130.</t>
        </r>
      </text>
    </comment>
    <comment ref="C14" authorId="0" shapeId="0" xr:uid="{00000000-0006-0000-0400-000007000000}">
      <text>
        <r>
          <rPr>
            <sz val="11"/>
            <color theme="1"/>
            <rFont val="Calibri"/>
            <scheme val="minor"/>
          </rPr>
          <t>======
ID#AAAB51asQXw
Leo    (2026-05-07 13:20:27)
4 a 6 m$n por día (se tomó 4)</t>
        </r>
      </text>
    </comment>
    <comment ref="D14" authorId="0" shapeId="0" xr:uid="{00000000-0006-0000-0400-000009000000}">
      <text>
        <r>
          <rPr>
            <sz val="11"/>
            <color theme="1"/>
            <rFont val="Calibri"/>
            <scheme val="minor"/>
          </rPr>
          <t>======
ID#AAAB51asQWI
Leo    (2026-05-07 13:20:27)
Albañil en construcc OP salario promedio diario m$n 3,97 (se consideró 4 porque incluye categorías 1a a 4a y 7a, pero la mayor+ia son de 1a).</t>
        </r>
      </text>
    </comment>
    <comment ref="K14" authorId="0" shapeId="0" xr:uid="{00000000-0006-0000-0400-00000D000000}">
      <text>
        <r>
          <rPr>
            <sz val="11"/>
            <color theme="1"/>
            <rFont val="Calibri"/>
            <scheme val="minor"/>
          </rPr>
          <t>======
ID#AAAB51asQY8
Usuario    (2026-05-07 13:20:27)
Salubridad.</t>
        </r>
      </text>
    </comment>
    <comment ref="D15" authorId="0" shapeId="0" xr:uid="{00000000-0006-0000-0400-000021000000}">
      <text>
        <r>
          <rPr>
            <sz val="11"/>
            <color theme="1"/>
            <rFont val="Calibri"/>
            <scheme val="minor"/>
          </rPr>
          <t>======
ID#AAAB51asQcs
Usuario    (2026-05-07 13:20:28)
Parque Gra. San Martín, jardinero 200. Salubridad, jardinero 60, cochero 60</t>
        </r>
      </text>
    </comment>
    <comment ref="K15" authorId="0" shapeId="0" xr:uid="{00000000-0006-0000-0400-000023000000}">
      <text>
        <r>
          <rPr>
            <sz val="11"/>
            <color theme="1"/>
            <rFont val="Calibri"/>
            <scheme val="minor"/>
          </rPr>
          <t>======
ID#AAAB51asQTI
Usuario    (2026-05-07 13:20:27)
Salubridad</t>
        </r>
      </text>
    </comment>
    <comment ref="B16" authorId="0" shapeId="0" xr:uid="{00000000-0006-0000-0400-00002C000000}">
      <text>
        <r>
          <rPr>
            <sz val="11"/>
            <color theme="1"/>
            <rFont val="Calibri"/>
            <scheme val="minor"/>
          </rPr>
          <t>======
ID#AAAB51asQS0
Usuario    (2026-05-07 13:20:27)
Policía.</t>
        </r>
      </text>
    </comment>
    <comment ref="D16" authorId="0" shapeId="0" xr:uid="{00000000-0006-0000-0400-00002D000000}">
      <text>
        <r>
          <rPr>
            <sz val="11"/>
            <color theme="1"/>
            <rFont val="Calibri"/>
            <scheme val="minor"/>
          </rPr>
          <t>======
ID#AAAB51asQWU
Usuario    (2026-05-07 13:20:27)
Dpto Gral Policía. Peluquero 85, herrador 120. Salubridad, peón 80. En Anuario 1914, construcc de OP peón salario promedio para varias categorías (de 1a a 7a pero la mayoría son de 1a y 2a) es 2,12 por día; consideramos 2 (para categorías más bajas) porque ese valor es más cercano al de 1910 (así ocurrió con casi todos los saalrios privados).</t>
        </r>
      </text>
    </comment>
    <comment ref="K16" authorId="0" shapeId="0" xr:uid="{00000000-0006-0000-0400-00002F000000}">
      <text>
        <r>
          <rPr>
            <sz val="11"/>
            <color theme="1"/>
            <rFont val="Calibri"/>
            <scheme val="minor"/>
          </rPr>
          <t>======
ID#AAAB51asQY0
Usuario    (2026-05-07 13:20:27)
No se mencionan peones.</t>
        </r>
      </text>
    </comment>
    <comment ref="C17" authorId="0" shapeId="0" xr:uid="{00000000-0006-0000-0400-00003C000000}">
      <text>
        <r>
          <rPr>
            <sz val="11"/>
            <color theme="1"/>
            <rFont val="Calibri"/>
            <scheme val="minor"/>
          </rPr>
          <t>======
ID#AAAB51asQUk
Leo    (2026-05-07 13:20:27)
3,5 a 5 m$n por día (se tomo el mínimo 3,5).</t>
        </r>
      </text>
    </comment>
    <comment ref="D19" authorId="0" shapeId="0" xr:uid="{00000000-0006-0000-0400-00001E000000}">
      <text>
        <r>
          <rPr>
            <sz val="11"/>
            <color theme="1"/>
            <rFont val="Calibri"/>
            <scheme val="minor"/>
          </rPr>
          <t>======
ID#AAAB51asQVU
Usuario    (2026-05-07 13:20:27)
Materinidad josé F. Moreno. Partera de 2a, diplomada 250</t>
        </r>
      </text>
    </comment>
    <comment ref="G19" authorId="0" shapeId="0" xr:uid="{00000000-0006-0000-0400-000020000000}">
      <text>
        <r>
          <rPr>
            <sz val="11"/>
            <color theme="1"/>
            <rFont val="Calibri"/>
            <scheme val="minor"/>
          </rPr>
          <t>======
ID#AAAB51asQbs
Usuario    (2026-05-07 13:20:28)
Maternidad Moreno. Diplomada</t>
        </r>
      </text>
    </comment>
    <comment ref="D20" authorId="0" shapeId="0" xr:uid="{00000000-0006-0000-0400-00002B000000}">
      <text>
        <r>
          <rPr>
            <sz val="11"/>
            <color theme="1"/>
            <rFont val="Calibri"/>
            <scheme val="minor"/>
          </rPr>
          <t>======
ID#AAAB51asQb8
Usuario    (2026-05-07 13:20:28)
Enfermeras mujeres solo en Hosp SA</t>
        </r>
      </text>
    </comment>
    <comment ref="K20" authorId="0" shapeId="0" xr:uid="{00000000-0006-0000-0400-00002E000000}">
      <text>
        <r>
          <rPr>
            <sz val="11"/>
            <color theme="1"/>
            <rFont val="Calibri"/>
            <scheme val="minor"/>
          </rPr>
          <t>======
ID#AAAB51asQTY
Usuario    (2026-05-07 13:20:27)
Salubridad. No se mencionan mujeres enfermeras.
No se mencionan mujeres enfermeras en 1945 (casi todas las ocupaciones están expresadas e género masculino), ¿cobraba igual que los varones?</t>
        </r>
      </text>
    </comment>
    <comment ref="D21" authorId="0" shapeId="0" xr:uid="{00000000-0006-0000-0400-00003A000000}">
      <text>
        <r>
          <rPr>
            <sz val="11"/>
            <color theme="1"/>
            <rFont val="Calibri"/>
            <scheme val="minor"/>
          </rPr>
          <t>======
ID#AAAB51asQak
Usuario    (2026-05-07 13:20:28)
No se diferencian categorias.</t>
        </r>
      </text>
    </comment>
    <comment ref="G21" authorId="0" shapeId="0" xr:uid="{00000000-0006-0000-0400-00003B000000}">
      <text>
        <r>
          <rPr>
            <sz val="11"/>
            <color theme="1"/>
            <rFont val="Calibri"/>
            <scheme val="minor"/>
          </rPr>
          <t>======
ID#AAAB51asQaQ
Usuario    (2026-05-07 13:20:28)
Costurera de 1a; la costurera de 2a cobraba 50.</t>
        </r>
      </text>
    </comment>
    <comment ref="K21" authorId="0" shapeId="0" xr:uid="{00000000-0006-0000-0400-00003E000000}">
      <text>
        <r>
          <rPr>
            <sz val="11"/>
            <color theme="1"/>
            <rFont val="Calibri"/>
            <scheme val="minor"/>
          </rPr>
          <t>======
ID#AAAB51asQUo
Usuario    (2026-05-07 13:20:27)
No se diferencian categorias.</t>
        </r>
      </text>
    </comment>
    <comment ref="K22" authorId="0" shapeId="0" xr:uid="{00000000-0006-0000-0400-000008000000}">
      <text>
        <r>
          <rPr>
            <sz val="11"/>
            <color theme="1"/>
            <rFont val="Calibri"/>
            <scheme val="minor"/>
          </rPr>
          <t>======
ID#AAAB51asQWM
Usuario    (2026-05-07 13:20:27)
Lavanderas y planchadoras. También se indican sueldos mayores de 100 y 90 pesos para ambas categorías.</t>
        </r>
      </text>
    </comment>
    <comment ref="J23" authorId="0" shapeId="0" xr:uid="{00000000-0006-0000-0400-00001F000000}">
      <text>
        <r>
          <rPr>
            <sz val="11"/>
            <color theme="1"/>
            <rFont val="Calibri"/>
            <scheme val="minor"/>
          </rPr>
          <t>======
ID#AAAB51asQZY
Usuario    (2026-05-07 13:20:28)
Debe estar incluido en otros rubros como "personal de servicio" o "manutención de enfermos, ropas…."</t>
        </r>
      </text>
    </comment>
    <comment ref="B25" authorId="0" shapeId="0" xr:uid="{00000000-0006-0000-0400-000037000000}">
      <text>
        <r>
          <rPr>
            <sz val="11"/>
            <color theme="1"/>
            <rFont val="Calibri"/>
            <scheme val="minor"/>
          </rPr>
          <t>======
ID#AAAB51asQdU
Leo    (2026-05-07 13:20:28)
Ayudante sin diploma en escuelas graduadas y elementares cobraban m$n 40 y en escuelas alternadas que eran la mayoría m$n 45.</t>
        </r>
      </text>
    </comment>
    <comment ref="B26" authorId="0" shapeId="0" xr:uid="{00000000-0006-0000-0400-000005000000}">
      <text>
        <r>
          <rPr>
            <sz val="11"/>
            <color theme="1"/>
            <rFont val="Calibri"/>
            <scheme val="minor"/>
          </rPr>
          <t>======
ID#AAAB51asQSc
Leo    (2026-05-07 13:20:27)
Ayudante sin diploma en escuelas graduadas y elementares (no había varones en escuelas alternadas).</t>
        </r>
      </text>
    </comment>
    <comment ref="E27" authorId="0" shapeId="0" xr:uid="{00000000-0006-0000-0400-00001A000000}">
      <text>
        <r>
          <rPr>
            <sz val="11"/>
            <color theme="1"/>
            <rFont val="Calibri"/>
            <scheme val="minor"/>
          </rPr>
          <t>======
ID#AAAB51asQVc
Leo    (2026-05-07 13:20:27)
Peón de bodega (secciones expedición, etc.). Jornal más frecuente varía entre 2 y 2,4.</t>
        </r>
      </text>
    </comment>
    <comment ref="H27" authorId="0" shapeId="0" xr:uid="{00000000-0006-0000-0400-00001B000000}">
      <text>
        <r>
          <rPr>
            <sz val="11"/>
            <color theme="1"/>
            <rFont val="Calibri"/>
            <scheme val="minor"/>
          </rPr>
          <t>======
ID#AAAB51asQVQ
Patricia Elizabeth Olguin    (2026-05-07 13:20:27)
Obrero vinícola ByVGiol.</t>
        </r>
      </text>
    </comment>
    <comment ref="I27" authorId="0" shapeId="0" xr:uid="{00000000-0006-0000-0400-00001C000000}">
      <text>
        <r>
          <rPr>
            <sz val="11"/>
            <color theme="1"/>
            <rFont val="Calibri"/>
            <scheme val="minor"/>
          </rPr>
          <t>======
ID#AAAB51asQdg
Patricia Elizabeth Olguin    (2026-05-07 13:20:28)
Obrero vinícola ByVGiol.</t>
        </r>
      </text>
    </comment>
    <comment ref="J27" authorId="0" shapeId="0" xr:uid="{00000000-0006-0000-0400-00001D000000}">
      <text>
        <r>
          <rPr>
            <sz val="11"/>
            <color theme="1"/>
            <rFont val="Calibri"/>
            <scheme val="minor"/>
          </rPr>
          <t>======
ID#AAAB51asQXI
Leo    (2026-05-07 13:20:27)
Obrero vinícola ByVGiol, reducción jornal 5%.</t>
        </r>
      </text>
    </comment>
    <comment ref="H28" authorId="0" shapeId="0" xr:uid="{00000000-0006-0000-0400-000028000000}">
      <text>
        <r>
          <rPr>
            <sz val="11"/>
            <color theme="1"/>
            <rFont val="Calibri"/>
            <scheme val="minor"/>
          </rPr>
          <t>======
ID#AAAB51asQW8
Patricia Elizabeth Olguin    (2026-05-07 13:20:27)
Obrera vinícola ByVG.</t>
        </r>
      </text>
    </comment>
    <comment ref="I28" authorId="0" shapeId="0" xr:uid="{00000000-0006-0000-0400-000029000000}">
      <text>
        <r>
          <rPr>
            <sz val="11"/>
            <color theme="1"/>
            <rFont val="Calibri"/>
            <scheme val="minor"/>
          </rPr>
          <t>======
ID#AAAB51asQao
Patricia Elizabeth Olguin    (2026-05-07 13:20:28)
Obrera vinícola ByVG.</t>
        </r>
      </text>
    </comment>
    <comment ref="J28" authorId="0" shapeId="0" xr:uid="{00000000-0006-0000-0400-00002A000000}">
      <text>
        <r>
          <rPr>
            <sz val="11"/>
            <color theme="1"/>
            <rFont val="Calibri"/>
            <scheme val="minor"/>
          </rPr>
          <t>======
ID#AAAB51asQSk
Patricia Elizabeth Olguin    (2026-05-07 13:20:27)
Obrera vinícola ByVG.</t>
        </r>
      </text>
    </comment>
    <comment ref="E29" authorId="0" shapeId="0" xr:uid="{00000000-0006-0000-0400-000036000000}">
      <text>
        <r>
          <rPr>
            <sz val="11"/>
            <color theme="1"/>
            <rFont val="Calibri"/>
            <scheme val="minor"/>
          </rPr>
          <t>======
ID#AAAB51asQZI
Leo    (2026-05-07 13:20:27)
Peón de viña de Arizu jornal más frecuente, varía entre 0,6 y 2.</t>
        </r>
      </text>
    </comment>
    <comment ref="F29" authorId="0" shapeId="0" xr:uid="{00000000-0006-0000-0400-000038000000}">
      <text>
        <r>
          <rPr>
            <sz val="11"/>
            <color theme="1"/>
            <rFont val="Calibri"/>
            <scheme val="minor"/>
          </rPr>
          <t>======
ID#AAAB51asQWY
Leo    (2026-05-07 13:20:27)
Peón de viña de Arizu jornal más frecuente, varía entre 1.3 y 2.</t>
        </r>
      </text>
    </comment>
    <comment ref="C31" authorId="0" shapeId="0" xr:uid="{00000000-0006-0000-0400-000015000000}">
      <text>
        <r>
          <rPr>
            <sz val="11"/>
            <color theme="1"/>
            <rFont val="Calibri"/>
            <scheme val="minor"/>
          </rPr>
          <t>======
ID#AAAB51asQTM
Leo    (2026-05-07 13:20:27)
3,5 a 5 m$n por día (se tomo el mínimo 3,5).</t>
        </r>
      </text>
    </comment>
    <comment ref="E31" authorId="0" shapeId="0" xr:uid="{00000000-0006-0000-0400-000017000000}">
      <text>
        <r>
          <rPr>
            <sz val="11"/>
            <color theme="1"/>
            <rFont val="Calibri"/>
            <scheme val="minor"/>
          </rPr>
          <t>======
ID#AAAB51asQYU
Leo    (2026-05-07 13:20:27)
Jornal más frecuente del tonelero de Arizu era de m$n 3 por día.</t>
        </r>
      </text>
    </comment>
    <comment ref="F31" authorId="0" shapeId="0" xr:uid="{00000000-0006-0000-0400-000018000000}">
      <text>
        <r>
          <rPr>
            <sz val="11"/>
            <color theme="1"/>
            <rFont val="Calibri"/>
            <scheme val="minor"/>
          </rPr>
          <t>======
ID#AAAB51asQWQ
Leo    (2026-05-07 13:20:27)
Jornales más frecuentes del tonelero de Arizu era de m$n 3,40 o 3,5 por día.</t>
        </r>
      </text>
    </comment>
    <comment ref="G31" authorId="0" shapeId="0" xr:uid="{00000000-0006-0000-0400-000019000000}">
      <text>
        <r>
          <rPr>
            <sz val="11"/>
            <color theme="1"/>
            <rFont val="Calibri"/>
            <scheme val="minor"/>
          </rPr>
          <t>======
ID#AAAB51asQXM
Leo    (2026-05-07 13:20:27)
Mucha variabilidad en 1922 (3,2, 3,5, 4 y 7). En 1923 solo se consigna 7 pero entendemos que los precios son similalres al año anterior y probablemente se contrató a los más calificado por pocos días.</t>
        </r>
      </text>
    </comment>
    <comment ref="B32" authorId="0" shapeId="0" xr:uid="{00000000-0006-0000-0400-000026000000}">
      <text>
        <r>
          <rPr>
            <sz val="11"/>
            <color theme="1"/>
            <rFont val="Calibri"/>
            <scheme val="minor"/>
          </rPr>
          <t>======
ID#AAAB51asQYg
Leo    (2026-05-07 13:20:27)
Estimación poco específica R.Jorba para década 1890. En 1893, contrato 20 m$n mensuales por 1 año para manutención, usufructo finca por 4 años y entrega terreno contiguo.</t>
        </r>
      </text>
    </comment>
    <comment ref="H38" authorId="0" shapeId="0" xr:uid="{00000000-0006-0000-0400-000001000000}">
      <text>
        <r>
          <rPr>
            <sz val="11"/>
            <color theme="1"/>
            <rFont val="Calibri"/>
            <scheme val="minor"/>
          </rPr>
          <t>======
ID#AAAB51asQZw
Leo    (2026-05-07 13:20:28)
Se calculó como el promedio de los índices anuales.</t>
        </r>
      </text>
    </comment>
    <comment ref="G63" authorId="0" shapeId="0" xr:uid="{00000000-0006-0000-0400-000004000000}">
      <text>
        <r>
          <rPr>
            <sz val="11"/>
            <color theme="1"/>
            <rFont val="Calibri"/>
            <scheme val="minor"/>
          </rPr>
          <t>======
ID#AAAB51asQWk
Usuario    (2026-05-07 13:20:27)
No hubo ppto desde 1916.</t>
        </r>
      </text>
    </comment>
    <comment ref="H95" authorId="0" shapeId="0" xr:uid="{00000000-0006-0000-0400-000039000000}">
      <text>
        <r>
          <rPr>
            <sz val="11"/>
            <color theme="1"/>
            <rFont val="Calibri"/>
            <scheme val="minor"/>
          </rPr>
          <t>======
ID#AAAB51asQTQ
Leo    (2026-05-07 13:20:27)
Se calculó como el promedio de los índices anuales.</t>
        </r>
      </text>
    </comment>
    <comment ref="G104" authorId="0" shapeId="0" xr:uid="{00000000-0006-0000-0400-000045000000}">
      <text>
        <r>
          <rPr>
            <sz val="11"/>
            <color theme="1"/>
            <rFont val="Calibri"/>
            <scheme val="minor"/>
          </rPr>
          <t>======
ID#AAAB51asQV8
Usuario    (2026-05-07 13:20:27)
No hubo ppto desde 1916.</t>
        </r>
      </text>
    </comment>
    <comment ref="D105" authorId="0" shapeId="0" xr:uid="{00000000-0006-0000-0400-00000B000000}">
      <text>
        <r>
          <rPr>
            <sz val="11"/>
            <color theme="1"/>
            <rFont val="Calibri"/>
            <scheme val="minor"/>
          </rPr>
          <t>======
ID#AAAB51asQYQ
Usuario    (2026-05-07 13:20:27)
Es un promedio ponderado: 1500 del 1 enero al 6 marzo y 3000 del 7 marzo al 31 diciembre (idem para vicegobernador, pero los valores fueron de 1000 y 1500, respectivamente).</t>
        </r>
      </text>
    </comment>
    <comment ref="B108" authorId="0" shapeId="0" xr:uid="{00000000-0006-0000-0400-00003D000000}">
      <text>
        <r>
          <rPr>
            <sz val="11"/>
            <color theme="1"/>
            <rFont val="Calibri"/>
            <scheme val="minor"/>
          </rPr>
          <t>======
ID#AAAB51asQX0
Usuario    (2026-05-07 13:20:27)
Presidente</t>
        </r>
      </text>
    </comment>
    <comment ref="D108" authorId="0" shapeId="0" xr:uid="{00000000-0006-0000-0400-000040000000}">
      <text>
        <r>
          <rPr>
            <sz val="11"/>
            <color theme="1"/>
            <rFont val="Calibri"/>
            <scheme val="minor"/>
          </rPr>
          <t>======
ID#AAAB51asQSg
Usuario    (2026-05-07 13:20:27)
Presidente</t>
        </r>
      </text>
    </comment>
    <comment ref="G121" authorId="0" shapeId="0" xr:uid="{00000000-0006-0000-0400-000006000000}">
      <text>
        <r>
          <rPr>
            <sz val="11"/>
            <color theme="1"/>
            <rFont val="Calibri"/>
            <scheme val="minor"/>
          </rPr>
          <t>======
ID#AAAB51asQbU
Usuario    (2026-05-07 13:20:28)
No hubo ppto desde 1916.</t>
        </r>
      </text>
    </comment>
  </commentList>
  <extLst>
    <ext xmlns:r="http://schemas.openxmlformats.org/officeDocument/2006/relationships" uri="GoogleSheetsCustomDataVersion2">
      <go:sheetsCustomData xmlns:go="http://customooxmlschemas.google.com/" r:id="rId1" roundtripDataSignature="AMtx7mhCrD8hQLviBCKAO3I/XsGJ2b77Q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500-000001000000}">
      <text>
        <r>
          <rPr>
            <sz val="11"/>
            <color theme="1"/>
            <rFont val="Calibri"/>
            <scheme val="minor"/>
          </rPr>
          <t>======
ID#AAAB51asQWA
Patricia Elizabeth Olguin    (2026-05-07 13:20:27)
En el anuario 1977-78 (p. 57, foto 1719) se indica que se considera el salario del "ayudante (peón)" para el rubor de la construcción. De hecho los valores para 1976 y 1977 coinciden con los indicados en el Anuario 1984-1986 para el "ayudante de albañil".</t>
        </r>
      </text>
    </comment>
    <comment ref="Y34" authorId="0" shapeId="0" xr:uid="{00000000-0006-0000-0500-000002000000}">
      <text>
        <r>
          <rPr>
            <sz val="11"/>
            <color theme="1"/>
            <rFont val="Calibri"/>
            <scheme val="minor"/>
          </rPr>
          <t>======
ID#AAAB51asQUI
Patricia Elizabeth Olguin    (2026-05-07 13:20:27)
Por mes desde 1975</t>
        </r>
      </text>
    </comment>
  </commentList>
  <extLst>
    <ext xmlns:r="http://schemas.openxmlformats.org/officeDocument/2006/relationships" uri="GoogleSheetsCustomDataVersion2">
      <go:sheetsCustomData xmlns:go="http://customooxmlschemas.google.com/" r:id="rId1" roundtripDataSignature="AMtx7mhu4bvxMRQ+izSOv9T9zCoGxhBer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600-000001000000}">
      <text>
        <r>
          <rPr>
            <sz val="11"/>
            <color theme="1"/>
            <rFont val="Calibri"/>
            <scheme val="minor"/>
          </rPr>
          <t>======
ID#AAAB51asQaU
Usuario    (2026-05-07 13:20:28)
No hubo ppto desde 1916.</t>
        </r>
      </text>
    </comment>
    <comment ref="G44" authorId="0" shapeId="0" xr:uid="{00000000-0006-0000-0600-000002000000}">
      <text>
        <r>
          <rPr>
            <sz val="11"/>
            <color theme="1"/>
            <rFont val="Calibri"/>
            <scheme val="minor"/>
          </rPr>
          <t>======
ID#AAAB51asQac
Usuario    (2026-05-07 13:20:28)
No hubo ppto desde 1916.</t>
        </r>
      </text>
    </comment>
  </commentList>
  <extLst>
    <ext xmlns:r="http://schemas.openxmlformats.org/officeDocument/2006/relationships" uri="GoogleSheetsCustomDataVersion2">
      <go:sheetsCustomData xmlns:go="http://customooxmlschemas.google.com/" r:id="rId1" roundtripDataSignature="AMtx7mhOxj1baxZJqk2FS6vVXTjap90DpA=="/>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E29" authorId="0" shapeId="0" xr:uid="{00000000-0006-0000-0700-000001000000}">
      <text>
        <r>
          <rPr>
            <sz val="11"/>
            <color theme="1"/>
            <rFont val="Calibri"/>
            <scheme val="minor"/>
          </rPr>
          <t>======
ID#AAAB51asQVY
Patricia Elizabeth Olguin    (2026-05-07 13:20:27)
Promedio entre mínimo y máximo (80/95).</t>
        </r>
      </text>
    </comment>
  </commentList>
  <extLst>
    <ext xmlns:r="http://schemas.openxmlformats.org/officeDocument/2006/relationships" uri="GoogleSheetsCustomDataVersion2">
      <go:sheetsCustomData xmlns:go="http://customooxmlschemas.google.com/" r:id="rId1" roundtripDataSignature="AMtx7miCkYWIwOMVVqkKpfX4xX9cWGiZ7A=="/>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13" authorId="0" shapeId="0" xr:uid="{00000000-0006-0000-0800-000001000000}">
      <text>
        <r>
          <rPr>
            <sz val="11"/>
            <color theme="1"/>
            <rFont val="Calibri"/>
            <scheme val="minor"/>
          </rPr>
          <t>======
ID#AAAB51asQWw
Leo    (2026-05-07 13:20:27)
Dato faltante, se calculó como promedio de los valores de 1928-1931 y 1933</t>
        </r>
      </text>
    </comment>
  </commentList>
  <extLst>
    <ext xmlns:r="http://schemas.openxmlformats.org/officeDocument/2006/relationships" uri="GoogleSheetsCustomDataVersion2">
      <go:sheetsCustomData xmlns:go="http://customooxmlschemas.google.com/" r:id="rId1" roundtripDataSignature="AMtx7mjkPP9Gu+RtHXuclh8Y3XkHmcNT7w=="/>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900-000001000000}">
      <text>
        <r>
          <rPr>
            <sz val="11"/>
            <color theme="1"/>
            <rFont val="Calibri"/>
            <scheme val="minor"/>
          </rPr>
          <t>======
ID#AAAB51asQZs
Usuario    (2026-05-07 13:20:28)
No hubo ppto desde 1916.</t>
        </r>
      </text>
    </comment>
  </commentList>
  <extLst>
    <ext xmlns:r="http://schemas.openxmlformats.org/officeDocument/2006/relationships" uri="GoogleSheetsCustomDataVersion2">
      <go:sheetsCustomData xmlns:go="http://customooxmlschemas.google.com/" r:id="rId1" roundtripDataSignature="AMtx7mjfFDg6ncenw6NJxZ6+y3VhQx5zHg=="/>
    </ext>
  </extLst>
</comments>
</file>

<file path=xl/sharedStrings.xml><?xml version="1.0" encoding="utf-8"?>
<sst xmlns="http://schemas.openxmlformats.org/spreadsheetml/2006/main" count="1477" uniqueCount="625">
  <si>
    <t>Salarios nominales empleados públicos de Mendoza 1915, 1916 y 1923 (m$n por año)</t>
  </si>
  <si>
    <t>Salarios nominales empleados públicos de Mendoza 1928-1934 (m$n por año) (sin rebajas de sueldo)</t>
  </si>
  <si>
    <t>Brecha de ingresos por repartición en Mendoza (m$n por mes)</t>
  </si>
  <si>
    <t>Ocupación</t>
  </si>
  <si>
    <t>Salarios nominales empleados públicos de Mendoza 1895-1945 (m$n por mes)</t>
  </si>
  <si>
    <t>Repartición</t>
  </si>
  <si>
    <t>Part. Rel.</t>
  </si>
  <si>
    <t>Brecha (veces)</t>
  </si>
  <si>
    <t>1932 (interv.)</t>
  </si>
  <si>
    <t>1932 (Videla) desde el 1/5/1932</t>
  </si>
  <si>
    <t>1928-1931</t>
  </si>
  <si>
    <t>IPIM nacional</t>
  </si>
  <si>
    <t>IPC nacional</t>
  </si>
  <si>
    <t>Gobernador</t>
  </si>
  <si>
    <t>IPC estimado</t>
  </si>
  <si>
    <t>Senador</t>
  </si>
  <si>
    <t>Ídem</t>
  </si>
  <si>
    <t>1917, ppto de 1916</t>
  </si>
  <si>
    <t>s/d</t>
  </si>
  <si>
    <t>Presupuesto escolar 1895</t>
  </si>
  <si>
    <t>Diputado</t>
  </si>
  <si>
    <t>Poder Legislativo</t>
  </si>
  <si>
    <t>-</t>
  </si>
  <si>
    <t>Ordenanza</t>
  </si>
  <si>
    <t>Portero</t>
  </si>
  <si>
    <t>C. de Senadores. Gobernación, 90 pesos</t>
  </si>
  <si>
    <t>Cám. de Diputados; Gobernación, portero 90</t>
  </si>
  <si>
    <t>Hosp. Prov</t>
  </si>
  <si>
    <t>Ordenanza, C. de Senadores y Diputados 140 pesos, Gobernación-mayordomía 120 pesos, Hacienda-servicios y gastos (mismo sueldo)</t>
  </si>
  <si>
    <t>Cám. de Senadores</t>
  </si>
  <si>
    <t>C. de Senadores</t>
  </si>
  <si>
    <t>Casa de gobierno</t>
  </si>
  <si>
    <t>Cámara Senadores</t>
  </si>
  <si>
    <t>Escribiente</t>
  </si>
  <si>
    <t>Senador (ley 722)</t>
  </si>
  <si>
    <t>Mensajeros (menores)</t>
  </si>
  <si>
    <t>Gobernación</t>
  </si>
  <si>
    <t>Fiscalía de Estado</t>
  </si>
  <si>
    <t>Las distintas ocupaciones aparecen agrupadas, no es posible saber cuánto cobra cada una (además categorías ayudante y auxiliar para varios grados)</t>
  </si>
  <si>
    <t>Vigilante</t>
  </si>
  <si>
    <t>Dpto. Gral de Policía, Cuerpo de vigilantes</t>
  </si>
  <si>
    <t>Cuerpo de vigilantes</t>
  </si>
  <si>
    <t>Carpintero</t>
  </si>
  <si>
    <t>Mensajeros (menores), C. Senadores 100 pesos y Policía-servicio e investigaciones, Hacienda-Servicios y gastos 75 pesos (mismo sueldo)</t>
  </si>
  <si>
    <t>Dpto Gral de Policía, Servicios auxiliares</t>
  </si>
  <si>
    <t>Hospital prov</t>
  </si>
  <si>
    <t>Albañil</t>
  </si>
  <si>
    <t>Peón</t>
  </si>
  <si>
    <t>Dpto Gral de Policía, Corralón</t>
  </si>
  <si>
    <t>Corralón de policía</t>
  </si>
  <si>
    <t>Enfermero</t>
  </si>
  <si>
    <t>Hosp. Provincial; Hospital SA, 60</t>
  </si>
  <si>
    <t>Hospital prov, Hosp. SA idem</t>
  </si>
  <si>
    <t>Chauffeur 1a</t>
  </si>
  <si>
    <t>Enfermera</t>
  </si>
  <si>
    <t>Hosp. Provincial; Hospital SA, 50</t>
  </si>
  <si>
    <t>Enfermera de 1a</t>
  </si>
  <si>
    <t>Chauffeur 1a, Gobernación, mayordomía (de 3a en policía y penitenciaría cobraban 130 pesos).</t>
  </si>
  <si>
    <t>Mayordomo</t>
  </si>
  <si>
    <t>Hosp. Provincial</t>
  </si>
  <si>
    <t>Cocinero 1a</t>
  </si>
  <si>
    <t>Mens (menor)</t>
  </si>
  <si>
    <t>Peones de patio/de corralón/de farmacia</t>
  </si>
  <si>
    <t>Hosp. Provincial; Hospital SA, 100</t>
  </si>
  <si>
    <t>Cámara Diputados</t>
  </si>
  <si>
    <t>Diputado (ley 722)</t>
  </si>
  <si>
    <t>Cocinero 2a</t>
  </si>
  <si>
    <t>Hosp. Provincial; Hospital SA, 65</t>
  </si>
  <si>
    <t>Jardinero</t>
  </si>
  <si>
    <t>Ordenanza/Peón de patio</t>
  </si>
  <si>
    <r>
      <rPr>
        <sz val="11"/>
        <color theme="1"/>
        <rFont val="Calibri"/>
      </rPr>
      <t xml:space="preserve">C. Senadores a 160 pesos, Gobernación-Mayordomía a 120 pesos, </t>
    </r>
    <r>
      <rPr>
        <sz val="11"/>
        <color rgb="FFFF0000"/>
        <rFont val="Calibri"/>
      </rPr>
      <t>Dir. Salubridad-Farmacia</t>
    </r>
  </si>
  <si>
    <t>Hosp. Provincial; Hospital SA, 80</t>
  </si>
  <si>
    <t>Lavandera</t>
  </si>
  <si>
    <t>Hosp. Provincial; Hospital SA, 30</t>
  </si>
  <si>
    <t>Costurera 1a</t>
  </si>
  <si>
    <t>Costurera 2a</t>
  </si>
  <si>
    <t>Auxiliar de tercera, Ministerio Gobierno-Asesoría de gob y Hacienda-seccion estadísticas (en Cámara de Senadores cobraba 175 pesos)</t>
  </si>
  <si>
    <t>Telefonista</t>
  </si>
  <si>
    <t>Peón de patio</t>
  </si>
  <si>
    <t xml:space="preserve">Gobernador </t>
  </si>
  <si>
    <t>Telefonista (en Dir. Salubridad-Asistencia pública cobraba 120 pesos, en Hosp. Emilio Civit cobraba 100), electricista, Policía-servicios telefónicos; talabartero, carpintero, peluquero, Policía-maestranza (en Penitenciaría, electricista y herrero de talleres cobraban 130 pesos c/u; electricista y carpintero en Dir. Gral O. P. cobraban 150 c/u)</t>
  </si>
  <si>
    <t>Ministros de la Corte</t>
  </si>
  <si>
    <t>Electricista</t>
  </si>
  <si>
    <t>Tengo el ppro incompleto y no se discrimiman todos los cargos</t>
  </si>
  <si>
    <t>Talabartero</t>
  </si>
  <si>
    <t>No se identifican mujeres</t>
  </si>
  <si>
    <t>Policía, maestranza</t>
  </si>
  <si>
    <t>Peluquero</t>
  </si>
  <si>
    <t>Poder Ejecutivo</t>
  </si>
  <si>
    <t xml:space="preserve">Herradores </t>
  </si>
  <si>
    <t>1300 a 1500</t>
  </si>
  <si>
    <t>Vigilantes</t>
  </si>
  <si>
    <t>Vicegobernador</t>
  </si>
  <si>
    <t>Agente -no está vigilante-, Policía-Agentes de la capital (luego de comisarios, sargentos, cabos; agentes a 100 pesos en jefaturas políticas y servicios de campaña)</t>
  </si>
  <si>
    <t>Maquinista</t>
  </si>
  <si>
    <t>800 a 1000</t>
  </si>
  <si>
    <t>Policía, Cuerpo de bomberos (maquinista, foguista y guarda tren de FFCC Industrial de Tupungato cobraban 250, 180 y 150, respectivamente)</t>
  </si>
  <si>
    <t>Foguista</t>
  </si>
  <si>
    <t>Presidente/Ministro de la Corte</t>
  </si>
  <si>
    <t xml:space="preserve">Alquiler de casa </t>
  </si>
  <si>
    <t>para comisarías en La Capital y para Comisarías y Subcomisarías en La Campana (1500 y 2500 por mes, respectivamente) (no sabemos cuántas son, por mes), Policía-Capital</t>
  </si>
  <si>
    <t>Uniformes (al año)</t>
  </si>
  <si>
    <t>de invierno y verano y calzado para tropa y oficiales de Ciudad y campaña (monto anual), Policía-Gastos comunes para policía de capital y campaña</t>
  </si>
  <si>
    <t xml:space="preserve">Cocinero </t>
  </si>
  <si>
    <t>Cocinero, Penitenciaría (ordenanza y peluquero cobrabn 100 pesos c/u y enfermero 150 pesos; cocinero con habitación en Reformatorio de menores cobraba también 100 pesos)</t>
  </si>
  <si>
    <t>Enfermero-penitenciaría</t>
  </si>
  <si>
    <t>Lavanderas</t>
  </si>
  <si>
    <t>Lavanderas-Reformatorio público de menores; en Inspección, vacuna y desinfección, las lavanderas cobraban 90 pesos c/u</t>
  </si>
  <si>
    <t>Alpargatero</t>
  </si>
  <si>
    <t>Oficial alpargatero (menor)-Reformatorio público de menores</t>
  </si>
  <si>
    <t>Vigilante/Soldado guardia de cárcel/agentes/Bomberos</t>
  </si>
  <si>
    <t>Mayordomo-Hacienda 150 hasta primer período 1932, luego 160, Servicio; en C. Senadores y Gobernación cobraba 200 pesos</t>
  </si>
  <si>
    <t>Mecánico de 1a</t>
  </si>
  <si>
    <t>No está la sección Talleres de la Dirección Gral de Obras Públicas</t>
  </si>
  <si>
    <t>Calderero</t>
  </si>
  <si>
    <t>Médico de campaña</t>
  </si>
  <si>
    <t>Fundidor</t>
  </si>
  <si>
    <t>Tornero</t>
  </si>
  <si>
    <t>Cocinero penintenciaría/reformatorio/H. Paroissiens</t>
  </si>
  <si>
    <t>Pintor</t>
  </si>
  <si>
    <t>Peones (en Dir. Gral de Policía)</t>
  </si>
  <si>
    <t>Ordenanza penitenciaría/reformatorio/hospitales</t>
  </si>
  <si>
    <t>Portero Biblioteca Dir. Gral Esc.</t>
  </si>
  <si>
    <t>Peluquero penitenciaría</t>
  </si>
  <si>
    <t>Repartidor útiles Dir. Gral Esc.</t>
  </si>
  <si>
    <t>Sereno</t>
  </si>
  <si>
    <t>Encargado de los Papagallos Parque Gral SM</t>
  </si>
  <si>
    <t>Escribiente Policía</t>
  </si>
  <si>
    <t>Peón de farmacia H. Prov./H. Paroissiens</t>
  </si>
  <si>
    <t>Parteras</t>
  </si>
  <si>
    <t>Celadores Penitenciaría</t>
  </si>
  <si>
    <t>Telefonista H. Prov</t>
  </si>
  <si>
    <t>Parteras, portero, Dir. Gral de Salubridad-Asistencia pública (portero en Hosp. EC cobraba 100 pesos)</t>
  </si>
  <si>
    <t>Capataz Parque del Oeste</t>
  </si>
  <si>
    <t xml:space="preserve">Portero </t>
  </si>
  <si>
    <t>Encargado del anfiteatro H. Prov.</t>
  </si>
  <si>
    <t>Foguista Usina Luz y Fuerza</t>
  </si>
  <si>
    <t>En Hosp. EC cobraban 100</t>
  </si>
  <si>
    <t>Enfermeros de 1a</t>
  </si>
  <si>
    <t>Mozo de comedor H. Prov./ H. SA</t>
  </si>
  <si>
    <t>Ciudador del Canal del Oeste y la turbina</t>
  </si>
  <si>
    <t>Enfermeros 1 y 2 (idem Hosp. SA y Lencinas), cocineros, jardineros y enfermeras, Hospital EC (enfermeros mayores cobraban 200 pesos y enfermeras 150 pesos en Dir. Gral Salubridad-Asistencia pública; jardinero del parque cobraba 200 pesos, Parque Gral SM)</t>
  </si>
  <si>
    <t>Repartidor H. Prov./ H. SA</t>
  </si>
  <si>
    <t>Enfermeros de 2a</t>
  </si>
  <si>
    <t>Capataz Dir. Salubridad-Asist pública</t>
  </si>
  <si>
    <t>Jardinero H. Prov./ H. SA/H. Paroissiens</t>
  </si>
  <si>
    <t>Cocinero</t>
  </si>
  <si>
    <t>Encargado del anfiteatro Hosp. Prov./H. SA</t>
  </si>
  <si>
    <t>Quintero H. Prov.</t>
  </si>
  <si>
    <t>Enfermeros de 1a H. Prov.</t>
  </si>
  <si>
    <t>Carpitero H. Prov./H. SA</t>
  </si>
  <si>
    <t>Enfermeros de 2a H. Prov.</t>
  </si>
  <si>
    <t>Jardinero, Hosp. Paroissien, 100 pesos</t>
  </si>
  <si>
    <t>Mecánico</t>
  </si>
  <si>
    <t>Albañil H. Prov./H. SA</t>
  </si>
  <si>
    <t>Ayudante cocinero</t>
  </si>
  <si>
    <t>Cocinero de 1a H. Prov./ H. SA</t>
  </si>
  <si>
    <t>Encargados de calderas H. Prov.</t>
  </si>
  <si>
    <t>Cocinero de 2a H. Prov.</t>
  </si>
  <si>
    <t>Costureras de 1a H. Prov./Maternidad/H. SA/ H. Paroissiens</t>
  </si>
  <si>
    <t>Hosp. EC, Hosp. SA, Hosp. Lencinas, Hosp. Paroissiens</t>
  </si>
  <si>
    <t xml:space="preserve">Parteras, enfermeras, costureras y mucamas, Maternidad José Federico Moreno; idem Hosp. SA </t>
  </si>
  <si>
    <t>Jardinero H. Prov.</t>
  </si>
  <si>
    <t>Colchonero H. Prov.</t>
  </si>
  <si>
    <t>Maternidad José Federico Moreno, Hosp. SA, Hosp. Paroissiens</t>
  </si>
  <si>
    <t>Peón de jardinero H. Prov.</t>
  </si>
  <si>
    <t>Costurera de 1a</t>
  </si>
  <si>
    <t>Lavanderas H. Prov.</t>
  </si>
  <si>
    <t>No está en Reformatorio de Menores ni en Maternidad José Federico Moreno, Hosp. SA, Hosp. Lencinas, Hosp. Paroissien.</t>
  </si>
  <si>
    <t>Mucama</t>
  </si>
  <si>
    <t>Enfermeras Maternidad</t>
  </si>
  <si>
    <t>Portero H. Prov./H. SA</t>
  </si>
  <si>
    <t>Hosp. Carlos Ponce, no está en Maternidad José Federico Moreno</t>
  </si>
  <si>
    <t>Planchadora</t>
  </si>
  <si>
    <t>Mucamas Maternidad/ H. Lencinas</t>
  </si>
  <si>
    <t xml:space="preserve">No está en Hosp. Diego Paroissien </t>
  </si>
  <si>
    <t>Ministros de la SCJ</t>
  </si>
  <si>
    <t>Mensajero H. Prov./ H. SA</t>
  </si>
  <si>
    <t>70?</t>
  </si>
  <si>
    <t>Enfermeros H. San Antonio</t>
  </si>
  <si>
    <t>Encargado del lavadero H. Prov.</t>
  </si>
  <si>
    <t>Camilleros H. San Antonio</t>
  </si>
  <si>
    <t>Maestras Esc. primarias</t>
  </si>
  <si>
    <t>Entes autárquicos</t>
  </si>
  <si>
    <t>1 cat</t>
  </si>
  <si>
    <t>Lavandera H. Prov.</t>
  </si>
  <si>
    <t>2 cat</t>
  </si>
  <si>
    <t>3 cat</t>
  </si>
  <si>
    <t>4 cat</t>
  </si>
  <si>
    <t>porteros</t>
  </si>
  <si>
    <t>70/50/30</t>
  </si>
  <si>
    <t>Fuentes:</t>
  </si>
  <si>
    <t>Peón de cocina H. SA</t>
  </si>
  <si>
    <t>Costurera H. Prov./ H. SA</t>
  </si>
  <si>
    <t>Tengo presupuesto para 1934</t>
  </si>
  <si>
    <t>Mucamas de sala</t>
  </si>
  <si>
    <t>Ppto 1928</t>
  </si>
  <si>
    <t>Escribiente, Ministerios y Hacienda-seccion estadísticas (en Cámara de Senadores cobraba 200 pesos)</t>
  </si>
  <si>
    <t>Ordenanza, C. de Senadores y Diputados, Gobernación-mayordomía, Hacienda-servicios y gastos (mismo sueldo)</t>
  </si>
  <si>
    <t>Telefonista, electricista, Policía-servicios telefónicos; talabartero, carpintero, peluquero, Policía-maestranza (en Penitenciaría, electricista y herrero de talleres cobraban 130 pesos c/u; electricista y carpintero en Dir. Gral O. P. cobraban 150 c/u)</t>
  </si>
  <si>
    <t>Lavandera H. SA/H. Paroissiens</t>
  </si>
  <si>
    <t>Mensajeros (menores), C. Senadores y Policía-servicio e investigaciones, Hacienda-Servicios y gastos (mismo sueldo)</t>
  </si>
  <si>
    <t>Herradores y peones, Policía-corralón</t>
  </si>
  <si>
    <t>Vigilantes, Policía-Agentes de la capital (luego de comisarios, sargentos, cabos; agentes a 100 pesos en jefaturas políticas y servicios de campaña)</t>
  </si>
  <si>
    <t>Partera</t>
  </si>
  <si>
    <t>Maquinista, foguieta y guarda tren, FFCC Industrial de Tupungato (maquinista y foguista, en Policía-Cuerpo de bomberos cobraban 130 c/u)</t>
  </si>
  <si>
    <t>Alquiler de casas para comisarías en La Capital y para Comisarías y Subcomisarías en La Campana (1500 y 2500 por mes, respectivamente), Policía</t>
  </si>
  <si>
    <t>Uniformes de invierno y verano y calzado para tropa y oficiales de Ciudad y campaña, Policía (no se especifica cantidad)</t>
  </si>
  <si>
    <t>Maestra</t>
  </si>
  <si>
    <t>Rerpartidores H. Prov.</t>
  </si>
  <si>
    <t>Lavanderas-Reformatorio público de menores; en Inspección, vacuna y desinfección, cobraban 90 pesos c/u</t>
  </si>
  <si>
    <t>Maestro</t>
  </si>
  <si>
    <t>Portero H. SA/H. Paroissiens</t>
  </si>
  <si>
    <t>Mayordomo-Hacienda 150 hasta primer período 1932, luego 160; en C. Senadores y Gobernación cobraba 200 pesos</t>
  </si>
  <si>
    <t>Mecánico de 1a, calderero, fundidor, tornero, pintor, peón, sereno, Dirección Gral de Obras Públicas-Sección talleres</t>
  </si>
  <si>
    <t>Parteras, portero, Dir. Gral de Salubridad-Asistencia pública (portero en Hosp. Provincial cobraba 100 pesos)</t>
  </si>
  <si>
    <t>Enfermeros, cocineros (ayudantes y peones de cocina cobraban 125 y 100, respectivamente), jardineros y enfermeras, Hospital Provincial (enfermeros mayores cobraban 200 pesos y enfermeras 150 pesos en Dir. Gral Salubridad-Asistencia pública; jardinero del parque cobraba 200 pesos, Parque Gral SM)</t>
  </si>
  <si>
    <t>Peón de bodega/Obrero vinícola</t>
  </si>
  <si>
    <t>Parteras, enfermeras y mucamas, Maternidad José Federico Moreno (partera, lavandera y costurera en Hosp. San Antonio  con mismo salario y lavandera y costurera en Lencinas idem)</t>
  </si>
  <si>
    <t>Planchadora, Hosp. Diego Paroissien (en este hspital idem salarios para enfermeras, lavanderas y costureras que en Lencinas/Maternidad J. Federico Moreno)</t>
  </si>
  <si>
    <t>Ppto 1931</t>
  </si>
  <si>
    <t>Cochero H. Prov.</t>
  </si>
  <si>
    <t>Cochero H. SA</t>
  </si>
  <si>
    <t>C. Senadores, Policía-Corralón, Dir. Salubridad-Farmacia</t>
  </si>
  <si>
    <t>Carrero H. SA</t>
  </si>
  <si>
    <t>Peón de farmacia H. SA</t>
  </si>
  <si>
    <t>Peón de limpieza</t>
  </si>
  <si>
    <t>Herradores, Policía-corralón</t>
  </si>
  <si>
    <t>Repartidor de comida H. SA</t>
  </si>
  <si>
    <t>Encargado de baños H. SA</t>
  </si>
  <si>
    <t>de invierno y verano y calzado para tropa y oficiales de Ciudad y campaña (monto anual), Policía-Provisionamiento</t>
  </si>
  <si>
    <t>Encargado de baños</t>
  </si>
  <si>
    <t>Peón de laboratorio H. Lencinas</t>
  </si>
  <si>
    <t>Carrero</t>
  </si>
  <si>
    <t>Alpargatero-Reformatorio público de menores</t>
  </si>
  <si>
    <t>Mayordomo-Hacienda, Servicio; en C. Senadores y Gobernación cobraba 200 pesos</t>
  </si>
  <si>
    <t>Fuente: Registro Oficial de la Provincia de Mendoza correspondiente al año 1895, Mendoza, Imprenta El Porvenir, 1896.</t>
  </si>
  <si>
    <t xml:space="preserve">Enfermeros H. Lencinas </t>
  </si>
  <si>
    <t>Ppto 1932 (Interv.)</t>
  </si>
  <si>
    <t>Tambero Gota de leche</t>
  </si>
  <si>
    <t>Planchadora H. Paroissiens</t>
  </si>
  <si>
    <t>Peón de la usina Gota de leche</t>
  </si>
  <si>
    <t>Escribiente, Ministerios y Hacienda-seccion estadísticas (en Cámara de Senadores cobraba 175 pesos)</t>
  </si>
  <si>
    <t>Cocinera Serv. Protecc. Maternidad y Prim Infancia</t>
  </si>
  <si>
    <t>Mensajero (mayor) H. Lencinas</t>
  </si>
  <si>
    <t>Ordenanza (menor) Serv. Protecc. Maternidad y Prim infancia</t>
  </si>
  <si>
    <t>Mensajero (menor) H. SA</t>
  </si>
  <si>
    <t>Poder Judicial</t>
  </si>
  <si>
    <t>Enfermeros 1 y 2 (idem Hosp. SA y Lencinas), cocineros, jardineros y enfermeras, Hospital Provincial (enfermeros mayores cobraban 200 pesos y enfermeras 150 pesos en Dir. Gral Salubridad-Asistencia pública; jardinero del parque cobraba 200 pesos, Parque Gral SM)</t>
  </si>
  <si>
    <t>Ministros Suprema Corte</t>
  </si>
  <si>
    <t>Maternidad José Federico Moreno, Hosp. SA, Hosp. Lencinas, Hosp. Paroissiens</t>
  </si>
  <si>
    <t>Maternidad José Federico Moreno</t>
  </si>
  <si>
    <t xml:space="preserve">Planchadora, Hosp. Diego Paroissien </t>
  </si>
  <si>
    <t>Escribientes/Auxiliar/Encuadernador/mayordomo</t>
  </si>
  <si>
    <t>Ppto 1932 (Videla)</t>
  </si>
  <si>
    <r>
      <rPr>
        <sz val="11"/>
        <color theme="1"/>
        <rFont val="Calibri"/>
      </rPr>
      <t xml:space="preserve">Ordenanza, C. de Senadores y Diputados 160 pesos, Gobernación-mayordomía 120 pesos, </t>
    </r>
    <r>
      <rPr>
        <sz val="11"/>
        <color rgb="FFFF0000"/>
        <rFont val="Calibri"/>
      </rPr>
      <t>Hacienda-servicios y gastos (mismo sueldo)</t>
    </r>
  </si>
  <si>
    <t>Ordenanzas</t>
  </si>
  <si>
    <t>desde 1/5/1932</t>
  </si>
  <si>
    <r>
      <rPr>
        <sz val="11"/>
        <color theme="1"/>
        <rFont val="Calibri"/>
      </rPr>
      <t>Mensajeros (menores), C. Senadores 100 pesos y Policía-servicio e investigaciones,</t>
    </r>
    <r>
      <rPr>
        <sz val="11"/>
        <color rgb="FFFF0000"/>
        <rFont val="Calibri"/>
      </rPr>
      <t xml:space="preserve"> Hacienda-Servicios y gastos 75 pesos (mismo sueldo)</t>
    </r>
  </si>
  <si>
    <r>
      <rPr>
        <sz val="11"/>
        <color theme="1"/>
        <rFont val="Calibri"/>
      </rPr>
      <t xml:space="preserve">Chauffeur 1a, Gobernación, </t>
    </r>
    <r>
      <rPr>
        <sz val="11"/>
        <color rgb="FFFF0000"/>
        <rFont val="Calibri"/>
      </rPr>
      <t>mayordomía (de 3a en policía y penitenciaría cobraban 130 pesos).</t>
    </r>
  </si>
  <si>
    <r>
      <rPr>
        <sz val="11"/>
        <color theme="1"/>
        <rFont val="Calibri"/>
      </rPr>
      <t xml:space="preserve">C. Senadores a 160 pesos, Gobernación-Mayordomía a 120 pesos, </t>
    </r>
    <r>
      <rPr>
        <sz val="11"/>
        <color rgb="FFFF0000"/>
        <rFont val="Calibri"/>
      </rPr>
      <t>Policía-Corralón, Dir. Salubridad-Farmacia</t>
    </r>
  </si>
  <si>
    <t>Portero (no hay mensajeros)</t>
  </si>
  <si>
    <t>Mecánico de 1a, calderero, fundidor, tornero, pintor, peón, sereno, (electricista a 250 pesos), Dirección Gral de Obras Públicas-Sección talleres</t>
  </si>
  <si>
    <t>Obrera vinícola</t>
  </si>
  <si>
    <t>Reformatorio de Menores (no está en Maternidad José Federico Moreno, Hosp. SA, Hosp. Lencinas, Hosp. Paroissien)</t>
  </si>
  <si>
    <t>El P. Legislativo y Judicial, en general, tenían ocupaciones más calificadas que el P. Ejecutivo.</t>
  </si>
  <si>
    <t xml:space="preserve">Nota: </t>
  </si>
  <si>
    <t>Está el detalle de suledos por cargo para Hosp. Provincial en Ppto 1910.</t>
  </si>
  <si>
    <t>Ppto 1933</t>
  </si>
  <si>
    <t>Entidades autárquicas</t>
  </si>
  <si>
    <t>FFCC de Zapata a Tupungato</t>
  </si>
  <si>
    <t>maquinista</t>
  </si>
  <si>
    <t>foguista</t>
  </si>
  <si>
    <t>guarda tren</t>
  </si>
  <si>
    <t>peones</t>
  </si>
  <si>
    <t>Nota:</t>
  </si>
  <si>
    <t>Ppto 1931:</t>
  </si>
  <si>
    <t xml:space="preserve">Decretado por interventor federal. Se mantuvo vigente en 1929 y 1930 el ppto de 1928. Creación del Tribunal de Cuentas y de la Dirección de Rentas. </t>
  </si>
  <si>
    <t>Dirección Provincial de Salubridad, creada en 1897</t>
  </si>
  <si>
    <t>Hospital San Antonio (el más antiguo de Mendoza), el Hospital el Carmen (1900), el Hospital Provincial -luego llamado Emilio Civit- (1907), el Hospital de General Alvear (“Hospital Municipal”, fundado en 1912), y Hospital de Maipú y el de San Martín finalizados e inaugurados por José Néstor Lencinas (1918-1928).</t>
  </si>
  <si>
    <t>Ppto 1932: nuevos impuestos sobre el vino por "ganancia que llovió del cielo" a bodegueros y a especuladores (comerciantes). Rebaja de sueldos. Efecto de la crisis general y de la sectorial ocasionada por la helada de 1931</t>
  </si>
  <si>
    <t>Peón de viña</t>
  </si>
  <si>
    <t xml:space="preserve">Disminución de ppto total en relación con el de 1931 y el de 1928. </t>
  </si>
  <si>
    <t>Ver mensajes de gobernadores en pptos</t>
  </si>
  <si>
    <t>Pptos escolares para 1869, 1892 y 1895. En este último está el detalle de sueldos de maestras, etc., por categoría.</t>
  </si>
  <si>
    <t>Pensar en indicador proxy de desigualdad en ingresos (ver metodología trabajo citado por Hora para década 1930)</t>
  </si>
  <si>
    <t>Peón de la construcción OP</t>
  </si>
  <si>
    <t>Diferencia entre el que más gana y el que menos gana dentro de la misma reparticipación para 1928 y 1910. Ejemplo:</t>
  </si>
  <si>
    <t>Poder Ejecutivo, Gobierno: gobernador y portero/ordenanza</t>
  </si>
  <si>
    <t>Legislativo, Senadores y Diputados: senador y diputado/ordenanza</t>
  </si>
  <si>
    <t>Judicial: ministro suprema corte/ordenanza</t>
  </si>
  <si>
    <t>Calcular algunos indicadores de solvencia y liquidez fiscal</t>
  </si>
  <si>
    <t>Tonelero</t>
  </si>
  <si>
    <t>Salarios nominales empleados públicos de Mendoza 1928-1934 (m$n por año)</t>
  </si>
  <si>
    <t>ene a abril?</t>
  </si>
  <si>
    <t>mayo a dic?</t>
  </si>
  <si>
    <t>Se aplican reducciones sueldo</t>
  </si>
  <si>
    <t>1928/29/30</t>
  </si>
  <si>
    <t>1932 pond</t>
  </si>
  <si>
    <t>Contratista de viña</t>
  </si>
  <si>
    <t>Panadero</t>
  </si>
  <si>
    <t>Para 1895, corresponde presupuesto 1894 (ley sancionada 26 de octubre de 1894).</t>
  </si>
  <si>
    <r>
      <rPr>
        <sz val="11"/>
        <color theme="1"/>
        <rFont val="Calibri"/>
      </rPr>
      <t xml:space="preserve">No hubo pptos desde 1917 y hasta 1922. </t>
    </r>
    <r>
      <rPr>
        <sz val="11"/>
        <color rgb="FFFF0000"/>
        <rFont val="Calibri"/>
      </rPr>
      <t>Revisar carpetas de siglo XX en archivo histórico sobre sueldos del Senado, Gobernación, Policía y P. Judicial.</t>
    </r>
  </si>
  <si>
    <t>En el ppto de 1945, no contiene la remuneración por cargo, sino por grupos de ocupaciones relacionadas.</t>
  </si>
  <si>
    <t>No se mencionan mujeres enfermeras ni cocineras.</t>
  </si>
  <si>
    <t>Maestros. No se distingue entre varones y mujeres en anuncio sobre sueldos, suponemos mismas condiciones.</t>
  </si>
  <si>
    <t>Reducción de sueldos en 1933 (suponemos que la base corresponde a 1932). En las escuelas la reducción de sueldos fue del 5% para sueldos inferiores a 300 pesos</t>
  </si>
  <si>
    <t>Mecánico de Arizu cobraba m$n 5 por día, no se considera porque parece bajo (en ByVG cobraba 240 en 1912). ByVArizu, Libro de jornales Godoy Cruz 1915-1919, foto P1050385.</t>
  </si>
  <si>
    <t>Mecánico para 1912, Nómina de personal de las bodegas y escritorio con sus respectivos sueldo, Libro de Actas N° 1, Acta N° 2 Sesión del 24/11/1911 . Fotos 6076 y 6077.</t>
  </si>
  <si>
    <t xml:space="preserve">Fuente: </t>
  </si>
  <si>
    <t>Presupuestos 1895 (idem 1894), 1915, 1916, 1923, 1928-1930 (1929, y 1930 idem 1928), 1931 (improtes iguales 1928), 1932 (dos pptos, cuando hay diferencias se calculan promedios ponderados), 1933, 1934, 1945.</t>
  </si>
  <si>
    <t>Salarios albañil, carpintero, panadero y tonelero para 1910, Anuario 1910, foto 236 copy.</t>
  </si>
  <si>
    <t xml:space="preserve">Salario albañil para 1914, Anuario 1914, p. 306, foto 160 copy. </t>
  </si>
  <si>
    <t>Salario maestro y maestra para 1895, p. 121 (foto 183).</t>
  </si>
  <si>
    <t>Registro Oficial de la Provincia de Mendoza correspondiente al año 1895, Mendoza, Imprenta El Porvenir, 1896.</t>
  </si>
  <si>
    <t>ByVA, Libro de jornales de los toneleros (AHM), 1915 foto P1050333(5), julio 1922 (P1050333(111), julio 1923 foto (P1050333(127).</t>
  </si>
  <si>
    <t>Peón de viña de Bodegas Arizu, 1915 foto P1050879, 1916 foto P1050882.</t>
  </si>
  <si>
    <t>Senador/diputado</t>
  </si>
  <si>
    <t>Libro Sueldos y jornales 1908-1918.</t>
  </si>
  <si>
    <t>Peón de bodega de Arizu, Libro de jornales Godoy Cruz 1915-1919, 1915 foto P1050385 (peón de elaboración reserva, expedición, etc.), 1916 P1050425.</t>
  </si>
  <si>
    <t>Peón de bodega, Bodegas y Viñedos Giol, Libros Casa Matriz, desde octub 1930 hasta octub 1932 (foto 4) y desde 2-1932 hasta 2-1933 (foto 210).</t>
  </si>
  <si>
    <t>Ministro SCJ</t>
  </si>
  <si>
    <t>Ordenanza (gobernación)</t>
  </si>
  <si>
    <t>Vigilantes/agentes</t>
  </si>
  <si>
    <t>Escribiente/auxiliar de tercera</t>
  </si>
  <si>
    <t>Ocupaciones desempeñadas por mujeres</t>
  </si>
  <si>
    <t>Mucama (hosp.)</t>
  </si>
  <si>
    <t>Salarios nominales empleados públicos y privados de Mendoza 1895-1945 (m$n por mes)</t>
  </si>
  <si>
    <t>Lavanderas (hosp.)</t>
  </si>
  <si>
    <t>Planchadora (hosp.)</t>
  </si>
  <si>
    <t>Costurera de 1a (hosp.)</t>
  </si>
  <si>
    <t>Maestra esc. prim. 4 cat</t>
  </si>
  <si>
    <t>Maestra esc. prim. 3 cat</t>
  </si>
  <si>
    <t>Maestra esc. prim. 2 cat</t>
  </si>
  <si>
    <t>Maestra esc. prim. 1 cat</t>
  </si>
  <si>
    <t>No se distingue entre varones y mujeres en anuncio sobre sueldos, suponemos mismas condiciones.</t>
  </si>
  <si>
    <t>En las escuelas la reducción de sueldos fue del 5% para sueldos inferiores a 300 pesos</t>
  </si>
  <si>
    <t>Portero de escuela</t>
  </si>
  <si>
    <t>30/50/70</t>
  </si>
  <si>
    <r>
      <rPr>
        <sz val="11"/>
        <color theme="1"/>
        <rFont val="Calibri"/>
      </rPr>
      <t>Presupuesto 1932 (28/1/1932, Int. Federal José María Rosa),</t>
    </r>
    <r>
      <rPr>
        <sz val="11"/>
        <color rgb="FFFF0000"/>
        <rFont val="Calibri"/>
      </rPr>
      <t xml:space="preserve"> vigente de enero a abril?</t>
    </r>
  </si>
  <si>
    <t xml:space="preserve">Reducción del sueldo de los empleados: 10% para sueldos mayores a 199 pesos, 5% para sueldos entre 149 y 199 pesos. </t>
  </si>
  <si>
    <r>
      <rPr>
        <sz val="11"/>
        <color theme="1"/>
        <rFont val="Calibri"/>
      </rPr>
      <t xml:space="preserve">Presupuesto 1932 (21/4/1932, mensaje del Gobernador Videla-Vice Cano-a la Legislatura, ley 941), </t>
    </r>
    <r>
      <rPr>
        <sz val="11"/>
        <color rgb="FFFF0000"/>
        <rFont val="Calibri"/>
      </rPr>
      <t>vigente de mayo a diciembre?</t>
    </r>
  </si>
  <si>
    <t>El PE ha subido a 150 pesos el sueldo de todo el personal de oficina de la administración pública que tenía asignaciones menores. Los sueldos del personal obrero, a su vez, han sido elevados a un mínimo de 120 pesos por mes, que equivale a 4,80 diarios sobre 25 días de trabajo efectivo. P. 4.</t>
  </si>
  <si>
    <t xml:space="preserve">Para subir estos sueldos y producir una economía en los gastos totales, el PE “ha castigado sin piedad los sueldos de los altos funcionarios y empleados de la administración, haciéndoles rebajas que en algunos casos exceden el 20%. </t>
  </si>
  <si>
    <t>Ningún sueldo inferior a 500 pesos ha sido tocado (salvo casos aislados).</t>
  </si>
  <si>
    <t>El gobernador y los ministros renuncian a una parte proporcional de sus haberes, 500 pesos el primero y 200 pesos los segundos. P. 5</t>
  </si>
  <si>
    <t>Presupuesto 1933 (10/1/1933, mensaje a la Legislatura de Videla-Cano, ley 1007)</t>
  </si>
  <si>
    <t>Se reduce en un 10% todos los sueldos de la administración, excepto los que la Constitución prohíbe rebajar”. P. 7</t>
  </si>
  <si>
    <t>Suponemos que las reducciones se aplican siempre sobre los valores indicados en los anexos del ppto correspondiente.</t>
  </si>
  <si>
    <t>Carpintero (similar mecánico/herrero)</t>
  </si>
  <si>
    <t>Mecánico de 1a/Reparador de vehículos</t>
  </si>
  <si>
    <t>Jornalero/Peón desde 1914</t>
  </si>
  <si>
    <t>Ocupaciones de mujeres</t>
  </si>
  <si>
    <t>Ver categorías de trabajadores y diferencias de remuneraciones entre trabajadores calificados y no calificados para obreros industriales en CNE de 1964, 1974 y 1985 (tomo industrias)</t>
  </si>
  <si>
    <t>Ver deficinición de puestos de trabajo, o nmenclador.</t>
  </si>
  <si>
    <t>https://www.reddit.com/r/argentina/comments/1k3v0bq/salario_real_promedio_18822025/</t>
  </si>
  <si>
    <t>Estudio contratista viña remuneracion desde 1941</t>
  </si>
  <si>
    <t>40,85 (sin alquiler ni vestimenta), si aumentamos 50% queda en 52,95.</t>
  </si>
  <si>
    <t>Protocolo 1967 incompleto</t>
  </si>
  <si>
    <t>Costo canasta</t>
  </si>
  <si>
    <t>https://dossiglos.fundacionnorteysur.org.ar/series/precios-salarios-y-ocupaci%C3%B3n</t>
  </si>
  <si>
    <t>103/124</t>
  </si>
  <si>
    <t>80/95</t>
  </si>
  <si>
    <t>Ver significado categoría albañil en censo industrial 1964</t>
  </si>
  <si>
    <t>Cubren costo de la canasta</t>
  </si>
  <si>
    <t>Ingreso del contratista de viña 1966/67 (estimación de participación de vivienda, combustible y alimentos en gastos de familia obrera) (foto 2450)</t>
  </si>
  <si>
    <t>Ninguno</t>
  </si>
  <si>
    <t>Partera y mayord.</t>
  </si>
  <si>
    <t>Salarios de trabajadores varones  industriales, agríciolas y de la administracion pública de Mendoza (moneda corriente por día)</t>
  </si>
  <si>
    <t>Remuneración del contratista de viña baja (1940/41-1949/50) (foto 2451)</t>
  </si>
  <si>
    <t>Todos</t>
  </si>
  <si>
    <t>ICV Cap. Federal</t>
  </si>
  <si>
    <t>+%fruto</t>
  </si>
  <si>
    <t>Industira</t>
  </si>
  <si>
    <t>m$n por día</t>
  </si>
  <si>
    <t>Administración pública</t>
  </si>
  <si>
    <t>m$n por mes</t>
  </si>
  <si>
    <t xml:space="preserve">Agricultura </t>
  </si>
  <si>
    <t>1929=100</t>
  </si>
  <si>
    <t>Observaciones</t>
  </si>
  <si>
    <t>Relación entre categorías calificadasy no calificadas</t>
  </si>
  <si>
    <t>Salario mensual (25 días trabajados) en moneda corriente</t>
  </si>
  <si>
    <t>Salario mensual en moneda constante ($ley 18188 de 1960)</t>
  </si>
  <si>
    <t xml:space="preserve">Obreros oficiales/calificados </t>
  </si>
  <si>
    <t>Obreros no calificados</t>
  </si>
  <si>
    <t>Obreros industriales calificados</t>
  </si>
  <si>
    <t>1960=100</t>
  </si>
  <si>
    <t>Trabajadores adminstración pública</t>
  </si>
  <si>
    <t>Agricultura</t>
  </si>
  <si>
    <t>Año</t>
  </si>
  <si>
    <t>Frutícola</t>
  </si>
  <si>
    <t>Vinícola</t>
  </si>
  <si>
    <t>Aceitero/Carpintero desde 1964</t>
  </si>
  <si>
    <t>Cervecero/Tonelero desde 1964</t>
  </si>
  <si>
    <t>Sidrero/Reparador vehículos desde 1964</t>
  </si>
  <si>
    <t>Fideero</t>
  </si>
  <si>
    <t>Metalúrgico</t>
  </si>
  <si>
    <t>Albañil/Ayudante albañil desde 1977</t>
  </si>
  <si>
    <t>Dir. repartición</t>
  </si>
  <si>
    <t>Agente de policía</t>
  </si>
  <si>
    <t>Maestro de grado</t>
  </si>
  <si>
    <t>Contratista viña</t>
  </si>
  <si>
    <t>Peón viña</t>
  </si>
  <si>
    <t>Peón rural</t>
  </si>
  <si>
    <t xml:space="preserve">Albañil </t>
  </si>
  <si>
    <t>Albañil (ayudante=peón)</t>
  </si>
  <si>
    <t>Albañil no calificado</t>
  </si>
  <si>
    <t>ICV Cap. Fed. 1960=100</t>
  </si>
  <si>
    <t>1974=100</t>
  </si>
  <si>
    <t>1999=100</t>
  </si>
  <si>
    <t>Inflación respecto del año anterior</t>
  </si>
  <si>
    <t>Aumento importante o se mantuvieron igual los salarios nominales entre 1923 y 1928, y reducción de precios. Esta situación explica la mejora del salario real entre 1923 y 1933.</t>
  </si>
  <si>
    <t>Mayor productividad de la economía?? (ver recaudación impositiva)</t>
  </si>
  <si>
    <t>ICV, base 1929=100, Investigaciones sociales 1940, p. 4.</t>
  </si>
  <si>
    <t>ICV, empalme de las sieries base 1960=100 (1914-1960), 1974=100 (1960-1980) con la serie 1999=100 empalmada. Relevam. Estadístico….p. 253 e INDEC, Serie histórica del Indice de Precios al Consumidor (IPC) en el Gran Buenos Aires
Variaciones porcentuales respecto de: mes anterior, diciembre del año anterior, mismo mes del año anterior
Empalme de las Series Base 1943, 1960, 1974 y 1988 con la Serie Base 1999=100.</t>
  </si>
  <si>
    <r>
      <rPr>
        <sz val="11"/>
        <color theme="1"/>
        <rFont val="Calibri"/>
      </rPr>
      <t xml:space="preserve">No hubo pptos desde 1917 y hasta 1922. </t>
    </r>
    <r>
      <rPr>
        <sz val="11"/>
        <color rgb="FFFF0000"/>
        <rFont val="Calibri"/>
      </rPr>
      <t>Revisar carpetas de siglo XX en archivo histórico sobre sueldos del Senado, Gobernación, Policía y P. Judicial.</t>
    </r>
  </si>
  <si>
    <t>Salarios reales empleados públicos de Mendoza 1895-1945 (m$n de 1960 por mes)</t>
  </si>
  <si>
    <t>Carpintero (similar herrero, etc)</t>
  </si>
  <si>
    <t>Índices 1960=100 para 1960-1970, para cada una de las categorías de empleo.</t>
  </si>
  <si>
    <t>Salario nominal corriente (m$n por mes)</t>
  </si>
  <si>
    <t>Salario/costo de la canasta de consumo familiar</t>
  </si>
  <si>
    <t>40,85 (sin alquiler ni vestimenta)</t>
  </si>
  <si>
    <t>1m$n</t>
  </si>
  <si>
    <t>$ ley 18188</t>
  </si>
  <si>
    <t>Ver si podían comprar canasta</t>
  </si>
  <si>
    <t>precios 1914</t>
  </si>
  <si>
    <t>Mecánico/Reparador de vehículos</t>
  </si>
  <si>
    <t>(puede permitir condiciones de hacinamiento, mala calidad e insuficiente cantidad de alimentación)</t>
  </si>
  <si>
    <t>Vigilante/agente de policía</t>
  </si>
  <si>
    <t>Aumentada en 40% para incluir costo de alquiler y vestimenta.</t>
  </si>
  <si>
    <t>Ajuste por precios</t>
  </si>
  <si>
    <t>Ajuste por desempleo</t>
  </si>
  <si>
    <t>Albañil/calificado desde 1952</t>
  </si>
  <si>
    <t>Ver situación de empleados de Giol en artículo en elaboración.</t>
  </si>
  <si>
    <t>Cargos de mayor rango en los poderes del Estado</t>
  </si>
  <si>
    <t>Analizar poder adquisitivo en relación con canasta básica para Mendoza para 1895, 1914, 1933, 1952, 1960.</t>
  </si>
  <si>
    <t>Salarios reales de empleados públicos y privados de Mendoza 1895-1945 ($ ley 18188 de 1960 por mes)</t>
  </si>
  <si>
    <t>Probar cómo resulta deflactar usando el ìndice en base a ICV estimado para Mendoza base 1895=100 para 1895 y 1910 y ver si se puede emplamar con el ICV desde 1914.</t>
  </si>
  <si>
    <t>Jornalero/Peón de OP/albañil/ayudante albañil o peón privado</t>
  </si>
  <si>
    <t>Obrero ind vinícola</t>
  </si>
  <si>
    <t>Comparar con niveles de empleo (ver censos para Mza ccio e ind)</t>
  </si>
  <si>
    <t>Vigilante/gob</t>
  </si>
  <si>
    <t>Obrero ind frutìcola</t>
  </si>
  <si>
    <t>Escribiente/gob</t>
  </si>
  <si>
    <t>Partera /gob</t>
  </si>
  <si>
    <t>Obrero ind vinìcola</t>
  </si>
  <si>
    <t>Lavandera/gob</t>
  </si>
  <si>
    <t>Escribiente/senador</t>
  </si>
  <si>
    <t>Costo de la canasta</t>
  </si>
  <si>
    <t>ICV Cap. Federal 1960=100</t>
  </si>
  <si>
    <t>Obreros industriales calificados (frutícola, vinícola, albañil/ayudante albañil). LA series se discontinúa para 1964-1986 para los no calificados).</t>
  </si>
  <si>
    <t>Gráfico series de largo plazo</t>
  </si>
  <si>
    <t>Pesos ley por día</t>
  </si>
  <si>
    <t>Peón albañil</t>
  </si>
  <si>
    <t>Salarios reales mensuales en la industria</t>
  </si>
  <si>
    <t>Salario agricultura</t>
  </si>
  <si>
    <t>Peón de bodega/Obrero vinìcola</t>
  </si>
  <si>
    <t>ICV Cap. Fed 1960=100</t>
  </si>
  <si>
    <t>Salario ind. Cap Fed</t>
  </si>
  <si>
    <t>($ley 18188 de 1960)</t>
  </si>
  <si>
    <t>($ de 2004)</t>
  </si>
  <si>
    <t>ver cálculo</t>
  </si>
  <si>
    <t>Policía</t>
  </si>
  <si>
    <t>Contratista de viña (suma fija)</t>
  </si>
  <si>
    <t>Índices 1970=100</t>
  </si>
  <si>
    <t>Obrero frutícola</t>
  </si>
  <si>
    <t>Calcular productividad para 1974</t>
  </si>
  <si>
    <t>VA de los ppales componentes del PBG de Mendoza (valores corrientes)</t>
  </si>
  <si>
    <t>Productividad</t>
  </si>
  <si>
    <t>Uva</t>
  </si>
  <si>
    <t>Vino</t>
  </si>
  <si>
    <t>productivdad vino</t>
  </si>
  <si>
    <t>Frutas</t>
  </si>
  <si>
    <t>PBG industria maufacturera</t>
  </si>
  <si>
    <t>productividad de la industria</t>
  </si>
  <si>
    <t>pesos ley</t>
  </si>
  <si>
    <t>$a</t>
  </si>
  <si>
    <t>PBG total</t>
  </si>
  <si>
    <t>Fuente: Anuario 1984-1986, p. 330 (foto 2127) uva, vino y frutas; p. 320 (foto 2117) PBG manuf.</t>
  </si>
  <si>
    <t>Anuario 1977-78, p. 72 foto (1730) PBG manuf ; p. 77 foto (1735) uva, vino, frutas.</t>
  </si>
  <si>
    <t>prod vino/prod industria</t>
  </si>
  <si>
    <t xml:space="preserve">Nota: a partir de 1973 varió la metdodología de cálculo del VA de la uva. </t>
  </si>
  <si>
    <t>En el valor de producción se incluyó la uva por cuenta propia y terceros al precio de costo, mientas que para la comercializada se tomaron los precios de mercado (así se valuaba toda la uva hasta el año 1973).</t>
  </si>
  <si>
    <t>Personal ocupado (empleados y obreros)</t>
  </si>
  <si>
    <t>1973 (30/9/1974)</t>
  </si>
  <si>
    <t>1984 (30/4/1985)</t>
  </si>
  <si>
    <t>Total (incluye también pro., socios y fliares)</t>
  </si>
  <si>
    <t>Bebidas (bodegas)</t>
  </si>
  <si>
    <t>Total industria</t>
  </si>
  <si>
    <t>Resultados generales sobre la industria: vitivinicultura y petróleo. CNE 1974 y 1985</t>
  </si>
  <si>
    <t>Mendoza, 1973, elaboración propia sobre la base de INDEC-Dirección de Estadística y Censos de Mendoza, Censo Nacional Económico 1974, Mendoza. Industria. Resultados definitivos, Buenos Aires, INDEC, pp. 31, 32, 34 y 35 (fotos 7236-7238).</t>
  </si>
  <si>
    <t>INDEC, CNE 1985, Industria manufacturera. Total del país y jurisdicciones, Buenos Aires, 1989, pp. 17 (valor prod. Total país), 162-171 (Mendoza), pp. 202-209 (San Juan).</t>
  </si>
  <si>
    <t>DEIE, Estadísticas económicas. Mendoza Industrial Censos 1974 y 1985, pp. 38 (Foto 7786). En base a CEN 1985.</t>
  </si>
  <si>
    <t>Cuadro para brecha de género</t>
  </si>
  <si>
    <t>hacer en valores nominales</t>
  </si>
  <si>
    <t>Calcular salarios reales de Mendoza con ICV para Mendoza desde 1968</t>
  </si>
  <si>
    <t>Peso argentino</t>
  </si>
  <si>
    <t>Salarios de las principales actividades agrícolas e industriales (Mendoza, 1952-1956)</t>
  </si>
  <si>
    <t>Concepto</t>
  </si>
  <si>
    <t>Salarios nominales</t>
  </si>
  <si>
    <t>Tasa de crecimiento salarios nominales</t>
  </si>
  <si>
    <t>Indice de salario Industrial</t>
  </si>
  <si>
    <t>Australes</t>
  </si>
  <si>
    <t>Períodos</t>
  </si>
  <si>
    <t>Acumulado 1953-56</t>
  </si>
  <si>
    <t>Moneda</t>
  </si>
  <si>
    <t>Salario Nominal (m$n por mes)</t>
  </si>
  <si>
    <t>Salario Real (m$n por mes)</t>
  </si>
  <si>
    <t>1895-1970</t>
  </si>
  <si>
    <t>Peso Moneda Nacional</t>
  </si>
  <si>
    <t>1970- mayo 1983</t>
  </si>
  <si>
    <t>Pesos Ley</t>
  </si>
  <si>
    <t>junio 1983- junio 1985</t>
  </si>
  <si>
    <t>Peso Argentino</t>
  </si>
  <si>
    <t>%</t>
  </si>
  <si>
    <t>junio 1985- diciembre 1991</t>
  </si>
  <si>
    <t>Austral</t>
  </si>
  <si>
    <t>ACTIVIDAD AGRÍCOLA</t>
  </si>
  <si>
    <t>1991-1995</t>
  </si>
  <si>
    <t xml:space="preserve">Notas: </t>
  </si>
  <si>
    <t>1952-1960</t>
  </si>
  <si>
    <t>Fuente DEIE, sobre la base de convenios colectivos de trabajo.</t>
  </si>
  <si>
    <t>$ley 18188</t>
  </si>
  <si>
    <t>m$n</t>
  </si>
  <si>
    <t>Contratista, salario cobrado por ha y por año.</t>
  </si>
  <si>
    <t>Para salarios administración pública y agricultura Informes de la Contaduría General de la Provincia y convenios colectivos de trabajo.</t>
  </si>
  <si>
    <t>1960-1970</t>
  </si>
  <si>
    <t>Contratista, salario cobrado por ha y por año, a lo que debe agregarse el 18% del fruto.</t>
  </si>
  <si>
    <t>En 1968, por ley 17224 se congelaron los salarios hasta el 31/12/1968.</t>
  </si>
  <si>
    <t>Los salarios son los vigentes al 31 de diciembre de cada año.</t>
  </si>
  <si>
    <t>Para salarios administración pública DEIE sobre la base de Presupuestos Generales de la Provincia y leyes modificatorias de los mismos.</t>
  </si>
  <si>
    <t>Sueldo básico y estado sanitario: director de repartición, ordenanzas, enfermero</t>
  </si>
  <si>
    <t>Diferencia para 1960 con valores del Anuario ...., se consideran valores del Anuario .... que incluyen salario básico y estado sanitario (dir. de repartición y ordenanza), maestro (estado docente) y agente de policía (estado de policía).</t>
  </si>
  <si>
    <t>Sueldo básico y estado docente: maestros de grado</t>
  </si>
  <si>
    <t>Sueldo básico y estado de policía: agente de policía.</t>
  </si>
  <si>
    <t>Los obreros industriales elegidos representan las actividades que ocupan más personas en la Provincia. Hasta 1963, el personal ocupado se obtiene del Censo de Industria y Comercio 1964, desde 1964, del Censo de Industria y Comercio de ese año.</t>
  </si>
  <si>
    <t>El promedio general está ponderado por la importancia relativa del personal ocupado que cada actividad elegida tiene en el conjunto.</t>
  </si>
  <si>
    <t>A partir de 1964, tomam mayor importancia relativa las actividades representadas por Carpinteros, toneleros y reparadores de vehículos, por lo que se los incluye remplazando a otras.</t>
  </si>
  <si>
    <t>1970-1976</t>
  </si>
  <si>
    <t>Los obreros industriales elegidos representan las actividades que ocupan más personal en la Provincia de acuerdo al Censo de Industria y Comercio 1964.</t>
  </si>
  <si>
    <t>Fuente DEIE, sobre la base de convenios colectivos de trabajo, leyes y decretos de aumentos salariales.</t>
  </si>
  <si>
    <t>No están los salarios de la industria para obreros no calificados. Ver otros anuarios</t>
  </si>
  <si>
    <t>Sueldo básico y estado sanitario: enfermero</t>
  </si>
  <si>
    <t>1975-1986</t>
  </si>
  <si>
    <t>Sueldo básico y actividad crítica asistencial: enfermero</t>
  </si>
  <si>
    <t>Contratista de viña *</t>
  </si>
  <si>
    <t>Contratista de viña Ley 20589, por mes.  Mensualidad promedio anual del contratista  sin bordo y que tiene a su cargo 10 ha, y por 10 meses (marzo-abril no lo perciben) a lo que debe agregarse el 18% del fruto.</t>
  </si>
  <si>
    <t>La remuenración mensual y el adicional están regidos por la ley 20589, y que se aplicó a partir del período agrícola 1984 para la totalidad de los trabajadores de este sector.</t>
  </si>
  <si>
    <t>ACTIVIDAD INDUSTRIAL</t>
  </si>
  <si>
    <t>Fuente:</t>
  </si>
  <si>
    <t>1952-1960, Anuario 1959-1960, salarios industriales p. 38 (foto 234), salarios administración pública y salarios de la agricultura p. 39 (foto 235).</t>
  </si>
  <si>
    <t>1960-1970, Anuario 1969-1970, pp. 61-67 (fotos 1504-1507).</t>
  </si>
  <si>
    <t>1971-1975</t>
  </si>
  <si>
    <t>Para administración pública Anuario 1977-78, (foto1724), para el resto de los salarios Anuario 1974-1976, pp. 162-164 (fotos 1674-1676).</t>
  </si>
  <si>
    <t>1976-1986</t>
  </si>
  <si>
    <t>Anuario 1984-1986, pp. 100-114 (foto 2065-2069)</t>
  </si>
  <si>
    <t>Otros datos disponibles:</t>
  </si>
  <si>
    <t>Apartados Salarios, política salarial, efectos en precios y salarios, poder adquisitivo del salario por categoría de asalariado.</t>
  </si>
  <si>
    <t>foto 1496</t>
  </si>
  <si>
    <t>Libre negociación de salarios 1964-1967, determinacion gubernamental de salarios desde 1967 a 1970 (congelamientl desde mayo 1967 a diciembre de 1968) para mantenern un control más efectivo de los costos, eliminando expectativas inflacionarias. La acción oficial consiste en suprimir las presiones sectoriales para lograr aumentos en la participación del ingreso.</t>
  </si>
  <si>
    <t>En 1969 se creó un Consejo Asesor de Precios y Salarios.</t>
  </si>
  <si>
    <t>Comparación Costo de Vida en Mendoza y Capital Federal entre 1968 y 1970. Foto 1511. Desagregación en Alimentación, Indumentaria, Art. para le funcionamiento del hogar, gastos generales, vivienda, muebles y artefactos para el hogar. Foto 1512</t>
  </si>
  <si>
    <t>Salarios promedios nacionales e índice de salarios 2011-2025</t>
  </si>
  <si>
    <t>https://www.ieric.org.ar/series_estadisticas/series-estadisticas-nacionales/</t>
  </si>
  <si>
    <t>ALIMENTACIÓN</t>
  </si>
  <si>
    <t>Elaboración de frutas</t>
  </si>
  <si>
    <t>Salarios trabajadores registrados de la construcción en Mendoza 2005-2025</t>
  </si>
  <si>
    <t>Obrero práctico (1 año ant.)</t>
  </si>
  <si>
    <t>https://www.ieric.org.ar/series_estadisticas/mendoza/</t>
  </si>
  <si>
    <t xml:space="preserve">Salarios construcción zona A (Mendoza) 2011-2025 </t>
  </si>
  <si>
    <t>Obrero no práctico (1 año ant.)</t>
  </si>
  <si>
    <t>Obrera práctica (1 año ant.)</t>
  </si>
  <si>
    <t>Obrera no práctica (1 año ant.)</t>
  </si>
  <si>
    <t>https://jorgevega.com.ar/laboral/384-uocra-escalas-2025-mayo.html</t>
  </si>
  <si>
    <t>Obrero espec. (11 a 14 años ant.)</t>
  </si>
  <si>
    <t>Peón (11 a 14 años ant.)</t>
  </si>
  <si>
    <t>Obrera (11 a 14 años ant.)</t>
  </si>
  <si>
    <t>Aceite comestible</t>
  </si>
  <si>
    <t>Encargado de máquina</t>
  </si>
  <si>
    <t>Peón (3 años ant.)</t>
  </si>
  <si>
    <t>Obrera</t>
  </si>
  <si>
    <t>Cerveza</t>
  </si>
  <si>
    <t>Oficial especializado</t>
  </si>
  <si>
    <t>Peón común</t>
  </si>
  <si>
    <t>SALARIOS A TRAVÉS DE LOS AÑOS</t>
  </si>
  <si>
    <t>Sidra</t>
  </si>
  <si>
    <t>Pan</t>
  </si>
  <si>
    <t>Maestro amasador</t>
  </si>
  <si>
    <t>Maquinero o ayudante</t>
  </si>
  <si>
    <t>Fideos</t>
  </si>
  <si>
    <t>Empastador</t>
  </si>
  <si>
    <t>Peón inicial</t>
  </si>
  <si>
    <t>METALURGIA Y MECÁNICOS DE AUTOMÓVILES</t>
  </si>
  <si>
    <t>Oficial</t>
  </si>
  <si>
    <t>Fósforos</t>
  </si>
  <si>
    <t>Primera categoría (varón)</t>
  </si>
  <si>
    <t>Ingreso (varón)</t>
  </si>
  <si>
    <t>Primera categoría (mujer)</t>
  </si>
  <si>
    <t>Ingreso (mujer)</t>
  </si>
  <si>
    <t>Construcción</t>
  </si>
  <si>
    <t>SALARIO MEDIO PONDERADO INDUSTRIAL</t>
  </si>
  <si>
    <t>1952 vs 1956</t>
  </si>
  <si>
    <t>Obreros especializados</t>
  </si>
  <si>
    <t>Obreros no especializados</t>
  </si>
  <si>
    <t>Anuario de Mza 1955-56, pp. 27-32.</t>
  </si>
  <si>
    <t>Anuario de Mza 1957-58, pp. 115-119.</t>
  </si>
  <si>
    <t xml:space="preserve">Peón de viña baja con bordo. </t>
  </si>
  <si>
    <t>El peón rural se dedica a cualquier otra actividad del agro distinta a la vitícola (está muy extendida la activiadad hortícola).</t>
  </si>
  <si>
    <t xml:space="preserve">Estudio realizado en base a los convenios realizados entre obreros y patrones en el Ministerio de Trabajo y Previsión o su delegación regional. Se ha considerado </t>
  </si>
  <si>
    <t xml:space="preserve">el salario vigente al 31/12 de cada año. El salario responde al establecido en el convenio respectivo más el 9,1% compensatorio del sábado inglés, no incluyendo ningún </t>
  </si>
  <si>
    <t xml:space="preserve">otro descuento (salario familiar, horas extras, aporte jubilatorio, cuota sindical, etc.). </t>
  </si>
  <si>
    <t>En todos los casos se toman los salarios correspondientes a las categorías máximas y mínimas, es decir relativas a oficial y peón.</t>
  </si>
  <si>
    <t xml:space="preserve">En relación con los ingresos del contratista, además de una remuneración fija por ha cuidada, recibe un porcentaje sobre lo cosechado, a lo que hay que agregar el valor </t>
  </si>
  <si>
    <t xml:space="preserve">locativo de la vivienda y la explotación sin cargo de una pequeña granja. La participación en la cosecha (en relación con el volumen de producción y precio obtenido) que </t>
  </si>
  <si>
    <t xml:space="preserve">es de 18% en las uvas y 10% en frutas y/o aceitunas y el consumo de otros bienes que puede aprovechar del predio, representan la parte más importante de la </t>
  </si>
  <si>
    <t xml:space="preserve">remuneración pero también es la más azarosa. Como el contratista requiere de mano de obra y herramientas, lo obtenido como participación en la cosecha </t>
  </si>
  <si>
    <t xml:space="preserve">Como el contratista requiere de mano de obra y herramientas, lo obtenido como participación en la cosecha es difícil de estimar, por lo tanto sólo se considera la </t>
  </si>
  <si>
    <t>remuneración fija por ha establecida en los convenios.</t>
  </si>
  <si>
    <t>Los valores monetarios en términos reales se han obtenido considerando el IPC elaborado por INDEC y no eel índice de alimentación consignado en la fuente que sólo</t>
  </si>
  <si>
    <t>incluye 5 productos.</t>
  </si>
  <si>
    <t xml:space="preserve">* Como no se conoce la remuneración obtenida por su participación en la cosecha no se puede determinar la evolución de su remuneración nominal y real. La asignación fija por ha </t>
  </si>
  <si>
    <t>incluye aguinaldo.</t>
  </si>
  <si>
    <t>Poner comentarios Anuario 1957-58</t>
  </si>
  <si>
    <t xml:space="preserve">Real </t>
  </si>
  <si>
    <t>Salarios reales mensuales con indice  1970=100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</si>
</sst>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35" x14ac:knownFonts="1">
    <font>
      <sz val="11"/>
      <color theme="1"/>
      <name val="Calibri"/>
      <scheme val="minor"/>
    </font>
    <font>
      <b/>
      <sz val="14"/>
      <color theme="1"/>
      <name val="Calibri"/>
    </font>
    <font>
      <sz val="11"/>
      <color rgb="FFFF0000"/>
      <name val="Calibri"/>
    </font>
    <font>
      <sz val="11"/>
      <color theme="1"/>
      <name val="Calibri"/>
    </font>
    <font>
      <b/>
      <sz val="11"/>
      <color theme="1"/>
      <name val="Calibri"/>
    </font>
    <font>
      <b/>
      <sz val="10"/>
      <color theme="1"/>
      <name val="Calibri"/>
    </font>
    <font>
      <b/>
      <sz val="11"/>
      <color rgb="FFFF0000"/>
      <name val="Calibri"/>
    </font>
    <font>
      <sz val="11"/>
      <color theme="1"/>
      <name val="Calibri"/>
      <scheme val="minor"/>
    </font>
    <font>
      <sz val="11"/>
      <name val="Calibri"/>
    </font>
    <font>
      <sz val="10"/>
      <color theme="1"/>
      <name val="Arial"/>
    </font>
    <font>
      <b/>
      <sz val="14"/>
      <color rgb="FFFF0000"/>
      <name val="Calibri"/>
    </font>
    <font>
      <sz val="11"/>
      <color rgb="FF000000"/>
      <name val="Calibri"/>
    </font>
    <font>
      <b/>
      <sz val="11"/>
      <color rgb="FF000000"/>
      <name val="Calibri"/>
    </font>
    <font>
      <u/>
      <sz val="11"/>
      <color theme="10"/>
      <name val="Calibri"/>
    </font>
    <font>
      <u/>
      <sz val="12"/>
      <color rgb="FFFF0000"/>
      <name val="Times New Roman"/>
    </font>
    <font>
      <sz val="12"/>
      <color rgb="FFFF0000"/>
      <name val="Times New Roman"/>
    </font>
    <font>
      <sz val="10"/>
      <color theme="1"/>
      <name val="Calibri"/>
    </font>
    <font>
      <b/>
      <sz val="12"/>
      <color rgb="FF000000"/>
      <name val="Calibri"/>
    </font>
    <font>
      <sz val="12"/>
      <color rgb="FF000000"/>
      <name val="Calibri"/>
    </font>
    <font>
      <sz val="9"/>
      <color theme="1"/>
      <name val="Calibri"/>
    </font>
    <font>
      <b/>
      <sz val="16"/>
      <color rgb="FFFF0000"/>
      <name val="Calibri"/>
    </font>
    <font>
      <b/>
      <sz val="16"/>
      <color theme="1"/>
      <name val="Calibri"/>
    </font>
    <font>
      <b/>
      <sz val="12"/>
      <color theme="1"/>
      <name val="Calibri"/>
    </font>
    <font>
      <sz val="18"/>
      <color rgb="FFFF0000"/>
      <name val="Calibri"/>
    </font>
    <font>
      <sz val="18"/>
      <color theme="1"/>
      <name val="Calibri"/>
    </font>
    <font>
      <sz val="14"/>
      <color rgb="FFFF0000"/>
      <name val="Calibri"/>
    </font>
    <font>
      <b/>
      <sz val="14"/>
      <color theme="1"/>
      <name val="Times New Roman"/>
    </font>
    <font>
      <sz val="10"/>
      <color theme="1"/>
      <name val="Times New Roman"/>
    </font>
    <font>
      <b/>
      <sz val="10"/>
      <color theme="1"/>
      <name val="Times New Roman"/>
    </font>
    <font>
      <b/>
      <sz val="12"/>
      <color theme="1"/>
      <name val="Times New Roman"/>
    </font>
    <font>
      <b/>
      <sz val="11"/>
      <color theme="1"/>
      <name val="Calibri"/>
      <scheme val="minor"/>
    </font>
    <font>
      <i/>
      <sz val="9"/>
      <color theme="1"/>
      <name val="Arial"/>
    </font>
    <font>
      <sz val="9"/>
      <color theme="1"/>
      <name val="Arial"/>
    </font>
    <font>
      <u/>
      <sz val="10"/>
      <color theme="1"/>
      <name val="Times New Roman"/>
    </font>
    <font>
      <sz val="10"/>
      <color rgb="FFFF0000"/>
      <name val="Times New Roman"/>
    </font>
  </fonts>
  <fills count="35">
    <fill>
      <patternFill patternType="none"/>
    </fill>
    <fill>
      <patternFill patternType="gray125"/>
    </fill>
    <fill>
      <patternFill patternType="solid">
        <fgColor rgb="FFF7CAAC"/>
        <bgColor rgb="FFF7CAAC"/>
      </patternFill>
    </fill>
    <fill>
      <patternFill patternType="solid">
        <fgColor rgb="FFFFFF00"/>
        <bgColor rgb="FFFFFF00"/>
      </patternFill>
    </fill>
    <fill>
      <patternFill patternType="solid">
        <fgColor rgb="FFD9E2F3"/>
        <bgColor rgb="FFD9E2F3"/>
      </patternFill>
    </fill>
    <fill>
      <patternFill patternType="solid">
        <fgColor rgb="FFD6DCE4"/>
        <bgColor rgb="FFD6DCE4"/>
      </patternFill>
    </fill>
    <fill>
      <patternFill patternType="solid">
        <fgColor rgb="FFFEF2CB"/>
        <bgColor rgb="FFFEF2CB"/>
      </patternFill>
    </fill>
    <fill>
      <patternFill patternType="solid">
        <fgColor rgb="FFB4C6E7"/>
        <bgColor rgb="FFB4C6E7"/>
      </patternFill>
    </fill>
    <fill>
      <patternFill patternType="solid">
        <fgColor rgb="FFE7E6E6"/>
        <bgColor rgb="FFE7E6E6"/>
      </patternFill>
    </fill>
    <fill>
      <patternFill patternType="solid">
        <fgColor rgb="FFFBE4D5"/>
        <bgColor rgb="FFFBE4D5"/>
      </patternFill>
    </fill>
    <fill>
      <patternFill patternType="solid">
        <fgColor rgb="FFF4B083"/>
        <bgColor rgb="FFF4B083"/>
      </patternFill>
    </fill>
    <fill>
      <patternFill patternType="solid">
        <fgColor rgb="FF00FF00"/>
        <bgColor rgb="FF00FF00"/>
      </patternFill>
    </fill>
    <fill>
      <patternFill patternType="solid">
        <fgColor rgb="FFFF3399"/>
        <bgColor rgb="FFFF3399"/>
      </patternFill>
    </fill>
    <fill>
      <patternFill patternType="solid">
        <fgColor rgb="FFD8D8D8"/>
        <bgColor rgb="FFD8D8D8"/>
      </patternFill>
    </fill>
    <fill>
      <patternFill patternType="solid">
        <fgColor rgb="FFBDD6EE"/>
        <bgColor rgb="FFBDD6EE"/>
      </patternFill>
    </fill>
    <fill>
      <patternFill patternType="solid">
        <fgColor rgb="FFC5E0B3"/>
        <bgColor rgb="FFC5E0B3"/>
      </patternFill>
    </fill>
    <fill>
      <patternFill patternType="solid">
        <fgColor rgb="FFFC6A6A"/>
        <bgColor rgb="FFFC6A6A"/>
      </patternFill>
    </fill>
    <fill>
      <patternFill patternType="solid">
        <fgColor theme="4"/>
        <bgColor theme="4"/>
      </patternFill>
    </fill>
    <fill>
      <patternFill patternType="solid">
        <fgColor rgb="FFF2CBE1"/>
        <bgColor rgb="FFF2CBE1"/>
      </patternFill>
    </fill>
    <fill>
      <patternFill patternType="solid">
        <fgColor rgb="FFA8D08D"/>
        <bgColor rgb="FFA8D08D"/>
      </patternFill>
    </fill>
    <fill>
      <patternFill patternType="solid">
        <fgColor rgb="FFFFD965"/>
        <bgColor rgb="FFFFD965"/>
      </patternFill>
    </fill>
    <fill>
      <patternFill patternType="solid">
        <fgColor rgb="FF92D050"/>
        <bgColor rgb="FF92D050"/>
      </patternFill>
    </fill>
    <fill>
      <patternFill patternType="solid">
        <fgColor theme="7"/>
        <bgColor theme="7"/>
      </patternFill>
    </fill>
    <fill>
      <patternFill patternType="solid">
        <fgColor rgb="FFFFC000"/>
        <bgColor rgb="FFFFC000"/>
      </patternFill>
    </fill>
    <fill>
      <patternFill patternType="solid">
        <fgColor rgb="FFE2EFD9"/>
        <bgColor rgb="FFE2EFD9"/>
      </patternFill>
    </fill>
    <fill>
      <patternFill patternType="solid">
        <fgColor rgb="FFF2F2F2"/>
        <bgColor rgb="FFF2F2F2"/>
      </patternFill>
    </fill>
    <fill>
      <patternFill patternType="solid">
        <fgColor rgb="FFFF0000"/>
        <bgColor rgb="FFFF0000"/>
      </patternFill>
    </fill>
    <fill>
      <patternFill patternType="solid">
        <fgColor rgb="FFADB9CA"/>
        <bgColor rgb="FFADB9CA"/>
      </patternFill>
    </fill>
    <fill>
      <patternFill patternType="solid">
        <fgColor rgb="FFD0CECE"/>
        <bgColor rgb="FFD0CECE"/>
      </patternFill>
    </fill>
    <fill>
      <patternFill patternType="solid">
        <fgColor rgb="FF44546A"/>
        <bgColor rgb="FF44546A"/>
      </patternFill>
    </fill>
    <fill>
      <patternFill patternType="solid">
        <fgColor rgb="FF00B050"/>
        <bgColor rgb="FF00B050"/>
      </patternFill>
    </fill>
    <fill>
      <patternFill patternType="solid">
        <fgColor rgb="FF8EAADB"/>
        <bgColor rgb="FF8EAADB"/>
      </patternFill>
    </fill>
    <fill>
      <patternFill patternType="solid">
        <fgColor rgb="FFFFFF99"/>
        <bgColor rgb="FFFFFF99"/>
      </patternFill>
    </fill>
    <fill>
      <patternFill patternType="solid">
        <fgColor rgb="FFFFFFFF"/>
        <bgColor rgb="FFFFFFFF"/>
      </patternFill>
    </fill>
    <fill>
      <patternFill patternType="solid">
        <fgColor rgb="FFCCFFFF"/>
        <bgColor indexed="64"/>
      </patternFill>
    </fill>
  </fills>
  <borders count="55">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medium">
        <color rgb="FF000000"/>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38">
    <xf numFmtId="0" fontId="0" fillId="0" borderId="0" xfId="0"/>
    <xf numFmtId="0" fontId="1" fillId="0" borderId="0" xfId="0" applyFont="1"/>
    <xf numFmtId="0" fontId="2" fillId="0" borderId="0" xfId="0" applyFont="1"/>
    <xf numFmtId="0" fontId="1" fillId="2" borderId="1" xfId="0" applyFont="1" applyFill="1" applyBorder="1"/>
    <xf numFmtId="0" fontId="3" fillId="2" borderId="1" xfId="0" applyFont="1" applyFill="1" applyBorder="1"/>
    <xf numFmtId="0" fontId="4" fillId="0" borderId="2" xfId="0" applyFont="1" applyBorder="1"/>
    <xf numFmtId="0" fontId="4" fillId="0" borderId="3" xfId="0" applyFont="1" applyBorder="1"/>
    <xf numFmtId="0" fontId="3" fillId="0" borderId="0" xfId="0" applyFont="1"/>
    <xf numFmtId="0" fontId="4" fillId="2" borderId="4" xfId="0" applyFont="1" applyFill="1" applyBorder="1" applyAlignment="1">
      <alignment horizontal="right"/>
    </xf>
    <xf numFmtId="0" fontId="4" fillId="0" borderId="0" xfId="0" applyFont="1"/>
    <xf numFmtId="0" fontId="4" fillId="0" borderId="3" xfId="0" applyFont="1" applyBorder="1" applyAlignment="1">
      <alignment horizontal="right"/>
    </xf>
    <xf numFmtId="0" fontId="4" fillId="0" borderId="5" xfId="0" applyFont="1" applyBorder="1"/>
    <xf numFmtId="0" fontId="5" fillId="0" borderId="3" xfId="0" applyFont="1" applyBorder="1" applyAlignment="1">
      <alignment horizontal="right"/>
    </xf>
    <xf numFmtId="0" fontId="4" fillId="0" borderId="0" xfId="0" applyFont="1" applyAlignment="1">
      <alignment horizontal="right"/>
    </xf>
    <xf numFmtId="0" fontId="4" fillId="0" borderId="5" xfId="0" applyFont="1" applyBorder="1" applyAlignment="1">
      <alignment horizontal="right"/>
    </xf>
    <xf numFmtId="0" fontId="4" fillId="3" borderId="1" xfId="0" applyFont="1" applyFill="1" applyBorder="1"/>
    <xf numFmtId="0" fontId="5" fillId="0" borderId="6" xfId="0" applyFont="1" applyBorder="1" applyAlignment="1">
      <alignment horizontal="right"/>
    </xf>
    <xf numFmtId="0" fontId="6" fillId="0" borderId="5" xfId="0" applyFont="1" applyBorder="1" applyAlignment="1">
      <alignment horizontal="right"/>
    </xf>
    <xf numFmtId="0" fontId="3" fillId="0" borderId="7" xfId="0" applyFont="1" applyBorder="1"/>
    <xf numFmtId="0" fontId="3" fillId="0" borderId="0" xfId="0" applyFont="1" applyAlignment="1">
      <alignment horizontal="right"/>
    </xf>
    <xf numFmtId="0" fontId="3" fillId="0" borderId="7" xfId="0" applyFont="1" applyBorder="1" applyAlignment="1">
      <alignment horizontal="right"/>
    </xf>
    <xf numFmtId="0" fontId="7" fillId="0" borderId="0" xfId="0" applyFont="1"/>
    <xf numFmtId="0" fontId="3" fillId="3" borderId="1" xfId="0" applyFont="1" applyFill="1" applyBorder="1"/>
    <xf numFmtId="0" fontId="3" fillId="0" borderId="8" xfId="0" applyFont="1" applyBorder="1"/>
    <xf numFmtId="0" fontId="3" fillId="0" borderId="5" xfId="0" applyFont="1" applyBorder="1" applyAlignment="1">
      <alignment horizontal="right"/>
    </xf>
    <xf numFmtId="0" fontId="4" fillId="0" borderId="7" xfId="0" applyFont="1" applyBorder="1"/>
    <xf numFmtId="0" fontId="3" fillId="4" borderId="1" xfId="0" applyFont="1" applyFill="1" applyBorder="1"/>
    <xf numFmtId="0" fontId="4" fillId="0" borderId="9" xfId="0" applyFont="1" applyBorder="1"/>
    <xf numFmtId="0" fontId="4" fillId="0" borderId="10" xfId="0" applyFont="1" applyBorder="1"/>
    <xf numFmtId="0" fontId="3" fillId="0" borderId="11" xfId="0" applyFont="1" applyBorder="1"/>
    <xf numFmtId="0" fontId="3" fillId="0" borderId="10" xfId="0" applyFont="1" applyBorder="1" applyAlignment="1">
      <alignment horizontal="right"/>
    </xf>
    <xf numFmtId="0" fontId="3" fillId="4" borderId="12" xfId="0" applyFont="1" applyFill="1" applyBorder="1"/>
    <xf numFmtId="0" fontId="3" fillId="0" borderId="10" xfId="0" applyFont="1" applyBorder="1"/>
    <xf numFmtId="0" fontId="3" fillId="0" borderId="5" xfId="0" applyFont="1" applyBorder="1"/>
    <xf numFmtId="9" fontId="3" fillId="0" borderId="0" xfId="0" applyNumberFormat="1" applyFont="1"/>
    <xf numFmtId="0" fontId="3" fillId="0" borderId="13" xfId="0" applyFont="1" applyBorder="1"/>
    <xf numFmtId="0" fontId="3" fillId="0" borderId="14" xfId="0" applyFont="1" applyBorder="1"/>
    <xf numFmtId="1" fontId="3" fillId="0" borderId="0" xfId="0" applyNumberFormat="1" applyFont="1"/>
    <xf numFmtId="0" fontId="3" fillId="0" borderId="9" xfId="0" applyFont="1" applyBorder="1"/>
    <xf numFmtId="0" fontId="3" fillId="5" borderId="1" xfId="0" applyFont="1" applyFill="1" applyBorder="1"/>
    <xf numFmtId="164" fontId="3" fillId="5" borderId="1" xfId="0" applyNumberFormat="1" applyFont="1" applyFill="1" applyBorder="1"/>
    <xf numFmtId="0" fontId="3" fillId="6" borderId="1" xfId="0" applyFont="1" applyFill="1" applyBorder="1"/>
    <xf numFmtId="0" fontId="3" fillId="5" borderId="15" xfId="0" applyFont="1" applyFill="1" applyBorder="1"/>
    <xf numFmtId="0" fontId="3" fillId="7" borderId="16" xfId="0" applyFont="1" applyFill="1" applyBorder="1"/>
    <xf numFmtId="0" fontId="3" fillId="5" borderId="17" xfId="0" applyFont="1" applyFill="1" applyBorder="1"/>
    <xf numFmtId="0" fontId="3" fillId="7" borderId="16" xfId="0" applyFont="1" applyFill="1" applyBorder="1" applyAlignment="1">
      <alignment horizontal="right"/>
    </xf>
    <xf numFmtId="0" fontId="3" fillId="7" borderId="1" xfId="0" applyFont="1" applyFill="1" applyBorder="1" applyAlignment="1">
      <alignment horizontal="right"/>
    </xf>
    <xf numFmtId="0" fontId="3" fillId="8" borderId="1" xfId="0" applyFont="1" applyFill="1" applyBorder="1"/>
    <xf numFmtId="1" fontId="3" fillId="5" borderId="15" xfId="0" applyNumberFormat="1" applyFont="1" applyFill="1" applyBorder="1"/>
    <xf numFmtId="0" fontId="3" fillId="9" borderId="1" xfId="0" applyFont="1" applyFill="1" applyBorder="1"/>
    <xf numFmtId="0" fontId="3" fillId="7" borderId="1" xfId="0" applyFont="1" applyFill="1" applyBorder="1"/>
    <xf numFmtId="164" fontId="3" fillId="0" borderId="0" xfId="0" applyNumberFormat="1" applyFont="1"/>
    <xf numFmtId="0" fontId="3" fillId="0" borderId="0" xfId="0" applyFont="1" applyAlignment="1">
      <alignment horizontal="left"/>
    </xf>
    <xf numFmtId="0" fontId="3" fillId="9" borderId="1" xfId="0" applyFont="1" applyFill="1" applyBorder="1" applyAlignment="1">
      <alignment horizontal="right"/>
    </xf>
    <xf numFmtId="0" fontId="3" fillId="0" borderId="3" xfId="0" applyFont="1" applyBorder="1"/>
    <xf numFmtId="0" fontId="3" fillId="0" borderId="3" xfId="0" applyFont="1" applyBorder="1" applyAlignment="1">
      <alignment horizontal="right"/>
    </xf>
    <xf numFmtId="0" fontId="3" fillId="10" borderId="1" xfId="0" applyFont="1" applyFill="1" applyBorder="1" applyAlignment="1">
      <alignment wrapText="1"/>
    </xf>
    <xf numFmtId="0" fontId="3" fillId="10" borderId="1" xfId="0" applyFont="1" applyFill="1" applyBorder="1" applyAlignment="1">
      <alignment horizontal="right"/>
    </xf>
    <xf numFmtId="1" fontId="3" fillId="10" borderId="1" xfId="0" applyNumberFormat="1" applyFont="1" applyFill="1" applyBorder="1"/>
    <xf numFmtId="0" fontId="3" fillId="10" borderId="1" xfId="0" applyFont="1" applyFill="1" applyBorder="1"/>
    <xf numFmtId="0" fontId="3" fillId="11" borderId="1" xfId="0" applyFont="1" applyFill="1" applyBorder="1"/>
    <xf numFmtId="0" fontId="3" fillId="12" borderId="1" xfId="0" applyFont="1" applyFill="1" applyBorder="1"/>
    <xf numFmtId="0" fontId="9" fillId="0" borderId="0" xfId="0" applyFont="1"/>
    <xf numFmtId="1" fontId="3" fillId="0" borderId="5" xfId="0" applyNumberFormat="1" applyFont="1" applyBorder="1"/>
    <xf numFmtId="1" fontId="2" fillId="0" borderId="0" xfId="0" applyNumberFormat="1" applyFont="1"/>
    <xf numFmtId="1" fontId="3" fillId="8" borderId="1" xfId="0" applyNumberFormat="1" applyFont="1" applyFill="1" applyBorder="1"/>
    <xf numFmtId="0" fontId="3" fillId="8" borderId="1" xfId="0" applyFont="1" applyFill="1" applyBorder="1" applyAlignment="1">
      <alignment horizontal="right"/>
    </xf>
    <xf numFmtId="1" fontId="3" fillId="8" borderId="1" xfId="0" applyNumberFormat="1" applyFont="1" applyFill="1" applyBorder="1" applyAlignment="1">
      <alignment horizontal="right"/>
    </xf>
    <xf numFmtId="1" fontId="3" fillId="4" borderId="1" xfId="0" applyNumberFormat="1" applyFont="1" applyFill="1" applyBorder="1"/>
    <xf numFmtId="0" fontId="2" fillId="0" borderId="0" xfId="0" applyFont="1" applyAlignment="1">
      <alignment horizontal="right"/>
    </xf>
    <xf numFmtId="1" fontId="3" fillId="0" borderId="0" xfId="0" applyNumberFormat="1" applyFont="1" applyAlignment="1">
      <alignment horizontal="right"/>
    </xf>
    <xf numFmtId="0" fontId="10" fillId="0" borderId="0" xfId="0" applyFont="1"/>
    <xf numFmtId="0" fontId="11" fillId="0" borderId="0" xfId="0" applyFont="1"/>
    <xf numFmtId="165" fontId="3" fillId="0" borderId="0" xfId="0" applyNumberFormat="1" applyFont="1" applyAlignment="1">
      <alignment horizontal="right"/>
    </xf>
    <xf numFmtId="0" fontId="12" fillId="0" borderId="0" xfId="0" applyFont="1"/>
    <xf numFmtId="0" fontId="2" fillId="0" borderId="0" xfId="0" applyFont="1" applyAlignment="1">
      <alignment horizontal="left"/>
    </xf>
    <xf numFmtId="0" fontId="3" fillId="3" borderId="1" xfId="0" applyFont="1" applyFill="1" applyBorder="1" applyAlignment="1">
      <alignment vertical="center"/>
    </xf>
    <xf numFmtId="0" fontId="3" fillId="0" borderId="0" xfId="0" applyFont="1" applyAlignment="1">
      <alignment vertical="center"/>
    </xf>
    <xf numFmtId="0" fontId="3" fillId="13" borderId="1" xfId="0" applyFont="1" applyFill="1" applyBorder="1"/>
    <xf numFmtId="0" fontId="3" fillId="13" borderId="1" xfId="0" applyFont="1" applyFill="1" applyBorder="1" applyAlignment="1">
      <alignment horizontal="right"/>
    </xf>
    <xf numFmtId="0" fontId="3" fillId="0" borderId="0" xfId="0" applyFont="1" applyAlignment="1">
      <alignment horizontal="center"/>
    </xf>
    <xf numFmtId="0" fontId="2" fillId="11" borderId="1" xfId="0" applyFont="1" applyFill="1" applyBorder="1"/>
    <xf numFmtId="0" fontId="3" fillId="10" borderId="12" xfId="0" applyFont="1" applyFill="1" applyBorder="1"/>
    <xf numFmtId="0" fontId="3" fillId="10" borderId="12" xfId="0" applyFont="1" applyFill="1" applyBorder="1" applyAlignment="1">
      <alignment horizontal="right"/>
    </xf>
    <xf numFmtId="0" fontId="2" fillId="10" borderId="1" xfId="0" applyFont="1" applyFill="1" applyBorder="1"/>
    <xf numFmtId="0" fontId="13" fillId="0" borderId="0" xfId="0" applyFont="1"/>
    <xf numFmtId="0" fontId="14" fillId="0" borderId="0" xfId="0" applyFont="1"/>
    <xf numFmtId="0" fontId="3" fillId="14" borderId="1" xfId="0" applyFont="1" applyFill="1" applyBorder="1"/>
    <xf numFmtId="0" fontId="15" fillId="0" borderId="0" xfId="0" applyFont="1"/>
    <xf numFmtId="0" fontId="4" fillId="0" borderId="0" xfId="0" applyFont="1" applyAlignment="1">
      <alignment horizontal="left"/>
    </xf>
    <xf numFmtId="0" fontId="3" fillId="15" borderId="1" xfId="0" applyFont="1" applyFill="1" applyBorder="1"/>
    <xf numFmtId="0" fontId="3" fillId="16" borderId="20" xfId="0" applyFont="1" applyFill="1" applyBorder="1"/>
    <xf numFmtId="0" fontId="3" fillId="16" borderId="21" xfId="0" applyFont="1" applyFill="1" applyBorder="1" applyAlignment="1">
      <alignment horizontal="left"/>
    </xf>
    <xf numFmtId="0" fontId="3" fillId="16" borderId="21" xfId="0" applyFont="1" applyFill="1" applyBorder="1"/>
    <xf numFmtId="0" fontId="3" fillId="16" borderId="22" xfId="0" applyFont="1" applyFill="1" applyBorder="1"/>
    <xf numFmtId="0" fontId="3" fillId="17" borderId="20" xfId="0" applyFont="1" applyFill="1" applyBorder="1"/>
    <xf numFmtId="0" fontId="3" fillId="17" borderId="21" xfId="0" applyFont="1" applyFill="1" applyBorder="1"/>
    <xf numFmtId="0" fontId="3" fillId="17" borderId="22" xfId="0" applyFont="1" applyFill="1" applyBorder="1"/>
    <xf numFmtId="0" fontId="3" fillId="10" borderId="20" xfId="0" applyFont="1" applyFill="1" applyBorder="1"/>
    <xf numFmtId="0" fontId="3" fillId="10" borderId="21" xfId="0" applyFont="1" applyFill="1" applyBorder="1"/>
    <xf numFmtId="0" fontId="3" fillId="10" borderId="22" xfId="0" applyFont="1" applyFill="1" applyBorder="1"/>
    <xf numFmtId="166" fontId="3" fillId="15" borderId="1" xfId="0" applyNumberFormat="1" applyFont="1" applyFill="1" applyBorder="1"/>
    <xf numFmtId="0" fontId="3" fillId="18" borderId="23" xfId="0" applyFont="1" applyFill="1" applyBorder="1"/>
    <xf numFmtId="0" fontId="3" fillId="18" borderId="1" xfId="0" applyFont="1" applyFill="1" applyBorder="1"/>
    <xf numFmtId="0" fontId="3" fillId="0" borderId="27" xfId="0" applyFont="1" applyBorder="1"/>
    <xf numFmtId="0" fontId="3" fillId="0" borderId="28" xfId="0" applyFont="1" applyBorder="1"/>
    <xf numFmtId="0" fontId="3" fillId="19" borderId="1" xfId="0" applyFont="1" applyFill="1" applyBorder="1"/>
    <xf numFmtId="166" fontId="3" fillId="19" borderId="1" xfId="0" applyNumberFormat="1" applyFont="1" applyFill="1" applyBorder="1"/>
    <xf numFmtId="0" fontId="3" fillId="0" borderId="29" xfId="0" applyFont="1" applyBorder="1" applyAlignment="1">
      <alignment horizontal="center"/>
    </xf>
    <xf numFmtId="0" fontId="3" fillId="20" borderId="30" xfId="0" applyFont="1" applyFill="1" applyBorder="1"/>
    <xf numFmtId="0" fontId="3" fillId="20" borderId="31" xfId="0" applyFont="1" applyFill="1" applyBorder="1"/>
    <xf numFmtId="0" fontId="16" fillId="0" borderId="32" xfId="0" applyFont="1" applyBorder="1" applyAlignment="1">
      <alignment horizontal="center" wrapText="1"/>
    </xf>
    <xf numFmtId="0" fontId="3" fillId="0" borderId="32" xfId="0" applyFont="1" applyBorder="1"/>
    <xf numFmtId="0" fontId="11" fillId="21" borderId="31" xfId="0" applyFont="1" applyFill="1" applyBorder="1" applyAlignment="1">
      <alignment wrapText="1"/>
    </xf>
    <xf numFmtId="0" fontId="3" fillId="20" borderId="33" xfId="0" applyFont="1" applyFill="1" applyBorder="1"/>
    <xf numFmtId="0" fontId="3" fillId="21" borderId="34" xfId="0" applyFont="1" applyFill="1" applyBorder="1"/>
    <xf numFmtId="0" fontId="3" fillId="0" borderId="29" xfId="0" applyFont="1" applyBorder="1"/>
    <xf numFmtId="0" fontId="3" fillId="7" borderId="31" xfId="0" applyFont="1" applyFill="1" applyBorder="1"/>
    <xf numFmtId="0" fontId="3" fillId="7" borderId="34" xfId="0" applyFont="1" applyFill="1" applyBorder="1"/>
    <xf numFmtId="0" fontId="3" fillId="22" borderId="30" xfId="0" applyFont="1" applyFill="1" applyBorder="1"/>
    <xf numFmtId="0" fontId="3" fillId="22" borderId="31" xfId="0" applyFont="1" applyFill="1" applyBorder="1"/>
    <xf numFmtId="0" fontId="3" fillId="0" borderId="35" xfId="0" applyFont="1" applyBorder="1"/>
    <xf numFmtId="0" fontId="16" fillId="10" borderId="1" xfId="0" applyFont="1" applyFill="1" applyBorder="1" applyAlignment="1">
      <alignment horizontal="center" vertical="center" wrapText="1"/>
    </xf>
    <xf numFmtId="0" fontId="16" fillId="10" borderId="31" xfId="0" applyFont="1" applyFill="1" applyBorder="1" applyAlignment="1">
      <alignment horizontal="center" wrapText="1"/>
    </xf>
    <xf numFmtId="0" fontId="16" fillId="7" borderId="1" xfId="0" applyFont="1" applyFill="1" applyBorder="1" applyAlignment="1">
      <alignment horizontal="center" vertical="center" wrapText="1"/>
    </xf>
    <xf numFmtId="0" fontId="16" fillId="23" borderId="1" xfId="0" applyFont="1" applyFill="1" applyBorder="1" applyAlignment="1">
      <alignment horizontal="center" vertical="center" wrapText="1"/>
    </xf>
    <xf numFmtId="0" fontId="3" fillId="0" borderId="0" xfId="0" applyFont="1" applyAlignment="1">
      <alignment horizontal="center" wrapText="1"/>
    </xf>
    <xf numFmtId="0" fontId="3" fillId="0" borderId="27" xfId="0" applyFont="1" applyBorder="1" applyAlignment="1">
      <alignment horizontal="center"/>
    </xf>
    <xf numFmtId="2" fontId="3" fillId="0" borderId="0" xfId="0" applyNumberFormat="1" applyFont="1"/>
    <xf numFmtId="4" fontId="3" fillId="0" borderId="0" xfId="0" applyNumberFormat="1" applyFont="1"/>
    <xf numFmtId="0" fontId="3" fillId="24" borderId="1" xfId="0" applyFont="1" applyFill="1" applyBorder="1"/>
    <xf numFmtId="9" fontId="3" fillId="24" borderId="1" xfId="0" applyNumberFormat="1" applyFont="1" applyFill="1" applyBorder="1"/>
    <xf numFmtId="0" fontId="1" fillId="3" borderId="1" xfId="0" applyFont="1" applyFill="1" applyBorder="1"/>
    <xf numFmtId="0" fontId="3" fillId="25" borderId="1" xfId="0" applyFont="1" applyFill="1" applyBorder="1"/>
    <xf numFmtId="4" fontId="3" fillId="25" borderId="1" xfId="0" applyNumberFormat="1" applyFont="1" applyFill="1" applyBorder="1"/>
    <xf numFmtId="0" fontId="3" fillId="25" borderId="1" xfId="0" applyFont="1" applyFill="1" applyBorder="1" applyAlignment="1">
      <alignment horizontal="right"/>
    </xf>
    <xf numFmtId="4" fontId="3" fillId="10" borderId="1" xfId="0" applyNumberFormat="1" applyFont="1" applyFill="1" applyBorder="1"/>
    <xf numFmtId="1" fontId="3" fillId="10" borderId="1" xfId="0" applyNumberFormat="1" applyFont="1" applyFill="1" applyBorder="1" applyAlignment="1">
      <alignment horizontal="right"/>
    </xf>
    <xf numFmtId="4" fontId="3" fillId="10" borderId="12" xfId="0" applyNumberFormat="1" applyFont="1" applyFill="1" applyBorder="1"/>
    <xf numFmtId="1" fontId="3" fillId="10" borderId="12" xfId="0" applyNumberFormat="1" applyFont="1" applyFill="1" applyBorder="1" applyAlignment="1">
      <alignment horizontal="right"/>
    </xf>
    <xf numFmtId="0" fontId="17" fillId="0" borderId="0" xfId="0" applyFont="1"/>
    <xf numFmtId="0" fontId="12" fillId="0" borderId="36" xfId="0" applyFont="1" applyBorder="1"/>
    <xf numFmtId="0" fontId="18" fillId="0" borderId="7" xfId="0" applyFont="1" applyBorder="1"/>
    <xf numFmtId="0" fontId="18" fillId="0" borderId="9" xfId="0" applyFont="1" applyBorder="1"/>
    <xf numFmtId="0" fontId="18" fillId="0" borderId="3" xfId="0" applyFont="1" applyBorder="1"/>
    <xf numFmtId="0" fontId="18" fillId="0" borderId="6" xfId="0" applyFont="1" applyBorder="1"/>
    <xf numFmtId="0" fontId="3" fillId="20" borderId="37" xfId="0" applyFont="1" applyFill="1" applyBorder="1"/>
    <xf numFmtId="0" fontId="3" fillId="0" borderId="9" xfId="0" applyFont="1" applyBorder="1" applyAlignment="1">
      <alignment horizontal="right"/>
    </xf>
    <xf numFmtId="165" fontId="3" fillId="0" borderId="0" xfId="0" applyNumberFormat="1" applyFont="1"/>
    <xf numFmtId="165" fontId="3" fillId="20" borderId="1" xfId="0" applyNumberFormat="1" applyFont="1" applyFill="1" applyBorder="1"/>
    <xf numFmtId="165" fontId="3" fillId="20" borderId="15" xfId="0" applyNumberFormat="1" applyFont="1" applyFill="1" applyBorder="1"/>
    <xf numFmtId="0" fontId="3" fillId="0" borderId="11" xfId="0" applyFont="1" applyBorder="1" applyAlignment="1">
      <alignment horizontal="right"/>
    </xf>
    <xf numFmtId="0" fontId="3" fillId="21" borderId="1" xfId="0" applyFont="1" applyFill="1" applyBorder="1"/>
    <xf numFmtId="165" fontId="3" fillId="0" borderId="11" xfId="0" applyNumberFormat="1" applyFont="1" applyBorder="1"/>
    <xf numFmtId="0" fontId="3" fillId="0" borderId="38" xfId="0" applyFont="1" applyBorder="1"/>
    <xf numFmtId="0" fontId="4" fillId="0" borderId="38" xfId="0" applyFont="1" applyBorder="1"/>
    <xf numFmtId="0" fontId="4" fillId="26" borderId="12" xfId="0" applyFont="1" applyFill="1" applyBorder="1"/>
    <xf numFmtId="0" fontId="19" fillId="27" borderId="37" xfId="0" applyFont="1" applyFill="1" applyBorder="1"/>
    <xf numFmtId="0" fontId="4" fillId="3" borderId="12" xfId="0" applyFont="1" applyFill="1" applyBorder="1"/>
    <xf numFmtId="0" fontId="4" fillId="3" borderId="12" xfId="0" applyFont="1" applyFill="1" applyBorder="1" applyAlignment="1">
      <alignment horizontal="right"/>
    </xf>
    <xf numFmtId="0" fontId="4" fillId="3" borderId="12" xfId="0" applyFont="1" applyFill="1" applyBorder="1" applyAlignment="1">
      <alignment horizontal="center"/>
    </xf>
    <xf numFmtId="0" fontId="4" fillId="0" borderId="5" xfId="0" applyFont="1" applyBorder="1" applyAlignment="1">
      <alignment horizontal="center"/>
    </xf>
    <xf numFmtId="0" fontId="3" fillId="27" borderId="47" xfId="0" applyFont="1" applyFill="1" applyBorder="1"/>
    <xf numFmtId="0" fontId="3" fillId="0" borderId="14" xfId="0" applyFont="1" applyBorder="1" applyAlignment="1">
      <alignment horizontal="right"/>
    </xf>
    <xf numFmtId="165" fontId="3" fillId="0" borderId="5" xfId="0" applyNumberFormat="1" applyFont="1" applyBorder="1"/>
    <xf numFmtId="165" fontId="3" fillId="0" borderId="14" xfId="0" applyNumberFormat="1" applyFont="1" applyBorder="1"/>
    <xf numFmtId="1" fontId="3" fillId="25" borderId="1" xfId="0" applyNumberFormat="1" applyFont="1" applyFill="1" applyBorder="1"/>
    <xf numFmtId="0" fontId="3" fillId="27" borderId="1" xfId="0" applyFont="1" applyFill="1" applyBorder="1"/>
    <xf numFmtId="1" fontId="3" fillId="27" borderId="1" xfId="0" applyNumberFormat="1" applyFont="1" applyFill="1" applyBorder="1"/>
    <xf numFmtId="1" fontId="4" fillId="0" borderId="0" xfId="0" applyNumberFormat="1" applyFont="1"/>
    <xf numFmtId="1" fontId="3" fillId="25" borderId="1" xfId="0" applyNumberFormat="1" applyFont="1" applyFill="1" applyBorder="1" applyAlignment="1">
      <alignment horizontal="right"/>
    </xf>
    <xf numFmtId="0" fontId="19" fillId="27" borderId="1" xfId="0" applyFont="1" applyFill="1" applyBorder="1" applyAlignment="1">
      <alignment wrapText="1"/>
    </xf>
    <xf numFmtId="1" fontId="3" fillId="27" borderId="1" xfId="0" applyNumberFormat="1" applyFont="1" applyFill="1" applyBorder="1" applyAlignment="1">
      <alignment horizontal="right"/>
    </xf>
    <xf numFmtId="0" fontId="1" fillId="11" borderId="1" xfId="0" applyFont="1" applyFill="1" applyBorder="1"/>
    <xf numFmtId="1" fontId="3" fillId="27" borderId="1" xfId="0" applyNumberFormat="1" applyFont="1" applyFill="1" applyBorder="1" applyAlignment="1">
      <alignment horizontal="left"/>
    </xf>
    <xf numFmtId="0" fontId="2" fillId="25" borderId="1" xfId="0" applyFont="1" applyFill="1" applyBorder="1" applyAlignment="1">
      <alignment horizontal="right"/>
    </xf>
    <xf numFmtId="0" fontId="3" fillId="26" borderId="1" xfId="0" applyFont="1" applyFill="1" applyBorder="1"/>
    <xf numFmtId="0" fontId="20" fillId="11" borderId="1" xfId="0" applyFont="1" applyFill="1" applyBorder="1"/>
    <xf numFmtId="0" fontId="21" fillId="0" borderId="0" xfId="0" applyFont="1"/>
    <xf numFmtId="0" fontId="3" fillId="8" borderId="23" xfId="0" applyFont="1" applyFill="1" applyBorder="1"/>
    <xf numFmtId="0" fontId="3" fillId="8" borderId="17" xfId="0" applyFont="1" applyFill="1" applyBorder="1"/>
    <xf numFmtId="0" fontId="3" fillId="8" borderId="48" xfId="0" applyFont="1" applyFill="1" applyBorder="1"/>
    <xf numFmtId="0" fontId="22" fillId="0" borderId="0" xfId="0" applyFont="1"/>
    <xf numFmtId="0" fontId="3" fillId="22" borderId="1" xfId="0" applyFont="1" applyFill="1" applyBorder="1"/>
    <xf numFmtId="0" fontId="3" fillId="16" borderId="1" xfId="0" applyFont="1" applyFill="1" applyBorder="1"/>
    <xf numFmtId="0" fontId="3" fillId="29" borderId="1" xfId="0" applyFont="1" applyFill="1" applyBorder="1"/>
    <xf numFmtId="0" fontId="3" fillId="30" borderId="1" xfId="0" applyFont="1" applyFill="1" applyBorder="1"/>
    <xf numFmtId="0" fontId="2" fillId="25" borderId="1" xfId="0" applyFont="1" applyFill="1" applyBorder="1"/>
    <xf numFmtId="4" fontId="7" fillId="0" borderId="0" xfId="0" applyNumberFormat="1" applyFont="1"/>
    <xf numFmtId="0" fontId="3" fillId="27" borderId="1" xfId="0" applyFont="1" applyFill="1" applyBorder="1" applyAlignment="1">
      <alignment wrapText="1"/>
    </xf>
    <xf numFmtId="4" fontId="3" fillId="0" borderId="10" xfId="0" applyNumberFormat="1" applyFont="1" applyBorder="1"/>
    <xf numFmtId="9" fontId="3" fillId="0" borderId="0" xfId="0" applyNumberFormat="1" applyFont="1" applyAlignment="1">
      <alignment vertical="center" wrapText="1"/>
    </xf>
    <xf numFmtId="0" fontId="3" fillId="0" borderId="0" xfId="0" applyFont="1" applyAlignment="1">
      <alignment vertical="center" wrapText="1"/>
    </xf>
    <xf numFmtId="0" fontId="16" fillId="2" borderId="1" xfId="0" applyFont="1" applyFill="1" applyBorder="1" applyAlignment="1">
      <alignment horizontal="center" vertical="center" wrapText="1"/>
    </xf>
    <xf numFmtId="0" fontId="16" fillId="0" borderId="0" xfId="0" applyFont="1" applyAlignment="1">
      <alignment horizontal="center" vertical="center" wrapText="1"/>
    </xf>
    <xf numFmtId="0" fontId="16" fillId="15" borderId="1" xfId="0" applyFont="1" applyFill="1" applyBorder="1" applyAlignment="1">
      <alignment horizontal="center" vertical="center" wrapText="1"/>
    </xf>
    <xf numFmtId="0" fontId="16" fillId="31" borderId="1" xfId="0" applyFont="1" applyFill="1" applyBorder="1" applyAlignment="1">
      <alignment horizontal="center" vertical="center" wrapText="1"/>
    </xf>
    <xf numFmtId="4" fontId="3" fillId="10" borderId="1" xfId="0" applyNumberFormat="1" applyFont="1" applyFill="1" applyBorder="1" applyAlignment="1">
      <alignment horizontal="right"/>
    </xf>
    <xf numFmtId="4" fontId="3" fillId="10" borderId="12" xfId="0" applyNumberFormat="1" applyFont="1" applyFill="1" applyBorder="1" applyAlignment="1">
      <alignment horizontal="right"/>
    </xf>
    <xf numFmtId="4" fontId="3" fillId="0" borderId="0" xfId="0" applyNumberFormat="1" applyFont="1" applyAlignment="1">
      <alignment horizontal="right"/>
    </xf>
    <xf numFmtId="9" fontId="3" fillId="3" borderId="1" xfId="0" applyNumberFormat="1" applyFont="1" applyFill="1" applyBorder="1"/>
    <xf numFmtId="4" fontId="3" fillId="0" borderId="27" xfId="0" applyNumberFormat="1" applyFont="1" applyBorder="1"/>
    <xf numFmtId="3" fontId="3" fillId="0" borderId="0" xfId="0" applyNumberFormat="1" applyFont="1" applyAlignment="1">
      <alignment vertical="center"/>
    </xf>
    <xf numFmtId="4" fontId="3" fillId="0" borderId="28" xfId="0" applyNumberFormat="1" applyFont="1" applyBorder="1"/>
    <xf numFmtId="3" fontId="3" fillId="0" borderId="0" xfId="0" applyNumberFormat="1" applyFont="1" applyAlignment="1">
      <alignment horizontal="right" vertical="center"/>
    </xf>
    <xf numFmtId="0" fontId="23" fillId="11" borderId="1" xfId="0" applyFont="1" applyFill="1" applyBorder="1"/>
    <xf numFmtId="0" fontId="24" fillId="11" borderId="1" xfId="0" applyFont="1" applyFill="1" applyBorder="1"/>
    <xf numFmtId="0" fontId="25" fillId="3" borderId="1" xfId="0" applyFont="1" applyFill="1" applyBorder="1"/>
    <xf numFmtId="0" fontId="27" fillId="0" borderId="0" xfId="0" applyFont="1"/>
    <xf numFmtId="0" fontId="27" fillId="0" borderId="6" xfId="0" applyFont="1" applyBorder="1"/>
    <xf numFmtId="0" fontId="27" fillId="0" borderId="36" xfId="0" applyFont="1" applyBorder="1"/>
    <xf numFmtId="0" fontId="27" fillId="0" borderId="2" xfId="0" applyFont="1" applyBorder="1"/>
    <xf numFmtId="0" fontId="12" fillId="0" borderId="2" xfId="0" applyFont="1" applyBorder="1" applyAlignment="1">
      <alignment wrapText="1"/>
    </xf>
    <xf numFmtId="0" fontId="11" fillId="0" borderId="10" xfId="0" applyFont="1" applyBorder="1" applyAlignment="1">
      <alignment wrapText="1"/>
    </xf>
    <xf numFmtId="0" fontId="11" fillId="0" borderId="0" xfId="0" applyFont="1" applyAlignment="1">
      <alignment wrapText="1"/>
    </xf>
    <xf numFmtId="0" fontId="7" fillId="0" borderId="0" xfId="0" applyFont="1" applyAlignment="1">
      <alignment wrapText="1"/>
    </xf>
    <xf numFmtId="0" fontId="4" fillId="0" borderId="36" xfId="0" applyFont="1" applyBorder="1" applyAlignment="1">
      <alignment wrapText="1"/>
    </xf>
    <xf numFmtId="0" fontId="3" fillId="0" borderId="36" xfId="0" applyFont="1" applyBorder="1" applyAlignment="1">
      <alignment wrapText="1"/>
    </xf>
    <xf numFmtId="0" fontId="4" fillId="0" borderId="36" xfId="0" applyFont="1" applyBorder="1" applyAlignment="1">
      <alignment horizontal="right" wrapText="1"/>
    </xf>
    <xf numFmtId="0" fontId="3" fillId="0" borderId="36" xfId="0" applyFont="1" applyBorder="1"/>
    <xf numFmtId="0" fontId="3" fillId="0" borderId="36" xfId="0" applyFont="1" applyBorder="1" applyAlignment="1">
      <alignment horizontal="right" wrapText="1"/>
    </xf>
    <xf numFmtId="0" fontId="32" fillId="0" borderId="2" xfId="0" applyFont="1" applyBorder="1"/>
    <xf numFmtId="0" fontId="11" fillId="0" borderId="10" xfId="0" applyFont="1" applyBorder="1" applyAlignment="1">
      <alignment horizontal="right" wrapText="1"/>
    </xf>
    <xf numFmtId="0" fontId="29" fillId="32" borderId="17" xfId="0" applyFont="1" applyFill="1" applyBorder="1"/>
    <xf numFmtId="0" fontId="27" fillId="32" borderId="1" xfId="0" applyFont="1" applyFill="1" applyBorder="1"/>
    <xf numFmtId="0" fontId="27" fillId="32" borderId="15" xfId="0" applyFont="1" applyFill="1" applyBorder="1"/>
    <xf numFmtId="0" fontId="7" fillId="0" borderId="36" xfId="0" applyFont="1" applyBorder="1" applyAlignment="1">
      <alignment wrapText="1"/>
    </xf>
    <xf numFmtId="0" fontId="27" fillId="32" borderId="17" xfId="0" applyFont="1" applyFill="1" applyBorder="1"/>
    <xf numFmtId="0" fontId="3" fillId="0" borderId="51" xfId="0" applyFont="1" applyBorder="1" applyAlignment="1">
      <alignment horizontal="center"/>
    </xf>
    <xf numFmtId="0" fontId="32" fillId="0" borderId="36" xfId="0" applyFont="1" applyBorder="1"/>
    <xf numFmtId="0" fontId="27" fillId="32" borderId="16" xfId="0" applyFont="1" applyFill="1" applyBorder="1"/>
    <xf numFmtId="4" fontId="3" fillId="0" borderId="51" xfId="0" applyNumberFormat="1" applyFont="1" applyBorder="1"/>
    <xf numFmtId="4" fontId="3" fillId="0" borderId="52" xfId="0" applyNumberFormat="1" applyFont="1" applyBorder="1"/>
    <xf numFmtId="4" fontId="3" fillId="0" borderId="52" xfId="0" applyNumberFormat="1" applyFont="1" applyBorder="1" applyAlignment="1">
      <alignment horizontal="right"/>
    </xf>
    <xf numFmtId="0" fontId="3" fillId="0" borderId="0" xfId="0" applyFont="1" applyAlignment="1">
      <alignment wrapText="1"/>
    </xf>
    <xf numFmtId="4" fontId="3" fillId="0" borderId="53" xfId="0" applyNumberFormat="1" applyFont="1" applyBorder="1"/>
    <xf numFmtId="4" fontId="3" fillId="0" borderId="54" xfId="0" applyNumberFormat="1" applyFont="1" applyBorder="1"/>
    <xf numFmtId="0" fontId="27" fillId="0" borderId="10" xfId="0" applyFont="1" applyBorder="1"/>
    <xf numFmtId="0" fontId="27" fillId="0" borderId="11" xfId="0" applyFont="1" applyBorder="1"/>
    <xf numFmtId="0" fontId="3" fillId="0" borderId="0" xfId="0" applyFont="1" applyAlignment="1">
      <alignment horizontal="right" wrapText="1"/>
    </xf>
    <xf numFmtId="4" fontId="27" fillId="0" borderId="0" xfId="0" applyNumberFormat="1" applyFont="1"/>
    <xf numFmtId="4" fontId="27" fillId="0" borderId="10" xfId="0" applyNumberFormat="1" applyFont="1" applyBorder="1" applyAlignment="1">
      <alignment horizontal="right"/>
    </xf>
    <xf numFmtId="164" fontId="27" fillId="0" borderId="0" xfId="0" applyNumberFormat="1" applyFont="1"/>
    <xf numFmtId="0" fontId="7" fillId="33" borderId="0" xfId="0" applyFont="1" applyFill="1" applyAlignment="1">
      <alignment wrapText="1"/>
    </xf>
    <xf numFmtId="164" fontId="28" fillId="0" borderId="0" xfId="0" applyNumberFormat="1" applyFont="1"/>
    <xf numFmtId="0" fontId="3" fillId="33" borderId="0" xfId="0" applyFont="1" applyFill="1" applyAlignment="1">
      <alignment horizontal="right" wrapText="1"/>
    </xf>
    <xf numFmtId="164" fontId="27" fillId="0" borderId="11" xfId="0" applyNumberFormat="1" applyFont="1" applyBorder="1"/>
    <xf numFmtId="0" fontId="3" fillId="33" borderId="1" xfId="0" applyFont="1" applyFill="1" applyBorder="1"/>
    <xf numFmtId="1" fontId="3" fillId="33" borderId="36" xfId="0" applyNumberFormat="1" applyFont="1" applyFill="1" applyBorder="1"/>
    <xf numFmtId="1" fontId="3" fillId="0" borderId="36" xfId="0" applyNumberFormat="1" applyFont="1" applyBorder="1"/>
    <xf numFmtId="0" fontId="27" fillId="32" borderId="17" xfId="0" applyFont="1" applyFill="1" applyBorder="1" applyAlignment="1">
      <alignment horizontal="right"/>
    </xf>
    <xf numFmtId="164" fontId="27" fillId="32" borderId="1" xfId="0" applyNumberFormat="1" applyFont="1" applyFill="1" applyBorder="1"/>
    <xf numFmtId="1" fontId="3" fillId="33" borderId="36" xfId="0" applyNumberFormat="1" applyFont="1" applyFill="1" applyBorder="1" applyAlignment="1">
      <alignment horizontal="right"/>
    </xf>
    <xf numFmtId="164" fontId="28" fillId="32" borderId="1" xfId="0" applyNumberFormat="1" applyFont="1" applyFill="1" applyBorder="1"/>
    <xf numFmtId="164" fontId="27" fillId="32" borderId="15" xfId="0" applyNumberFormat="1" applyFont="1" applyFill="1" applyBorder="1"/>
    <xf numFmtId="0" fontId="28" fillId="0" borderId="10" xfId="0" applyFont="1" applyBorder="1"/>
    <xf numFmtId="0" fontId="28" fillId="0" borderId="11" xfId="0" applyFont="1" applyBorder="1"/>
    <xf numFmtId="0" fontId="9" fillId="0" borderId="10" xfId="0" applyFont="1" applyBorder="1"/>
    <xf numFmtId="0" fontId="33" fillId="0" borderId="0" xfId="0" applyFont="1"/>
    <xf numFmtId="0" fontId="9" fillId="0" borderId="11" xfId="0" applyFont="1" applyBorder="1"/>
    <xf numFmtId="0" fontId="6" fillId="3" borderId="1" xfId="0" applyFont="1" applyFill="1" applyBorder="1"/>
    <xf numFmtId="0" fontId="4" fillId="22" borderId="36" xfId="0" applyFont="1" applyFill="1" applyBorder="1" applyAlignment="1">
      <alignment horizontal="right" wrapText="1"/>
    </xf>
    <xf numFmtId="0" fontId="30" fillId="0" borderId="2" xfId="0" applyFont="1" applyBorder="1" applyAlignment="1">
      <alignment horizontal="center"/>
    </xf>
    <xf numFmtId="0" fontId="7" fillId="0" borderId="36" xfId="0" applyFont="1" applyBorder="1"/>
    <xf numFmtId="0" fontId="7" fillId="0" borderId="36" xfId="0" applyFont="1" applyBorder="1" applyAlignment="1">
      <alignment horizontal="right" wrapText="1"/>
    </xf>
    <xf numFmtId="0" fontId="3" fillId="0" borderId="36" xfId="0" applyFont="1" applyBorder="1" applyAlignment="1">
      <alignment horizontal="right"/>
    </xf>
    <xf numFmtId="0" fontId="9" fillId="0" borderId="13" xfId="0" applyFont="1" applyBorder="1"/>
    <xf numFmtId="0" fontId="27" fillId="0" borderId="5" xfId="0" applyFont="1" applyBorder="1"/>
    <xf numFmtId="0" fontId="27" fillId="0" borderId="14" xfId="0" applyFont="1" applyBorder="1"/>
    <xf numFmtId="4" fontId="27" fillId="0" borderId="5" xfId="0" applyNumberFormat="1" applyFont="1" applyBorder="1"/>
    <xf numFmtId="4" fontId="27" fillId="0" borderId="13" xfId="0" applyNumberFormat="1" applyFont="1" applyBorder="1" applyAlignment="1">
      <alignment horizontal="right"/>
    </xf>
    <xf numFmtId="164" fontId="27" fillId="0" borderId="5" xfId="0" applyNumberFormat="1" applyFont="1" applyBorder="1"/>
    <xf numFmtId="164" fontId="28" fillId="0" borderId="5" xfId="0" applyNumberFormat="1" applyFont="1" applyBorder="1"/>
    <xf numFmtId="164" fontId="27" fillId="0" borderId="14" xfId="0" applyNumberFormat="1" applyFont="1" applyBorder="1"/>
    <xf numFmtId="0" fontId="28" fillId="0" borderId="8" xfId="0" applyFont="1" applyBorder="1"/>
    <xf numFmtId="0" fontId="27" fillId="0" borderId="7" xfId="0" applyFont="1" applyBorder="1"/>
    <xf numFmtId="4" fontId="27" fillId="0" borderId="8" xfId="0" applyNumberFormat="1" applyFont="1" applyBorder="1"/>
    <xf numFmtId="4" fontId="27" fillId="0" borderId="7" xfId="0" applyNumberFormat="1" applyFont="1" applyBorder="1"/>
    <xf numFmtId="4" fontId="27" fillId="0" borderId="9" xfId="0" applyNumberFormat="1" applyFont="1" applyBorder="1"/>
    <xf numFmtId="0" fontId="27" fillId="0" borderId="8" xfId="0" applyFont="1" applyBorder="1"/>
    <xf numFmtId="164" fontId="27" fillId="0" borderId="7" xfId="0" applyNumberFormat="1" applyFont="1" applyBorder="1"/>
    <xf numFmtId="0" fontId="27" fillId="0" borderId="7" xfId="0" applyFont="1" applyBorder="1" applyAlignment="1">
      <alignment horizontal="center"/>
    </xf>
    <xf numFmtId="164" fontId="27" fillId="0" borderId="9" xfId="0" applyNumberFormat="1" applyFont="1" applyBorder="1"/>
    <xf numFmtId="4" fontId="27" fillId="0" borderId="10" xfId="0" applyNumberFormat="1" applyFont="1" applyBorder="1"/>
    <xf numFmtId="4" fontId="27" fillId="0" borderId="11" xfId="0" applyNumberFormat="1" applyFont="1" applyBorder="1"/>
    <xf numFmtId="0" fontId="27" fillId="0" borderId="10" xfId="0" applyFont="1" applyBorder="1" applyAlignment="1">
      <alignment horizontal="right"/>
    </xf>
    <xf numFmtId="0" fontId="28" fillId="0" borderId="13" xfId="0" applyFont="1" applyBorder="1"/>
    <xf numFmtId="4" fontId="27" fillId="0" borderId="13" xfId="0" applyNumberFormat="1" applyFont="1" applyBorder="1"/>
    <xf numFmtId="4" fontId="27" fillId="0" borderId="14" xfId="0" applyNumberFormat="1" applyFont="1" applyBorder="1"/>
    <xf numFmtId="0" fontId="27" fillId="0" borderId="13" xfId="0" applyFont="1" applyBorder="1" applyAlignment="1">
      <alignment horizontal="right"/>
    </xf>
    <xf numFmtId="0" fontId="28" fillId="0" borderId="0" xfId="0" applyFont="1"/>
    <xf numFmtId="9" fontId="27" fillId="0" borderId="0" xfId="0" applyNumberFormat="1" applyFont="1"/>
    <xf numFmtId="0" fontId="34" fillId="0" borderId="0" xfId="0" applyFont="1"/>
    <xf numFmtId="0" fontId="2" fillId="3" borderId="18" xfId="0" applyFont="1" applyFill="1" applyBorder="1" applyAlignment="1">
      <alignment horizontal="center" wrapText="1"/>
    </xf>
    <xf numFmtId="0" fontId="8" fillId="0" borderId="19" xfId="0" applyFont="1" applyBorder="1"/>
    <xf numFmtId="0" fontId="3" fillId="0" borderId="3" xfId="0" applyFont="1" applyBorder="1" applyAlignment="1">
      <alignment horizontal="center"/>
    </xf>
    <xf numFmtId="0" fontId="8" fillId="0" borderId="3" xfId="0" applyFont="1" applyBorder="1"/>
    <xf numFmtId="0" fontId="3" fillId="0" borderId="0" xfId="0" applyFont="1" applyAlignment="1">
      <alignment horizontal="center"/>
    </xf>
    <xf numFmtId="0" fontId="0" fillId="0" borderId="0" xfId="0"/>
    <xf numFmtId="0" fontId="3" fillId="0" borderId="0" xfId="0" applyFont="1" applyAlignment="1">
      <alignment horizontal="center" vertical="center" wrapText="1"/>
    </xf>
    <xf numFmtId="0" fontId="4" fillId="0" borderId="0" xfId="0" applyFont="1" applyAlignment="1">
      <alignment horizontal="center"/>
    </xf>
    <xf numFmtId="0" fontId="3" fillId="18" borderId="24" xfId="0" applyFont="1" applyFill="1" applyBorder="1" applyAlignment="1">
      <alignment horizontal="center"/>
    </xf>
    <xf numFmtId="0" fontId="8" fillId="0" borderId="25" xfId="0" applyFont="1" applyBorder="1"/>
    <xf numFmtId="0" fontId="8" fillId="0" borderId="26" xfId="0" applyFont="1" applyBorder="1"/>
    <xf numFmtId="0" fontId="2" fillId="9" borderId="39" xfId="0" applyFont="1" applyFill="1" applyBorder="1" applyAlignment="1">
      <alignment horizontal="center" wrapText="1"/>
    </xf>
    <xf numFmtId="0" fontId="8" fillId="0" borderId="40" xfId="0" applyFont="1" applyBorder="1"/>
    <xf numFmtId="0" fontId="8" fillId="0" borderId="41" xfId="0" applyFont="1" applyBorder="1"/>
    <xf numFmtId="0" fontId="8" fillId="0" borderId="42" xfId="0" applyFont="1" applyBorder="1"/>
    <xf numFmtId="0" fontId="8" fillId="0" borderId="43" xfId="0" applyFont="1" applyBorder="1"/>
    <xf numFmtId="0" fontId="8" fillId="0" borderId="44" xfId="0" applyFont="1" applyBorder="1"/>
    <xf numFmtId="0" fontId="8" fillId="0" borderId="45" xfId="0" applyFont="1" applyBorder="1"/>
    <xf numFmtId="0" fontId="8" fillId="0" borderId="46" xfId="0" applyFont="1" applyBorder="1"/>
    <xf numFmtId="0" fontId="11" fillId="0" borderId="0" xfId="0" applyFont="1" applyAlignment="1">
      <alignment horizontal="center"/>
    </xf>
    <xf numFmtId="0" fontId="16" fillId="28" borderId="49" xfId="0" applyFont="1" applyFill="1" applyBorder="1" applyAlignment="1">
      <alignment horizontal="center" wrapText="1"/>
    </xf>
    <xf numFmtId="0" fontId="8" fillId="0" borderId="50" xfId="0" applyFont="1" applyBorder="1"/>
    <xf numFmtId="0" fontId="28" fillId="0" borderId="8" xfId="0" applyFont="1" applyBorder="1" applyAlignment="1">
      <alignment horizontal="center" vertical="center" wrapText="1"/>
    </xf>
    <xf numFmtId="0" fontId="8" fillId="0" borderId="7" xfId="0" applyFont="1" applyBorder="1"/>
    <xf numFmtId="0" fontId="8" fillId="0" borderId="9" xfId="0" applyFont="1" applyBorder="1"/>
    <xf numFmtId="0" fontId="8" fillId="0" borderId="10" xfId="0" applyFont="1" applyBorder="1"/>
    <xf numFmtId="0" fontId="8" fillId="0" borderId="11" xfId="0" applyFont="1" applyBorder="1"/>
    <xf numFmtId="0" fontId="8" fillId="0" borderId="13" xfId="0" applyFont="1" applyBorder="1"/>
    <xf numFmtId="0" fontId="8" fillId="0" borderId="5" xfId="0" applyFont="1" applyBorder="1"/>
    <xf numFmtId="0" fontId="8" fillId="0" borderId="14" xfId="0" applyFont="1" applyBorder="1"/>
    <xf numFmtId="0" fontId="28" fillId="0" borderId="10" xfId="0" applyFont="1" applyBorder="1" applyAlignment="1">
      <alignment horizontal="left" vertical="center" wrapText="1"/>
    </xf>
    <xf numFmtId="0" fontId="26" fillId="0" borderId="0" xfId="0" applyFont="1" applyAlignment="1">
      <alignment horizontal="center"/>
    </xf>
    <xf numFmtId="0" fontId="29" fillId="0" borderId="2" xfId="0" applyFont="1" applyBorder="1" applyAlignment="1">
      <alignment horizontal="center"/>
    </xf>
    <xf numFmtId="0" fontId="8" fillId="0" borderId="6" xfId="0" applyFont="1" applyBorder="1"/>
    <xf numFmtId="0" fontId="28" fillId="0" borderId="2" xfId="0" applyFont="1" applyBorder="1" applyAlignment="1">
      <alignment horizontal="center"/>
    </xf>
    <xf numFmtId="0" fontId="27" fillId="0" borderId="2" xfId="0" applyFont="1" applyBorder="1" applyAlignment="1">
      <alignment horizontal="center"/>
    </xf>
    <xf numFmtId="0" fontId="4" fillId="0" borderId="2" xfId="0" applyFont="1" applyBorder="1" applyAlignment="1">
      <alignment horizontal="center" wrapText="1"/>
    </xf>
    <xf numFmtId="0" fontId="30" fillId="0" borderId="2" xfId="0" applyFont="1" applyBorder="1" applyAlignment="1">
      <alignment horizontal="center" wrapText="1"/>
    </xf>
    <xf numFmtId="0" fontId="30" fillId="0" borderId="2" xfId="0" applyFont="1" applyBorder="1" applyAlignment="1">
      <alignment horizontal="center"/>
    </xf>
    <xf numFmtId="0" fontId="3" fillId="34" borderId="36" xfId="0" applyFont="1" applyFill="1" applyBorder="1" applyAlignment="1">
      <alignment wrapText="1"/>
    </xf>
    <xf numFmtId="165" fontId="32" fillId="0" borderId="36" xfId="0" applyNumberFormat="1" applyFont="1" applyBorder="1"/>
    <xf numFmtId="0" fontId="31" fillId="34" borderId="2" xfId="0" applyFont="1" applyFill="1" applyBorder="1" applyAlignment="1">
      <alignment horizontal="center"/>
    </xf>
    <xf numFmtId="0" fontId="7" fillId="34" borderId="0" xfId="0" applyFont="1" applyFill="1" applyAlignment="1">
      <alignment horizontal="center"/>
    </xf>
    <xf numFmtId="0" fontId="7" fillId="0" borderId="0" xfId="0" applyFont="1" applyAlignment="1"/>
    <xf numFmtId="0" fontId="7" fillId="0"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8"/></Relationships>
</file>

<file path=xl/_rels/comments6.xml.rels><?xml version="1.0" encoding="UTF-8" standalone="yes"?>
<Relationships xmlns="http://schemas.openxmlformats.org/package/2006/relationships"><Relationship Id="rId1" Type="http://customschemas.google.com/relationships/workbookmetadata" Target="commentsmeta9"/></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4"/></Relationships>
</file>

<file path=xl/_rels/comments9.xml.rels><?xml version="1.0" encoding="UTF-8" standalone="yes"?>
<Relationships xmlns="http://schemas.openxmlformats.org/package/2006/relationships"><Relationship Id="rId1" Type="http://customschemas.google.com/relationships/workbookmetadata" Target="commentsmeta7"/></Relationships>
</file>

<file path=xl/_rels/comments10.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Escribiente</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1895-1945'!$D$64:$K$64</c:f>
              <c:numCache>
                <c:formatCode>#,##0.00</c:formatCode>
                <c:ptCount val="8"/>
                <c:pt idx="0">
                  <c:v>5677.1671388101986</c:v>
                </c:pt>
                <c:pt idx="1">
                  <c:v>5266.859395532194</c:v>
                </c:pt>
                <c:pt idx="2">
                  <c:v>4905.8506731946145</c:v>
                </c:pt>
                <c:pt idx="3">
                  <c:v>5140.3214774281805</c:v>
                </c:pt>
                <c:pt idx="4">
                  <c:v>5577.1057513914648</c:v>
                </c:pt>
                <c:pt idx="5">
                  <c:v>6824.6184997699029</c:v>
                </c:pt>
                <c:pt idx="6">
                  <c:v>5519.0820073439409</c:v>
                </c:pt>
                <c:pt idx="7">
                  <c:v>4629.6043892578691</c:v>
                </c:pt>
              </c:numCache>
            </c:numRef>
          </c:val>
          <c:smooth val="0"/>
          <c:extLst>
            <c:ext xmlns:c16="http://schemas.microsoft.com/office/drawing/2014/chart" uri="{C3380CC4-5D6E-409C-BE32-E72D297353CC}">
              <c16:uniqueId val="{00000000-318A-4985-A530-E8B47A36D6AB}"/>
            </c:ext>
          </c:extLst>
        </c:ser>
        <c:ser>
          <c:idx val="1"/>
          <c:order val="1"/>
          <c:tx>
            <c:v>Enfermero</c:v>
          </c:tx>
          <c:spPr>
            <a:ln w="28575" cmpd="sng">
              <a:solidFill>
                <a:schemeClr val="accent2"/>
              </a:solidFill>
            </a:ln>
          </c:spPr>
          <c:marker>
            <c:symbol val="circle"/>
            <c:size val="5"/>
            <c:spPr>
              <a:solidFill>
                <a:schemeClr val="accent2"/>
              </a:solidFill>
              <a:ln cmpd="sng">
                <a:solidFill>
                  <a:schemeClr val="accent2"/>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1895-1945'!$D$68:$K$68</c:f>
              <c:numCache>
                <c:formatCode>#,##0.00</c:formatCode>
                <c:ptCount val="8"/>
                <c:pt idx="0">
                  <c:v>2365.4863078375824</c:v>
                </c:pt>
                <c:pt idx="1">
                  <c:v>2852.8821725799385</c:v>
                </c:pt>
                <c:pt idx="2">
                  <c:v>2452.9253365973073</c:v>
                </c:pt>
                <c:pt idx="3">
                  <c:v>2570.1607387140903</c:v>
                </c:pt>
                <c:pt idx="4">
                  <c:v>5577.1057513914648</c:v>
                </c:pt>
                <c:pt idx="5">
                  <c:v>6824.6184997699029</c:v>
                </c:pt>
                <c:pt idx="6">
                  <c:v>5519.0820073439409</c:v>
                </c:pt>
                <c:pt idx="7">
                  <c:v>3616.87842910771</c:v>
                </c:pt>
              </c:numCache>
            </c:numRef>
          </c:val>
          <c:smooth val="0"/>
          <c:extLst>
            <c:ext xmlns:c16="http://schemas.microsoft.com/office/drawing/2014/chart" uri="{C3380CC4-5D6E-409C-BE32-E72D297353CC}">
              <c16:uniqueId val="{00000001-318A-4985-A530-E8B47A36D6AB}"/>
            </c:ext>
          </c:extLst>
        </c:ser>
        <c:ser>
          <c:idx val="2"/>
          <c:order val="2"/>
          <c:tx>
            <c:v>Ordenanza</c:v>
          </c:tx>
          <c:spPr>
            <a:ln w="28575" cmpd="sng">
              <a:solidFill>
                <a:schemeClr val="accent3"/>
              </a:solidFill>
            </a:ln>
          </c:spPr>
          <c:marker>
            <c:symbol val="circle"/>
            <c:size val="5"/>
            <c:spPr>
              <a:solidFill>
                <a:schemeClr val="accent3"/>
              </a:solidFill>
              <a:ln cmpd="sng">
                <a:solidFill>
                  <a:schemeClr val="accent3"/>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1895-1945'!$D$69:$K$69</c:f>
              <c:numCache>
                <c:formatCode>#,##0.00</c:formatCode>
                <c:ptCount val="8"/>
                <c:pt idx="0">
                  <c:v>4730.9726156751649</c:v>
                </c:pt>
                <c:pt idx="1">
                  <c:v>4389.0494962768289</c:v>
                </c:pt>
                <c:pt idx="2">
                  <c:v>4088.208894328845</c:v>
                </c:pt>
                <c:pt idx="3">
                  <c:v>3426.8809849521203</c:v>
                </c:pt>
                <c:pt idx="4">
                  <c:v>4461.684601113172</c:v>
                </c:pt>
                <c:pt idx="5">
                  <c:v>5533.4744592728939</c:v>
                </c:pt>
                <c:pt idx="6">
                  <c:v>4415.2656058751527</c:v>
                </c:pt>
                <c:pt idx="7">
                  <c:v>4340.254114929252</c:v>
                </c:pt>
              </c:numCache>
            </c:numRef>
          </c:val>
          <c:smooth val="0"/>
          <c:extLst>
            <c:ext xmlns:c16="http://schemas.microsoft.com/office/drawing/2014/chart" uri="{C3380CC4-5D6E-409C-BE32-E72D297353CC}">
              <c16:uniqueId val="{00000002-318A-4985-A530-E8B47A36D6AB}"/>
            </c:ext>
          </c:extLst>
        </c:ser>
        <c:ser>
          <c:idx val="3"/>
          <c:order val="3"/>
          <c:tx>
            <c:v>Vigilante</c:v>
          </c:tx>
          <c:spPr>
            <a:ln w="28575" cmpd="sng">
              <a:solidFill>
                <a:schemeClr val="accent4"/>
              </a:solidFill>
            </a:ln>
          </c:spPr>
          <c:marker>
            <c:symbol val="circle"/>
            <c:size val="5"/>
            <c:spPr>
              <a:solidFill>
                <a:schemeClr val="accent4"/>
              </a:solidFill>
              <a:ln cmpd="sng">
                <a:solidFill>
                  <a:schemeClr val="accent4"/>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1895-1945'!$D$70:$K$70</c:f>
              <c:numCache>
                <c:formatCode>#,##0.00</c:formatCode>
                <c:ptCount val="8"/>
                <c:pt idx="0">
                  <c:v>4257.8753541076485</c:v>
                </c:pt>
                <c:pt idx="1">
                  <c:v>3950.1445466491459</c:v>
                </c:pt>
                <c:pt idx="2">
                  <c:v>3679.3880048959604</c:v>
                </c:pt>
                <c:pt idx="3">
                  <c:v>3084.1928864569086</c:v>
                </c:pt>
                <c:pt idx="4">
                  <c:v>4461.684601113172</c:v>
                </c:pt>
                <c:pt idx="5">
                  <c:v>5533.4744592728939</c:v>
                </c:pt>
                <c:pt idx="6">
                  <c:v>4415.2656058751527</c:v>
                </c:pt>
                <c:pt idx="7">
                  <c:v>4340.254114929252</c:v>
                </c:pt>
              </c:numCache>
            </c:numRef>
          </c:val>
          <c:smooth val="0"/>
          <c:extLst>
            <c:ext xmlns:c16="http://schemas.microsoft.com/office/drawing/2014/chart" uri="{C3380CC4-5D6E-409C-BE32-E72D297353CC}">
              <c16:uniqueId val="{00000003-318A-4985-A530-E8B47A36D6AB}"/>
            </c:ext>
          </c:extLst>
        </c:ser>
        <c:ser>
          <c:idx val="4"/>
          <c:order val="4"/>
          <c:tx>
            <c:v>Partera</c:v>
          </c:tx>
          <c:spPr>
            <a:ln w="28575" cmpd="sng">
              <a:solidFill>
                <a:schemeClr val="accent5"/>
              </a:solidFill>
            </a:ln>
          </c:spPr>
          <c:marker>
            <c:symbol val="circle"/>
            <c:size val="5"/>
            <c:spPr>
              <a:solidFill>
                <a:schemeClr val="accent5"/>
              </a:solidFill>
              <a:ln cmpd="sng">
                <a:solidFill>
                  <a:schemeClr val="accent5"/>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1895-1945'!$D$78:$K$78</c:f>
              <c:numCache>
                <c:formatCode>#,##0.00</c:formatCode>
                <c:ptCount val="8"/>
                <c:pt idx="0">
                  <c:v>7096.4589235127478</c:v>
                </c:pt>
                <c:pt idx="3">
                  <c:v>6853.7619699042407</c:v>
                </c:pt>
                <c:pt idx="4">
                  <c:v>7436.141001855286</c:v>
                </c:pt>
                <c:pt idx="5">
                  <c:v>8899.6714219972382</c:v>
                </c:pt>
                <c:pt idx="6">
                  <c:v>7767.5968992248054</c:v>
                </c:pt>
                <c:pt idx="7">
                  <c:v>6510.3811723938779</c:v>
                </c:pt>
              </c:numCache>
            </c:numRef>
          </c:val>
          <c:smooth val="0"/>
          <c:extLst>
            <c:ext xmlns:c16="http://schemas.microsoft.com/office/drawing/2014/chart" uri="{C3380CC4-5D6E-409C-BE32-E72D297353CC}">
              <c16:uniqueId val="{00000004-318A-4985-A530-E8B47A36D6AB}"/>
            </c:ext>
          </c:extLst>
        </c:ser>
        <c:ser>
          <c:idx val="5"/>
          <c:order val="5"/>
          <c:tx>
            <c:v>Enfermera</c:v>
          </c:tx>
          <c:spPr>
            <a:ln w="28575" cmpd="sng">
              <a:solidFill>
                <a:schemeClr val="accent6"/>
              </a:solidFill>
            </a:ln>
          </c:spPr>
          <c:marker>
            <c:symbol val="circle"/>
            <c:size val="5"/>
            <c:spPr>
              <a:solidFill>
                <a:schemeClr val="accent6"/>
              </a:solidFill>
              <a:ln cmpd="sng">
                <a:solidFill>
                  <a:schemeClr val="accent6"/>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1895-1945'!$D$79:$K$79</c:f>
              <c:numCache>
                <c:formatCode>#,##0.00</c:formatCode>
                <c:ptCount val="8"/>
                <c:pt idx="0">
                  <c:v>1892.389046270066</c:v>
                </c:pt>
                <c:pt idx="1">
                  <c:v>2194.5247481384145</c:v>
                </c:pt>
                <c:pt idx="2">
                  <c:v>2044.1044471644225</c:v>
                </c:pt>
                <c:pt idx="3">
                  <c:v>2570.1607387140903</c:v>
                </c:pt>
                <c:pt idx="4">
                  <c:v>3718.070500927643</c:v>
                </c:pt>
                <c:pt idx="5">
                  <c:v>6132.9341923607908</c:v>
                </c:pt>
                <c:pt idx="6">
                  <c:v>3679.3880048959604</c:v>
                </c:pt>
              </c:numCache>
            </c:numRef>
          </c:val>
          <c:smooth val="0"/>
          <c:extLst>
            <c:ext xmlns:c16="http://schemas.microsoft.com/office/drawing/2014/chart" uri="{C3380CC4-5D6E-409C-BE32-E72D297353CC}">
              <c16:uniqueId val="{00000005-318A-4985-A530-E8B47A36D6AB}"/>
            </c:ext>
          </c:extLst>
        </c:ser>
        <c:ser>
          <c:idx val="6"/>
          <c:order val="6"/>
          <c:tx>
            <c:v>Lavandera</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'SR selecc 1895-1945'!$D$63:$K$63</c:f>
              <c:strCache>
                <c:ptCount val="8"/>
                <c:pt idx="0">
                  <c:v>1914</c:v>
                </c:pt>
                <c:pt idx="1">
                  <c:v>1915</c:v>
                </c:pt>
                <c:pt idx="2">
                  <c:v>1916</c:v>
                </c:pt>
                <c:pt idx="3">
                  <c:v>1923</c:v>
                </c:pt>
                <c:pt idx="4">
                  <c:v>1928-1931</c:v>
                </c:pt>
                <c:pt idx="5">
                  <c:v>1932</c:v>
                </c:pt>
                <c:pt idx="6">
                  <c:v>1933</c:v>
                </c:pt>
                <c:pt idx="7">
                  <c:v>1945</c:v>
                </c:pt>
              </c:strCache>
            </c:strRef>
          </c:cat>
          <c:val>
            <c:numRef>
              <c:f>'SR selecc 1895-1945'!$D$81:$K$81</c:f>
              <c:numCache>
                <c:formatCode>#,##0.00</c:formatCode>
                <c:ptCount val="8"/>
                <c:pt idx="0">
                  <c:v>1419.2917847025496</c:v>
                </c:pt>
                <c:pt idx="1">
                  <c:v>1316.7148488830485</c:v>
                </c:pt>
                <c:pt idx="2">
                  <c:v>1226.4626682986536</c:v>
                </c:pt>
                <c:pt idx="3">
                  <c:v>1370.7523939808482</c:v>
                </c:pt>
                <c:pt idx="4">
                  <c:v>2788.5528756957324</c:v>
                </c:pt>
                <c:pt idx="5">
                  <c:v>3458.421537045559</c:v>
                </c:pt>
                <c:pt idx="6">
                  <c:v>2759.5410036719704</c:v>
                </c:pt>
                <c:pt idx="7">
                  <c:v>2170.127057464626</c:v>
                </c:pt>
              </c:numCache>
            </c:numRef>
          </c:val>
          <c:smooth val="0"/>
          <c:extLst>
            <c:ext xmlns:c16="http://schemas.microsoft.com/office/drawing/2014/chart" uri="{C3380CC4-5D6E-409C-BE32-E72D297353CC}">
              <c16:uniqueId val="{00000006-318A-4985-A530-E8B47A36D6AB}"/>
            </c:ext>
          </c:extLst>
        </c:ser>
        <c:dLbls>
          <c:showLegendKey val="0"/>
          <c:showVal val="0"/>
          <c:showCatName val="0"/>
          <c:showSerName val="0"/>
          <c:showPercent val="0"/>
          <c:showBubbleSize val="0"/>
        </c:dLbls>
        <c:marker val="1"/>
        <c:smooth val="0"/>
        <c:axId val="1744165935"/>
        <c:axId val="2132416113"/>
      </c:lineChart>
      <c:catAx>
        <c:axId val="17441659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s-AR"/>
          </a:p>
        </c:txPr>
        <c:crossAx val="2132416113"/>
        <c:crosses val="autoZero"/>
        <c:auto val="1"/>
        <c:lblAlgn val="ctr"/>
        <c:lblOffset val="100"/>
        <c:noMultiLvlLbl val="1"/>
      </c:catAx>
      <c:valAx>
        <c:axId val="21324161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s-AR"/>
          </a:p>
        </c:txPr>
        <c:crossAx val="1744165935"/>
        <c:crosses val="autoZero"/>
        <c:crossBetween val="between"/>
      </c:valAx>
    </c:plotArea>
    <c:legend>
      <c:legendPos val="r"/>
      <c:overlay val="0"/>
      <c:txPr>
        <a:bodyPr/>
        <a:lstStyle/>
        <a:p>
          <a:pPr lvl="0">
            <a:defRPr sz="9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7402994242238898E-2"/>
          <c:y val="8.6574394463667825E-2"/>
          <c:w val="0.94817550461059619"/>
          <c:h val="0.43799253467019045"/>
        </c:manualLayout>
      </c:layout>
      <c:lineChart>
        <c:grouping val="standard"/>
        <c:varyColors val="1"/>
        <c:ser>
          <c:idx val="0"/>
          <c:order val="0"/>
          <c:tx>
            <c:v>Carpintero</c:v>
          </c:tx>
          <c:spPr>
            <a:ln w="28575" cmpd="sng">
              <a:solidFill>
                <a:schemeClr val="accent1"/>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1895-1986'!$D$47:$AT$47</c:f>
              <c:numCache>
                <c:formatCode>0</c:formatCode>
                <c:ptCount val="43"/>
                <c:pt idx="0">
                  <c:v>47.309726156751651</c:v>
                </c:pt>
                <c:pt idx="1">
                  <c:v>43.890494962768287</c:v>
                </c:pt>
                <c:pt idx="2">
                  <c:v>40.882088943288451</c:v>
                </c:pt>
                <c:pt idx="3">
                  <c:v>34.268809849521205</c:v>
                </c:pt>
                <c:pt idx="4">
                  <c:v>55.771057513914648</c:v>
                </c:pt>
                <c:pt idx="5">
                  <c:v>68.246184997699032</c:v>
                </c:pt>
                <c:pt idx="6">
                  <c:v>55.190820073439411</c:v>
                </c:pt>
                <c:pt idx="7">
                  <c:v>37.615535662720184</c:v>
                </c:pt>
                <c:pt idx="20">
                  <c:v>53.341166712745363</c:v>
                </c:pt>
                <c:pt idx="21">
                  <c:v>58.06922498118886</c:v>
                </c:pt>
                <c:pt idx="22">
                  <c:v>58.556814476687322</c:v>
                </c:pt>
                <c:pt idx="23">
                  <c:v>55.258121491200399</c:v>
                </c:pt>
                <c:pt idx="24">
                  <c:v>47.544477611940295</c:v>
                </c:pt>
                <c:pt idx="25">
                  <c:v>54.900220796971936</c:v>
                </c:pt>
                <c:pt idx="26">
                  <c:v>49.376266021331915</c:v>
                </c:pt>
                <c:pt idx="27">
                  <c:v>46.724017409654465</c:v>
                </c:pt>
                <c:pt idx="28">
                  <c:v>42.604535996670847</c:v>
                </c:pt>
                <c:pt idx="29">
                  <c:v>47.090572797009479</c:v>
                </c:pt>
                <c:pt idx="30">
                  <c:v>61.055977011494278</c:v>
                </c:pt>
                <c:pt idx="31">
                  <c:v>80.834822616408005</c:v>
                </c:pt>
                <c:pt idx="32">
                  <c:v>34.434375084906961</c:v>
                </c:pt>
                <c:pt idx="33">
                  <c:v>23.758052241926368</c:v>
                </c:pt>
                <c:pt idx="34">
                  <c:v>16.714717572661186</c:v>
                </c:pt>
                <c:pt idx="35">
                  <c:v>15.638851460885315</c:v>
                </c:pt>
                <c:pt idx="36">
                  <c:v>19.124585339845616</c:v>
                </c:pt>
                <c:pt idx="37">
                  <c:v>21.963469693293604</c:v>
                </c:pt>
                <c:pt idx="38">
                  <c:v>22.989796152881421</c:v>
                </c:pt>
                <c:pt idx="39">
                  <c:v>38.051770036472234</c:v>
                </c:pt>
                <c:pt idx="40">
                  <c:v>50.309507986263576</c:v>
                </c:pt>
                <c:pt idx="41">
                  <c:v>39.144132514705262</c:v>
                </c:pt>
                <c:pt idx="42">
                  <c:v>35.583654632233191</c:v>
                </c:pt>
              </c:numCache>
            </c:numRef>
          </c:val>
          <c:smooth val="0"/>
          <c:extLst>
            <c:ext xmlns:c16="http://schemas.microsoft.com/office/drawing/2014/chart" uri="{C3380CC4-5D6E-409C-BE32-E72D297353CC}">
              <c16:uniqueId val="{00000000-39B6-46BB-8374-994FF8F3167A}"/>
            </c:ext>
          </c:extLst>
        </c:ser>
        <c:ser>
          <c:idx val="1"/>
          <c:order val="1"/>
          <c:tx>
            <c:v>Mecánico</c:v>
          </c:tx>
          <c:spPr>
            <a:ln w="28575" cmpd="sng">
              <a:solidFill>
                <a:schemeClr val="accent2"/>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1895-1986'!$D$48:$AT$48</c:f>
              <c:numCache>
                <c:formatCode>0</c:formatCode>
                <c:ptCount val="43"/>
                <c:pt idx="0">
                  <c:v>85.157507082152975</c:v>
                </c:pt>
                <c:pt idx="4">
                  <c:v>85.515621521335802</c:v>
                </c:pt>
                <c:pt idx="5">
                  <c:v>101.4470317533364</c:v>
                </c:pt>
                <c:pt idx="6">
                  <c:v>88.141783761729897</c:v>
                </c:pt>
                <c:pt idx="20">
                  <c:v>76.833978435167253</c:v>
                </c:pt>
                <c:pt idx="21">
                  <c:v>84.368053316134564</c:v>
                </c:pt>
                <c:pt idx="22">
                  <c:v>82.447994783175744</c:v>
                </c:pt>
                <c:pt idx="23">
                  <c:v>74.575159275846843</c:v>
                </c:pt>
                <c:pt idx="24">
                  <c:v>64.164993215739486</c:v>
                </c:pt>
                <c:pt idx="25">
                  <c:v>72.034959520555162</c:v>
                </c:pt>
                <c:pt idx="26">
                  <c:v>65.234068297929568</c:v>
                </c:pt>
                <c:pt idx="27">
                  <c:v>57.146234502769737</c:v>
                </c:pt>
                <c:pt idx="28">
                  <c:v>49.266833125260113</c:v>
                </c:pt>
                <c:pt idx="29">
                  <c:v>65.046584374959465</c:v>
                </c:pt>
                <c:pt idx="30">
                  <c:v>62.49723092998957</c:v>
                </c:pt>
                <c:pt idx="31">
                  <c:v>65.628422025129368</c:v>
                </c:pt>
                <c:pt idx="32">
                  <c:v>28.648003667979907</c:v>
                </c:pt>
                <c:pt idx="33">
                  <c:v>32.249547187446211</c:v>
                </c:pt>
                <c:pt idx="34">
                  <c:v>29.457311045213402</c:v>
                </c:pt>
                <c:pt idx="35">
                  <c:v>21.618294297229681</c:v>
                </c:pt>
                <c:pt idx="36">
                  <c:v>31.658611473507197</c:v>
                </c:pt>
                <c:pt idx="37">
                  <c:v>31.462557618627894</c:v>
                </c:pt>
                <c:pt idx="38">
                  <c:v>29.813085776530887</c:v>
                </c:pt>
                <c:pt idx="39">
                  <c:v>50.188972548105632</c:v>
                </c:pt>
                <c:pt idx="40">
                  <c:v>57.254309332226903</c:v>
                </c:pt>
                <c:pt idx="41">
                  <c:v>47.49488078450905</c:v>
                </c:pt>
                <c:pt idx="42">
                  <c:v>41.73391592669325</c:v>
                </c:pt>
              </c:numCache>
            </c:numRef>
          </c:val>
          <c:smooth val="0"/>
          <c:extLst>
            <c:ext xmlns:c16="http://schemas.microsoft.com/office/drawing/2014/chart" uri="{C3380CC4-5D6E-409C-BE32-E72D297353CC}">
              <c16:uniqueId val="{00000001-39B6-46BB-8374-994FF8F3167A}"/>
            </c:ext>
          </c:extLst>
        </c:ser>
        <c:ser>
          <c:idx val="2"/>
          <c:order val="2"/>
          <c:tx>
            <c:v>Enfermero</c:v>
          </c:tx>
          <c:spPr>
            <a:ln w="28575" cmpd="sng">
              <a:solidFill>
                <a:schemeClr val="accent3"/>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1895-1986'!$D$50:$AT$50</c:f>
              <c:numCache>
                <c:formatCode>0</c:formatCode>
                <c:ptCount val="43"/>
                <c:pt idx="0">
                  <c:v>23.654863078375826</c:v>
                </c:pt>
                <c:pt idx="1">
                  <c:v>28.528821725799386</c:v>
                </c:pt>
                <c:pt idx="2">
                  <c:v>24.529253365973073</c:v>
                </c:pt>
                <c:pt idx="3">
                  <c:v>25.701607387140903</c:v>
                </c:pt>
                <c:pt idx="4">
                  <c:v>55.771057513914648</c:v>
                </c:pt>
                <c:pt idx="5">
                  <c:v>68.246184997699032</c:v>
                </c:pt>
                <c:pt idx="6">
                  <c:v>55.190820073439411</c:v>
                </c:pt>
                <c:pt idx="7">
                  <c:v>36.168784291077102</c:v>
                </c:pt>
                <c:pt idx="8">
                  <c:v>41.349864945978389</c:v>
                </c:pt>
                <c:pt idx="9">
                  <c:v>44.264047591000114</c:v>
                </c:pt>
                <c:pt idx="10">
                  <c:v>42.646407899216889</c:v>
                </c:pt>
                <c:pt idx="11">
                  <c:v>37.970644704931281</c:v>
                </c:pt>
                <c:pt idx="12">
                  <c:v>44.641361489797731</c:v>
                </c:pt>
                <c:pt idx="13">
                  <c:v>46.530666190391138</c:v>
                </c:pt>
                <c:pt idx="14">
                  <c:v>55.764496688022589</c:v>
                </c:pt>
                <c:pt idx="15">
                  <c:v>30.550554518083764</c:v>
                </c:pt>
                <c:pt idx="16">
                  <c:v>34</c:v>
                </c:pt>
                <c:pt idx="17">
                  <c:v>36.997854077253216</c:v>
                </c:pt>
                <c:pt idx="18">
                  <c:v>34.738583996648508</c:v>
                </c:pt>
                <c:pt idx="19">
                  <c:v>36.322526173589999</c:v>
                </c:pt>
                <c:pt idx="20">
                  <c:v>49.93641139065523</c:v>
                </c:pt>
                <c:pt idx="21">
                  <c:v>52.950661077071906</c:v>
                </c:pt>
                <c:pt idx="22">
                  <c:v>52.19921747636127</c:v>
                </c:pt>
                <c:pt idx="23">
                  <c:v>52.824071153724844</c:v>
                </c:pt>
                <c:pt idx="24">
                  <c:v>45.450203527815468</c:v>
                </c:pt>
                <c:pt idx="25">
                  <c:v>44.023761959835987</c:v>
                </c:pt>
                <c:pt idx="26">
                  <c:v>45.623375459352886</c:v>
                </c:pt>
                <c:pt idx="27">
                  <c:v>44.720786072276461</c:v>
                </c:pt>
                <c:pt idx="28">
                  <c:v>32.457344985434887</c:v>
                </c:pt>
                <c:pt idx="29">
                  <c:v>34.39881624547332</c:v>
                </c:pt>
                <c:pt idx="30">
                  <c:v>66.114778265412781</c:v>
                </c:pt>
                <c:pt idx="31">
                  <c:v>83.859719142646</c:v>
                </c:pt>
                <c:pt idx="32">
                  <c:v>24.134790110039408</c:v>
                </c:pt>
                <c:pt idx="33">
                  <c:v>21.833361851587679</c:v>
                </c:pt>
                <c:pt idx="34">
                  <c:v>45.232364279461969</c:v>
                </c:pt>
                <c:pt idx="35">
                  <c:v>51.053499413167785</c:v>
                </c:pt>
                <c:pt idx="36">
                  <c:v>53.666533038235336</c:v>
                </c:pt>
                <c:pt idx="37">
                  <c:v>53.331400087013961</c:v>
                </c:pt>
                <c:pt idx="38">
                  <c:v>39.647127652854145</c:v>
                </c:pt>
                <c:pt idx="39">
                  <c:v>39.79760586493132</c:v>
                </c:pt>
                <c:pt idx="40">
                  <c:v>44.335979344790246</c:v>
                </c:pt>
                <c:pt idx="41">
                  <c:v>37.306967895348428</c:v>
                </c:pt>
                <c:pt idx="42">
                  <c:v>40.490684536455973</c:v>
                </c:pt>
              </c:numCache>
            </c:numRef>
          </c:val>
          <c:smooth val="0"/>
          <c:extLst>
            <c:ext xmlns:c16="http://schemas.microsoft.com/office/drawing/2014/chart" uri="{C3380CC4-5D6E-409C-BE32-E72D297353CC}">
              <c16:uniqueId val="{00000002-39B6-46BB-8374-994FF8F3167A}"/>
            </c:ext>
          </c:extLst>
        </c:ser>
        <c:ser>
          <c:idx val="3"/>
          <c:order val="3"/>
          <c:tx>
            <c:v>Ordenanza</c:v>
          </c:tx>
          <c:spPr>
            <a:ln w="28575" cmpd="sng">
              <a:solidFill>
                <a:schemeClr val="accent4"/>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1895-1986'!$D$51:$AT$51</c:f>
              <c:numCache>
                <c:formatCode>0</c:formatCode>
                <c:ptCount val="43"/>
                <c:pt idx="0">
                  <c:v>47.309726156751651</c:v>
                </c:pt>
                <c:pt idx="1">
                  <c:v>43.890494962768287</c:v>
                </c:pt>
                <c:pt idx="2">
                  <c:v>40.882088943288451</c:v>
                </c:pt>
                <c:pt idx="3">
                  <c:v>34.268809849521205</c:v>
                </c:pt>
                <c:pt idx="4">
                  <c:v>44.61684601113172</c:v>
                </c:pt>
                <c:pt idx="5">
                  <c:v>55.334744592728939</c:v>
                </c:pt>
                <c:pt idx="6">
                  <c:v>44.152656058751525</c:v>
                </c:pt>
                <c:pt idx="7">
                  <c:v>43.402541149292517</c:v>
                </c:pt>
                <c:pt idx="8">
                  <c:v>39.094417767106847</c:v>
                </c:pt>
                <c:pt idx="9">
                  <c:v>42.493485687360113</c:v>
                </c:pt>
                <c:pt idx="10">
                  <c:v>40.940551583248215</c:v>
                </c:pt>
                <c:pt idx="11">
                  <c:v>36.451818916734034</c:v>
                </c:pt>
                <c:pt idx="12">
                  <c:v>40.177225340817962</c:v>
                </c:pt>
                <c:pt idx="13">
                  <c:v>42.951384175745666</c:v>
                </c:pt>
                <c:pt idx="14">
                  <c:v>54.404387012704959</c:v>
                </c:pt>
                <c:pt idx="15">
                  <c:v>30.550554518083764</c:v>
                </c:pt>
                <c:pt idx="16">
                  <c:v>34</c:v>
                </c:pt>
                <c:pt idx="17">
                  <c:v>36.997854077253216</c:v>
                </c:pt>
                <c:pt idx="18">
                  <c:v>34.738583996648508</c:v>
                </c:pt>
                <c:pt idx="19">
                  <c:v>36.322526173589999</c:v>
                </c:pt>
                <c:pt idx="20">
                  <c:v>34.274536909040634</c:v>
                </c:pt>
                <c:pt idx="21">
                  <c:v>40.772009029345369</c:v>
                </c:pt>
                <c:pt idx="22">
                  <c:v>30.917998043690904</c:v>
                </c:pt>
                <c:pt idx="23">
                  <c:v>43.502176244243991</c:v>
                </c:pt>
                <c:pt idx="24">
                  <c:v>37.429579375848029</c:v>
                </c:pt>
                <c:pt idx="25">
                  <c:v>36.254862790453167</c:v>
                </c:pt>
                <c:pt idx="26">
                  <c:v>36.793044725284588</c:v>
                </c:pt>
                <c:pt idx="27">
                  <c:v>35.191901872856775</c:v>
                </c:pt>
                <c:pt idx="28">
                  <c:v>29.040782355389108</c:v>
                </c:pt>
                <c:pt idx="29">
                  <c:v>36.871097958283052</c:v>
                </c:pt>
                <c:pt idx="30">
                  <c:v>55.934378265412775</c:v>
                </c:pt>
                <c:pt idx="31">
                  <c:v>50.971175166297137</c:v>
                </c:pt>
                <c:pt idx="32">
                  <c:v>19.112424942263289</c:v>
                </c:pt>
                <c:pt idx="33">
                  <c:v>22.764072184371702</c:v>
                </c:pt>
                <c:pt idx="34">
                  <c:v>29.557407956555153</c:v>
                </c:pt>
                <c:pt idx="35">
                  <c:v>32.032628561004756</c:v>
                </c:pt>
                <c:pt idx="36">
                  <c:v>36.575921647017296</c:v>
                </c:pt>
                <c:pt idx="37">
                  <c:v>36.5329234613327</c:v>
                </c:pt>
                <c:pt idx="38">
                  <c:v>28.711446230223665</c:v>
                </c:pt>
                <c:pt idx="39">
                  <c:v>32.866044824358916</c:v>
                </c:pt>
                <c:pt idx="40">
                  <c:v>44.152751368703385</c:v>
                </c:pt>
                <c:pt idx="41">
                  <c:v>33.185873624200255</c:v>
                </c:pt>
                <c:pt idx="42">
                  <c:v>43.524081267759307</c:v>
                </c:pt>
              </c:numCache>
            </c:numRef>
          </c:val>
          <c:smooth val="0"/>
          <c:extLst>
            <c:ext xmlns:c16="http://schemas.microsoft.com/office/drawing/2014/chart" uri="{C3380CC4-5D6E-409C-BE32-E72D297353CC}">
              <c16:uniqueId val="{00000003-39B6-46BB-8374-994FF8F3167A}"/>
            </c:ext>
          </c:extLst>
        </c:ser>
        <c:ser>
          <c:idx val="4"/>
          <c:order val="4"/>
          <c:tx>
            <c:v>Policía</c:v>
          </c:tx>
          <c:spPr>
            <a:ln w="28575" cmpd="sng">
              <a:solidFill>
                <a:schemeClr val="accent5"/>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1895-1986'!$D$52:$AT$52</c:f>
              <c:numCache>
                <c:formatCode>0</c:formatCode>
                <c:ptCount val="43"/>
                <c:pt idx="0">
                  <c:v>42.578753541076487</c:v>
                </c:pt>
                <c:pt idx="1">
                  <c:v>39.501445466491461</c:v>
                </c:pt>
                <c:pt idx="2">
                  <c:v>36.793880048959608</c:v>
                </c:pt>
                <c:pt idx="3">
                  <c:v>30.841928864569088</c:v>
                </c:pt>
                <c:pt idx="4">
                  <c:v>44.61684601113172</c:v>
                </c:pt>
                <c:pt idx="5">
                  <c:v>55.334744592728939</c:v>
                </c:pt>
                <c:pt idx="6">
                  <c:v>44.152656058751525</c:v>
                </c:pt>
                <c:pt idx="7">
                  <c:v>43.402541149292517</c:v>
                </c:pt>
                <c:pt idx="8">
                  <c:v>41.349864945978389</c:v>
                </c:pt>
                <c:pt idx="9">
                  <c:v>44.264047591000114</c:v>
                </c:pt>
                <c:pt idx="10">
                  <c:v>42.646407899216889</c:v>
                </c:pt>
                <c:pt idx="11">
                  <c:v>37.970644704931281</c:v>
                </c:pt>
                <c:pt idx="12">
                  <c:v>44.641361489797731</c:v>
                </c:pt>
                <c:pt idx="13">
                  <c:v>46.530666190391138</c:v>
                </c:pt>
                <c:pt idx="14">
                  <c:v>68.005483765881209</c:v>
                </c:pt>
                <c:pt idx="15">
                  <c:v>34.051138889947531</c:v>
                </c:pt>
                <c:pt idx="16">
                  <c:v>36.75</c:v>
                </c:pt>
                <c:pt idx="17">
                  <c:v>55.937231759656648</c:v>
                </c:pt>
                <c:pt idx="18">
                  <c:v>43.681189777963965</c:v>
                </c:pt>
                <c:pt idx="19">
                  <c:v>43.531577169875042</c:v>
                </c:pt>
                <c:pt idx="20">
                  <c:v>59.015758916228911</c:v>
                </c:pt>
                <c:pt idx="21">
                  <c:v>61.775771256583887</c:v>
                </c:pt>
                <c:pt idx="22">
                  <c:v>58.891424845125535</c:v>
                </c:pt>
                <c:pt idx="23">
                  <c:v>52.824071153724844</c:v>
                </c:pt>
                <c:pt idx="24">
                  <c:v>45.450203527815468</c:v>
                </c:pt>
                <c:pt idx="25">
                  <c:v>54.382294185679747</c:v>
                </c:pt>
                <c:pt idx="26">
                  <c:v>50.038540826387035</c:v>
                </c:pt>
                <c:pt idx="27">
                  <c:v>42.988261672381974</c:v>
                </c:pt>
                <c:pt idx="28">
                  <c:v>39.973782771535596</c:v>
                </c:pt>
                <c:pt idx="29">
                  <c:v>32.651168827797477</c:v>
                </c:pt>
                <c:pt idx="30">
                  <c:v>57.661480877742967</c:v>
                </c:pt>
                <c:pt idx="31">
                  <c:v>81.462253510716948</c:v>
                </c:pt>
                <c:pt idx="32">
                  <c:v>57.293218991984816</c:v>
                </c:pt>
                <c:pt idx="33">
                  <c:v>45.172127977961992</c:v>
                </c:pt>
                <c:pt idx="34">
                  <c:v>40.544748923703558</c:v>
                </c:pt>
                <c:pt idx="35">
                  <c:v>41.427999710886191</c:v>
                </c:pt>
                <c:pt idx="36">
                  <c:v>53.054163470819098</c:v>
                </c:pt>
                <c:pt idx="37">
                  <c:v>50.819314688988626</c:v>
                </c:pt>
                <c:pt idx="38">
                  <c:v>37.982912700474046</c:v>
                </c:pt>
                <c:pt idx="39">
                  <c:v>39.567748805782436</c:v>
                </c:pt>
                <c:pt idx="40">
                  <c:v>36.476585706436289</c:v>
                </c:pt>
                <c:pt idx="41">
                  <c:v>36.501120687312358</c:v>
                </c:pt>
                <c:pt idx="42">
                  <c:v>57.118355250406914</c:v>
                </c:pt>
              </c:numCache>
            </c:numRef>
          </c:val>
          <c:smooth val="0"/>
          <c:extLst>
            <c:ext xmlns:c16="http://schemas.microsoft.com/office/drawing/2014/chart" uri="{C3380CC4-5D6E-409C-BE32-E72D297353CC}">
              <c16:uniqueId val="{00000004-39B6-46BB-8374-994FF8F3167A}"/>
            </c:ext>
          </c:extLst>
        </c:ser>
        <c:ser>
          <c:idx val="5"/>
          <c:order val="5"/>
          <c:tx>
            <c:v>Albañil </c:v>
          </c:tx>
          <c:spPr>
            <a:ln w="28575" cmpd="sng">
              <a:solidFill>
                <a:schemeClr val="accent6"/>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1895-1986'!$D$46:$AT$46</c:f>
              <c:numCache>
                <c:formatCode>0</c:formatCode>
                <c:ptCount val="43"/>
                <c:pt idx="0">
                  <c:v>47.309726156751651</c:v>
                </c:pt>
                <c:pt idx="1">
                  <c:v>43.890494962768287</c:v>
                </c:pt>
                <c:pt idx="2">
                  <c:v>40.882088943288451</c:v>
                </c:pt>
                <c:pt idx="3">
                  <c:v>34.268809849521205</c:v>
                </c:pt>
                <c:pt idx="4">
                  <c:v>37.18070500927643</c:v>
                </c:pt>
                <c:pt idx="6">
                  <c:v>36.793880048959608</c:v>
                </c:pt>
                <c:pt idx="7">
                  <c:v>34.722032919434021</c:v>
                </c:pt>
                <c:pt idx="8">
                  <c:v>79.880420918367349</c:v>
                </c:pt>
                <c:pt idx="9">
                  <c:v>62.707400753916829</c:v>
                </c:pt>
                <c:pt idx="10">
                  <c:v>69.655799568720923</c:v>
                </c:pt>
                <c:pt idx="11">
                  <c:v>62.018719684721091</c:v>
                </c:pt>
                <c:pt idx="12">
                  <c:v>84.818586830615686</c:v>
                </c:pt>
                <c:pt idx="13">
                  <c:v>68.006358278263974</c:v>
                </c:pt>
                <c:pt idx="14">
                  <c:v>114.24921272668043</c:v>
                </c:pt>
                <c:pt idx="15">
                  <c:v>53.463470406646593</c:v>
                </c:pt>
                <c:pt idx="16">
                  <c:v>57.5</c:v>
                </c:pt>
                <c:pt idx="17">
                  <c:v>63.424892703862653</c:v>
                </c:pt>
                <c:pt idx="18">
                  <c:v>75.668202764976954</c:v>
                </c:pt>
                <c:pt idx="19">
                  <c:v>67.099628503883821</c:v>
                </c:pt>
                <c:pt idx="20">
                  <c:v>71.272878075753383</c:v>
                </c:pt>
                <c:pt idx="21">
                  <c:v>74.836934322261627</c:v>
                </c:pt>
                <c:pt idx="22">
                  <c:v>75.688865340723837</c:v>
                </c:pt>
                <c:pt idx="23">
                  <c:v>78.511070459849861</c:v>
                </c:pt>
                <c:pt idx="24">
                  <c:v>67.551478968792395</c:v>
                </c:pt>
                <c:pt idx="25">
                  <c:v>70.610661339501647</c:v>
                </c:pt>
                <c:pt idx="26">
                  <c:v>68.950165815183311</c:v>
                </c:pt>
                <c:pt idx="27">
                  <c:v>67.162391189659743</c:v>
                </c:pt>
                <c:pt idx="28">
                  <c:v>62.403516437786124</c:v>
                </c:pt>
                <c:pt idx="29">
                  <c:v>67.763962981711543</c:v>
                </c:pt>
                <c:pt idx="30">
                  <c:v>64.873584117032422</c:v>
                </c:pt>
                <c:pt idx="31">
                  <c:v>56.113802660753898</c:v>
                </c:pt>
                <c:pt idx="32">
                  <c:v>31.71406670289365</c:v>
                </c:pt>
                <c:pt idx="33">
                  <c:v>23.522800009838416</c:v>
                </c:pt>
                <c:pt idx="34">
                  <c:v>18.605779220779233</c:v>
                </c:pt>
                <c:pt idx="35">
                  <c:v>20.021607920342266</c:v>
                </c:pt>
                <c:pt idx="36">
                  <c:v>20.788896828267703</c:v>
                </c:pt>
                <c:pt idx="37">
                  <c:v>20.285063431823581</c:v>
                </c:pt>
                <c:pt idx="38">
                  <c:v>22.107972904035886</c:v>
                </c:pt>
                <c:pt idx="39">
                  <c:v>34.865168604846488</c:v>
                </c:pt>
                <c:pt idx="40">
                  <c:v>43.577499996304695</c:v>
                </c:pt>
                <c:pt idx="41">
                  <c:v>26.513625756627029</c:v>
                </c:pt>
                <c:pt idx="42">
                  <c:v>25.479653934191663</c:v>
                </c:pt>
              </c:numCache>
            </c:numRef>
          </c:val>
          <c:smooth val="0"/>
          <c:extLst>
            <c:ext xmlns:c16="http://schemas.microsoft.com/office/drawing/2014/chart" uri="{C3380CC4-5D6E-409C-BE32-E72D297353CC}">
              <c16:uniqueId val="{00000005-39B6-46BB-8374-994FF8F3167A}"/>
            </c:ext>
          </c:extLst>
        </c:ser>
        <c:ser>
          <c:idx val="6"/>
          <c:order val="6"/>
          <c:tx>
            <c:v>Panadero</c:v>
          </c:tx>
          <c:spPr>
            <a:ln w="28575" cmpd="sng">
              <a:solidFill>
                <a:schemeClr val="accent2"/>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1895-1986'!$D$49:$AT$49</c:f>
              <c:numCache>
                <c:formatCode>0</c:formatCode>
                <c:ptCount val="43"/>
              </c:numCache>
            </c:numRef>
          </c:val>
          <c:smooth val="0"/>
          <c:extLst>
            <c:ext xmlns:c16="http://schemas.microsoft.com/office/drawing/2014/chart" uri="{C3380CC4-5D6E-409C-BE32-E72D297353CC}">
              <c16:uniqueId val="{00000006-39B6-46BB-8374-994FF8F3167A}"/>
            </c:ext>
          </c:extLst>
        </c:ser>
        <c:ser>
          <c:idx val="7"/>
          <c:order val="7"/>
          <c:tx>
            <c:v>0</c:v>
          </c:tx>
          <c:spPr>
            <a:ln w="28575" cmpd="sng">
              <a:solidFill>
                <a:schemeClr val="accent3"/>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1895-1986'!$D$53:$AT$53</c:f>
              <c:numCache>
                <c:formatCode>0</c:formatCode>
                <c:ptCount val="43"/>
                <c:pt idx="5">
                  <c:v>69.168430740911177</c:v>
                </c:pt>
                <c:pt idx="6">
                  <c:v>58.256976744186041</c:v>
                </c:pt>
                <c:pt idx="8">
                  <c:v>41.349864945978389</c:v>
                </c:pt>
                <c:pt idx="9">
                  <c:v>44.264047591000114</c:v>
                </c:pt>
                <c:pt idx="10">
                  <c:v>42.646407899216889</c:v>
                </c:pt>
                <c:pt idx="11">
                  <c:v>37.970644704931281</c:v>
                </c:pt>
                <c:pt idx="12">
                  <c:v>51.337565713267395</c:v>
                </c:pt>
                <c:pt idx="13">
                  <c:v>51.899589212359345</c:v>
                </c:pt>
                <c:pt idx="14">
                  <c:v>81.606580519057445</c:v>
                </c:pt>
                <c:pt idx="15">
                  <c:v>38.188193147604707</c:v>
                </c:pt>
                <c:pt idx="16">
                  <c:v>49.800000000000004</c:v>
                </c:pt>
                <c:pt idx="17">
                  <c:v>55.49678111587982</c:v>
                </c:pt>
                <c:pt idx="18">
                  <c:v>47.464599916212812</c:v>
                </c:pt>
                <c:pt idx="19">
                  <c:v>49.908814589665653</c:v>
                </c:pt>
                <c:pt idx="20">
                  <c:v>62.102737074923965</c:v>
                </c:pt>
                <c:pt idx="21">
                  <c:v>57.680920133290329</c:v>
                </c:pt>
                <c:pt idx="22">
                  <c:v>50.860776002608411</c:v>
                </c:pt>
                <c:pt idx="23">
                  <c:v>47.230934208036331</c:v>
                </c:pt>
                <c:pt idx="24">
                  <c:v>40.637829036635004</c:v>
                </c:pt>
                <c:pt idx="25">
                  <c:v>47.279793922826215</c:v>
                </c:pt>
                <c:pt idx="26">
                  <c:v>43.901460966209569</c:v>
                </c:pt>
                <c:pt idx="27">
                  <c:v>40.701329464521244</c:v>
                </c:pt>
                <c:pt idx="28">
                  <c:v>36.914592592592605</c:v>
                </c:pt>
                <c:pt idx="29">
                  <c:v>40.5688641408045</c:v>
                </c:pt>
                <c:pt idx="30">
                  <c:v>56.793296969696996</c:v>
                </c:pt>
                <c:pt idx="31">
                  <c:v>73.718882483370308</c:v>
                </c:pt>
                <c:pt idx="32">
                  <c:v>21.815624045645983</c:v>
                </c:pt>
                <c:pt idx="33">
                  <c:v>23.476621915045389</c:v>
                </c:pt>
                <c:pt idx="34">
                  <c:v>34.904709623251598</c:v>
                </c:pt>
                <c:pt idx="35">
                  <c:v>37.709321236443508</c:v>
                </c:pt>
                <c:pt idx="36">
                  <c:v>38.836909219641754</c:v>
                </c:pt>
                <c:pt idx="37">
                  <c:v>42.343711028572223</c:v>
                </c:pt>
                <c:pt idx="38">
                  <c:v>33.480115344375783</c:v>
                </c:pt>
                <c:pt idx="39">
                  <c:v>31.922248459168586</c:v>
                </c:pt>
                <c:pt idx="40">
                  <c:v>41.576920035687131</c:v>
                </c:pt>
                <c:pt idx="41">
                  <c:v>30.701526013933631</c:v>
                </c:pt>
                <c:pt idx="42">
                  <c:v>39.036587044694343</c:v>
                </c:pt>
              </c:numCache>
            </c:numRef>
          </c:val>
          <c:smooth val="0"/>
          <c:extLst>
            <c:ext xmlns:c16="http://schemas.microsoft.com/office/drawing/2014/chart" uri="{C3380CC4-5D6E-409C-BE32-E72D297353CC}">
              <c16:uniqueId val="{00000007-39B6-46BB-8374-994FF8F3167A}"/>
            </c:ext>
          </c:extLst>
        </c:ser>
        <c:ser>
          <c:idx val="8"/>
          <c:order val="8"/>
          <c:tx>
            <c:v>Peón albañil</c:v>
          </c:tx>
          <c:spPr>
            <a:ln w="28575" cmpd="sng">
              <a:solidFill>
                <a:schemeClr val="accent5"/>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1895-1986'!$D$45:$AT$45</c:f>
              <c:numCache>
                <c:formatCode>0</c:formatCode>
                <c:ptCount val="43"/>
                <c:pt idx="0">
                  <c:v>23.654863078375826</c:v>
                </c:pt>
                <c:pt idx="1">
                  <c:v>30.723346473937799</c:v>
                </c:pt>
                <c:pt idx="2">
                  <c:v>28.61746226030192</c:v>
                </c:pt>
                <c:pt idx="3">
                  <c:v>25.701607387140903</c:v>
                </c:pt>
                <c:pt idx="4">
                  <c:v>44.61684601113172</c:v>
                </c:pt>
                <c:pt idx="5">
                  <c:v>55.334744592728939</c:v>
                </c:pt>
                <c:pt idx="6">
                  <c:v>44.152656058751525</c:v>
                </c:pt>
                <c:pt idx="8">
                  <c:v>63.904336734693878</c:v>
                </c:pt>
                <c:pt idx="9">
                  <c:v>50.165920603133465</c:v>
                </c:pt>
                <c:pt idx="10">
                  <c:v>55.440330268981953</c:v>
                </c:pt>
                <c:pt idx="11">
                  <c:v>49.361838116410667</c:v>
                </c:pt>
                <c:pt idx="12">
                  <c:v>63.613940122961772</c:v>
                </c:pt>
                <c:pt idx="13">
                  <c:v>51.004768708697974</c:v>
                </c:pt>
                <c:pt idx="14">
                  <c:v>78.886361168422198</c:v>
                </c:pt>
                <c:pt idx="15">
                  <c:v>36.915253376017887</c:v>
                </c:pt>
                <c:pt idx="16">
                  <c:v>43.125</c:v>
                </c:pt>
                <c:pt idx="17">
                  <c:v>45.80686695278969</c:v>
                </c:pt>
                <c:pt idx="18">
                  <c:v>55.54733975701717</c:v>
                </c:pt>
                <c:pt idx="19">
                  <c:v>49.354272205336031</c:v>
                </c:pt>
                <c:pt idx="20">
                  <c:v>52.546723804257667</c:v>
                </c:pt>
                <c:pt idx="21">
                  <c:v>55.156938621949905</c:v>
                </c:pt>
                <c:pt idx="22">
                  <c:v>55.813009455493969</c:v>
                </c:pt>
                <c:pt idx="23">
                  <c:v>57.899325048886645</c:v>
                </c:pt>
                <c:pt idx="24">
                  <c:v>49.816987788331069</c:v>
                </c:pt>
                <c:pt idx="25">
                  <c:v>53.432762064977403</c:v>
                </c:pt>
                <c:pt idx="26">
                  <c:v>51.179125212870858</c:v>
                </c:pt>
              </c:numCache>
            </c:numRef>
          </c:val>
          <c:smooth val="0"/>
          <c:extLst>
            <c:ext xmlns:c16="http://schemas.microsoft.com/office/drawing/2014/chart" uri="{C3380CC4-5D6E-409C-BE32-E72D297353CC}">
              <c16:uniqueId val="{00000008-39B6-46BB-8374-994FF8F3167A}"/>
            </c:ext>
          </c:extLst>
        </c:ser>
        <c:ser>
          <c:idx val="9"/>
          <c:order val="9"/>
          <c:tx>
            <c:v>Obrero frutícola</c:v>
          </c:tx>
          <c:spPr>
            <a:ln w="28575" cmpd="sng">
              <a:solidFill>
                <a:schemeClr val="accent6"/>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1895-1986'!$D$60:$AT$60</c:f>
              <c:numCache>
                <c:formatCode>0</c:formatCode>
                <c:ptCount val="43"/>
                <c:pt idx="8">
                  <c:v>34.771477340936372</c:v>
                </c:pt>
                <c:pt idx="9">
                  <c:v>27.296162681116737</c:v>
                </c:pt>
                <c:pt idx="10">
                  <c:v>40.101838894563613</c:v>
                </c:pt>
                <c:pt idx="11">
                  <c:v>35.705062904203714</c:v>
                </c:pt>
                <c:pt idx="12">
                  <c:v>46.650222756838637</c:v>
                </c:pt>
                <c:pt idx="13">
                  <c:v>38.029871405608141</c:v>
                </c:pt>
                <c:pt idx="14">
                  <c:v>56.430950428928227</c:v>
                </c:pt>
                <c:pt idx="15">
                  <c:v>46.099513828016818</c:v>
                </c:pt>
                <c:pt idx="16">
                  <c:v>36.215000000000003</c:v>
                </c:pt>
                <c:pt idx="17">
                  <c:v>51.973175965665227</c:v>
                </c:pt>
                <c:pt idx="18">
                  <c:v>51.591956430666102</c:v>
                </c:pt>
                <c:pt idx="19">
                  <c:v>50.463356973995268</c:v>
                </c:pt>
                <c:pt idx="20">
                  <c:v>54.930052529720754</c:v>
                </c:pt>
                <c:pt idx="21">
                  <c:v>57.186713963237658</c:v>
                </c:pt>
                <c:pt idx="22">
                  <c:v>57.285295076622106</c:v>
                </c:pt>
                <c:pt idx="23">
                  <c:v>49.664984545511885</c:v>
                </c:pt>
                <c:pt idx="24">
                  <c:v>42.732103120759838</c:v>
                </c:pt>
                <c:pt idx="25">
                  <c:v>49.850436336873102</c:v>
                </c:pt>
                <c:pt idx="26">
                  <c:v>48.67719817155151</c:v>
                </c:pt>
                <c:pt idx="27">
                  <c:v>51.813307834344513</c:v>
                </c:pt>
                <c:pt idx="28">
                  <c:v>44.756970453599685</c:v>
                </c:pt>
                <c:pt idx="29">
                  <c:v>47.655361291746189</c:v>
                </c:pt>
                <c:pt idx="30">
                  <c:v>46.283124346917468</c:v>
                </c:pt>
                <c:pt idx="31">
                  <c:v>28.847257945306737</c:v>
                </c:pt>
                <c:pt idx="32">
                  <c:v>24.108579676674378</c:v>
                </c:pt>
                <c:pt idx="33">
                  <c:v>25.072031876429651</c:v>
                </c:pt>
                <c:pt idx="34">
                  <c:v>17.734752764429526</c:v>
                </c:pt>
                <c:pt idx="35">
                  <c:v>13.49055169114383</c:v>
                </c:pt>
                <c:pt idx="36">
                  <c:v>24.50716858474669</c:v>
                </c:pt>
                <c:pt idx="37">
                  <c:v>22.916604773767247</c:v>
                </c:pt>
                <c:pt idx="38">
                  <c:v>24.833267609532928</c:v>
                </c:pt>
                <c:pt idx="39">
                  <c:v>31.350534672906317</c:v>
                </c:pt>
                <c:pt idx="40">
                  <c:v>46.582400114428097</c:v>
                </c:pt>
                <c:pt idx="41">
                  <c:v>38.100288980979784</c:v>
                </c:pt>
                <c:pt idx="42">
                  <c:v>34.705045875881758</c:v>
                </c:pt>
              </c:numCache>
            </c:numRef>
          </c:val>
          <c:smooth val="0"/>
          <c:extLst>
            <c:ext xmlns:c16="http://schemas.microsoft.com/office/drawing/2014/chart" uri="{C3380CC4-5D6E-409C-BE32-E72D297353CC}">
              <c16:uniqueId val="{00000009-39B6-46BB-8374-994FF8F3167A}"/>
            </c:ext>
          </c:extLst>
        </c:ser>
        <c:ser>
          <c:idx val="10"/>
          <c:order val="10"/>
          <c:tx>
            <c:v>Peón de bodega/Obrero vinìcola</c:v>
          </c:tx>
          <c:spPr>
            <a:ln w="28575" cmpd="sng">
              <a:solidFill>
                <a:schemeClr val="accent1"/>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1895-1986'!$D$57:$AT$57</c:f>
              <c:numCache>
                <c:formatCode>0</c:formatCode>
                <c:ptCount val="43"/>
                <c:pt idx="1">
                  <c:v>21.945247481384143</c:v>
                </c:pt>
                <c:pt idx="2">
                  <c:v>20.441044471644226</c:v>
                </c:pt>
                <c:pt idx="4">
                  <c:v>41.828293135435992</c:v>
                </c:pt>
                <c:pt idx="5">
                  <c:v>51.876323055683379</c:v>
                </c:pt>
                <c:pt idx="6">
                  <c:v>43.692732558139539</c:v>
                </c:pt>
                <c:pt idx="8">
                  <c:v>75.256754201680664</c:v>
                </c:pt>
                <c:pt idx="9">
                  <c:v>59.077748851454821</c:v>
                </c:pt>
                <c:pt idx="10">
                  <c:v>67.77935762115537</c:v>
                </c:pt>
                <c:pt idx="11">
                  <c:v>60.34801131770412</c:v>
                </c:pt>
                <c:pt idx="12">
                  <c:v>72.877022632094793</c:v>
                </c:pt>
                <c:pt idx="13">
                  <c:v>58.431778889087326</c:v>
                </c:pt>
                <c:pt idx="14">
                  <c:v>94.786043272885223</c:v>
                </c:pt>
                <c:pt idx="15">
                  <c:v>56.486702364165296</c:v>
                </c:pt>
                <c:pt idx="16">
                  <c:v>52.375</c:v>
                </c:pt>
                <c:pt idx="17">
                  <c:v>55.276555793991406</c:v>
                </c:pt>
                <c:pt idx="18">
                  <c:v>55.54733975701717</c:v>
                </c:pt>
                <c:pt idx="19">
                  <c:v>54.483789260385002</c:v>
                </c:pt>
                <c:pt idx="20">
                  <c:v>50.844346143212604</c:v>
                </c:pt>
                <c:pt idx="21">
                  <c:v>56.127700741696223</c:v>
                </c:pt>
                <c:pt idx="22">
                  <c:v>55.411477013368113</c:v>
                </c:pt>
                <c:pt idx="23">
                  <c:v>53.186589289093547</c:v>
                </c:pt>
                <c:pt idx="24">
                  <c:v>45.762116689280866</c:v>
                </c:pt>
                <c:pt idx="25">
                  <c:v>47.606087687940288</c:v>
                </c:pt>
                <c:pt idx="26">
                  <c:v>43.746930178363371</c:v>
                </c:pt>
                <c:pt idx="27">
                  <c:v>49.133309153257727</c:v>
                </c:pt>
                <c:pt idx="28">
                  <c:v>43.287848522680001</c:v>
                </c:pt>
                <c:pt idx="29">
                  <c:v>35.432485754708424</c:v>
                </c:pt>
                <c:pt idx="30">
                  <c:v>35.207774294670863</c:v>
                </c:pt>
                <c:pt idx="31">
                  <c:v>45.349175905395434</c:v>
                </c:pt>
                <c:pt idx="32">
                  <c:v>34.275439478331762</c:v>
                </c:pt>
                <c:pt idx="33">
                  <c:v>23.693635536316016</c:v>
                </c:pt>
                <c:pt idx="34">
                  <c:v>16.868346165526368</c:v>
                </c:pt>
                <c:pt idx="35">
                  <c:v>15.680163831171297</c:v>
                </c:pt>
                <c:pt idx="36">
                  <c:v>18.681437968555269</c:v>
                </c:pt>
                <c:pt idx="37">
                  <c:v>18.490463996829217</c:v>
                </c:pt>
                <c:pt idx="38">
                  <c:v>19.534056019168887</c:v>
                </c:pt>
                <c:pt idx="39">
                  <c:v>31.44425824442472</c:v>
                </c:pt>
                <c:pt idx="40">
                  <c:v>37.412940955691013</c:v>
                </c:pt>
                <c:pt idx="41">
                  <c:v>32.359149545489679</c:v>
                </c:pt>
                <c:pt idx="42">
                  <c:v>32.508523985003166</c:v>
                </c:pt>
              </c:numCache>
            </c:numRef>
          </c:val>
          <c:smooth val="0"/>
          <c:extLst>
            <c:ext xmlns:c16="http://schemas.microsoft.com/office/drawing/2014/chart" uri="{C3380CC4-5D6E-409C-BE32-E72D297353CC}">
              <c16:uniqueId val="{0000000A-39B6-46BB-8374-994FF8F3167A}"/>
            </c:ext>
          </c:extLst>
        </c:ser>
        <c:ser>
          <c:idx val="11"/>
          <c:order val="11"/>
          <c:tx>
            <c:v>Peón de viña</c:v>
          </c:tx>
          <c:spPr>
            <a:ln w="28575" cmpd="sng">
              <a:solidFill>
                <a:schemeClr val="accent3"/>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1895-1986'!$D$55:$AT$55</c:f>
              <c:numCache>
                <c:formatCode>0</c:formatCode>
                <c:ptCount val="43"/>
                <c:pt idx="0">
                  <c:v>25.074154863078377</c:v>
                </c:pt>
                <c:pt idx="1">
                  <c:v>16.458935611038108</c:v>
                </c:pt>
                <c:pt idx="2">
                  <c:v>15.330783353733171</c:v>
                </c:pt>
                <c:pt idx="8">
                  <c:v>45.108943577430971</c:v>
                </c:pt>
                <c:pt idx="9">
                  <c:v>35.411238072800089</c:v>
                </c:pt>
                <c:pt idx="10">
                  <c:v>43.357181364203839</c:v>
                </c:pt>
                <c:pt idx="11">
                  <c:v>38.603488783346805</c:v>
                </c:pt>
                <c:pt idx="12">
                  <c:v>46.650222756838637</c:v>
                </c:pt>
                <c:pt idx="13">
                  <c:v>37.403497053045186</c:v>
                </c:pt>
                <c:pt idx="14">
                  <c:v>67.243822347703329</c:v>
                </c:pt>
                <c:pt idx="15">
                  <c:v>45.494867436513076</c:v>
                </c:pt>
                <c:pt idx="16">
                  <c:v>39.274999999999999</c:v>
                </c:pt>
                <c:pt idx="17">
                  <c:v>34.59739806866952</c:v>
                </c:pt>
                <c:pt idx="18">
                  <c:v>34.394637620444065</c:v>
                </c:pt>
                <c:pt idx="19">
                  <c:v>30.499831138129007</c:v>
                </c:pt>
                <c:pt idx="20">
                  <c:v>34.047553220901293</c:v>
                </c:pt>
                <c:pt idx="21">
                  <c:v>42.360528861657528</c:v>
                </c:pt>
                <c:pt idx="22">
                  <c:v>45.507010107597004</c:v>
                </c:pt>
                <c:pt idx="23">
                  <c:v>43.978628650728567</c:v>
                </c:pt>
                <c:pt idx="24">
                  <c:v>37.839522388059699</c:v>
                </c:pt>
                <c:pt idx="25">
                  <c:v>44.483853432867221</c:v>
                </c:pt>
                <c:pt idx="26">
                  <c:v>39.552523079680931</c:v>
                </c:pt>
                <c:pt idx="27">
                  <c:v>53.599973621735707</c:v>
                </c:pt>
                <c:pt idx="28">
                  <c:v>49.23266749895965</c:v>
                </c:pt>
                <c:pt idx="29">
                  <c:v>64.08750957257638</c:v>
                </c:pt>
                <c:pt idx="30">
                  <c:v>60.515506792058552</c:v>
                </c:pt>
                <c:pt idx="31">
                  <c:v>30.603943089430903</c:v>
                </c:pt>
                <c:pt idx="32">
                  <c:v>25.759836978671387</c:v>
                </c:pt>
                <c:pt idx="33">
                  <c:v>18.903778931057388</c:v>
                </c:pt>
                <c:pt idx="34">
                  <c:v>15.012850086639641</c:v>
                </c:pt>
                <c:pt idx="35">
                  <c:v>10.617392193238183</c:v>
                </c:pt>
                <c:pt idx="36">
                  <c:v>16.707113331013247</c:v>
                </c:pt>
                <c:pt idx="37">
                  <c:v>17.189430860485086</c:v>
                </c:pt>
                <c:pt idx="38">
                  <c:v>21.433362832706742</c:v>
                </c:pt>
                <c:pt idx="39">
                  <c:v>29.505351858637727</c:v>
                </c:pt>
                <c:pt idx="40">
                  <c:v>33.524625995973381</c:v>
                </c:pt>
                <c:pt idx="41">
                  <c:v>28.601312824077976</c:v>
                </c:pt>
                <c:pt idx="42">
                  <c:v>24.875610414200057</c:v>
                </c:pt>
              </c:numCache>
            </c:numRef>
          </c:val>
          <c:smooth val="0"/>
          <c:extLst>
            <c:ext xmlns:c16="http://schemas.microsoft.com/office/drawing/2014/chart" uri="{C3380CC4-5D6E-409C-BE32-E72D297353CC}">
              <c16:uniqueId val="{0000000B-39B6-46BB-8374-994FF8F3167A}"/>
            </c:ext>
          </c:extLst>
        </c:ser>
        <c:ser>
          <c:idx val="12"/>
          <c:order val="12"/>
          <c:tx>
            <c:v>Contratista de viña (suma fija)</c:v>
          </c:tx>
          <c:spPr>
            <a:ln w="28575" cmpd="sng">
              <a:solidFill>
                <a:schemeClr val="accent4"/>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1895-1986'!$D$56:$AT$56</c:f>
              <c:numCache>
                <c:formatCode>0</c:formatCode>
                <c:ptCount val="43"/>
                <c:pt idx="8">
                  <c:v>36.387881152460984</c:v>
                </c:pt>
                <c:pt idx="9">
                  <c:v>31.870114265520083</c:v>
                </c:pt>
                <c:pt idx="10">
                  <c:v>30.705413687436163</c:v>
                </c:pt>
                <c:pt idx="11">
                  <c:v>32.654754446240901</c:v>
                </c:pt>
                <c:pt idx="12">
                  <c:v>31.650725296266593</c:v>
                </c:pt>
                <c:pt idx="13">
                  <c:v>35.792820146454723</c:v>
                </c:pt>
                <c:pt idx="14">
                  <c:v>35.362851558258228</c:v>
                </c:pt>
                <c:pt idx="15">
                  <c:v>23.167503842880187</c:v>
                </c:pt>
                <c:pt idx="16">
                  <c:v>27</c:v>
                </c:pt>
                <c:pt idx="17">
                  <c:v>30.831545064377679</c:v>
                </c:pt>
                <c:pt idx="18">
                  <c:v>28.891495601173016</c:v>
                </c:pt>
                <c:pt idx="19">
                  <c:v>27.948936170212765</c:v>
                </c:pt>
                <c:pt idx="20">
                  <c:v>29.280895769975114</c:v>
                </c:pt>
                <c:pt idx="21">
                  <c:v>33.782521767171879</c:v>
                </c:pt>
                <c:pt idx="22">
                  <c:v>38.426654711444414</c:v>
                </c:pt>
                <c:pt idx="23">
                  <c:v>36.278743455497377</c:v>
                </c:pt>
                <c:pt idx="24">
                  <c:v>31.214486838534597</c:v>
                </c:pt>
                <c:pt idx="25">
                  <c:v>32.65354641993482</c:v>
                </c:pt>
                <c:pt idx="26">
                  <c:v>32.5677314690329</c:v>
                </c:pt>
                <c:pt idx="27">
                  <c:v>38.403568979161186</c:v>
                </c:pt>
                <c:pt idx="28">
                  <c:v>33.267753641281743</c:v>
                </c:pt>
                <c:pt idx="29">
                  <c:v>26.380950897550729</c:v>
                </c:pt>
                <c:pt idx="30">
                  <c:v>28.387554858934184</c:v>
                </c:pt>
                <c:pt idx="31">
                  <c:v>48.543976348854414</c:v>
                </c:pt>
                <c:pt idx="32">
                  <c:v>11.541513381334063</c:v>
                </c:pt>
                <c:pt idx="33">
                  <c:v>7.5902668667142219</c:v>
                </c:pt>
                <c:pt idx="34">
                  <c:v>7.2609492845531403</c:v>
                </c:pt>
                <c:pt idx="35">
                  <c:v>6.1218795248896063</c:v>
                </c:pt>
                <c:pt idx="36">
                  <c:v>14.526225859707298</c:v>
                </c:pt>
                <c:pt idx="37">
                  <c:v>12.121536187762219</c:v>
                </c:pt>
                <c:pt idx="38">
                  <c:v>12.472284586257574</c:v>
                </c:pt>
                <c:pt idx="39">
                  <c:v>16.182780476225318</c:v>
                </c:pt>
                <c:pt idx="40">
                  <c:v>25.885151066908268</c:v>
                </c:pt>
                <c:pt idx="41">
                  <c:v>21.33198645521378</c:v>
                </c:pt>
                <c:pt idx="42">
                  <c:v>23.085445073134004</c:v>
                </c:pt>
              </c:numCache>
            </c:numRef>
          </c:val>
          <c:smooth val="0"/>
          <c:extLst>
            <c:ext xmlns:c16="http://schemas.microsoft.com/office/drawing/2014/chart" uri="{C3380CC4-5D6E-409C-BE32-E72D297353CC}">
              <c16:uniqueId val="{0000000C-39B6-46BB-8374-994FF8F3167A}"/>
            </c:ext>
          </c:extLst>
        </c:ser>
        <c:ser>
          <c:idx val="13"/>
          <c:order val="13"/>
          <c:tx>
            <c:v>Tonelero</c:v>
          </c:tx>
          <c:spPr>
            <a:ln w="28575" cmpd="sng">
              <a:solidFill>
                <a:schemeClr val="accent5"/>
              </a:solidFill>
            </a:ln>
          </c:spPr>
          <c:marker>
            <c:symbol val="none"/>
          </c:marker>
          <c:cat>
            <c:strRef>
              <c:f>'SR 1895-1986'!$D$44:$AT$44</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'SR 1895-1986'!$D$59:$AT$59</c:f>
              <c:numCache>
                <c:formatCode>0</c:formatCode>
                <c:ptCount val="43"/>
                <c:pt idx="1">
                  <c:v>32.917871222076215</c:v>
                </c:pt>
                <c:pt idx="2">
                  <c:v>34.749775601795186</c:v>
                </c:pt>
                <c:pt idx="3">
                  <c:v>29.985208618331054</c:v>
                </c:pt>
                <c:pt idx="20">
                  <c:v>53.681642244954375</c:v>
                </c:pt>
                <c:pt idx="21">
                  <c:v>59.039987100935178</c:v>
                </c:pt>
                <c:pt idx="22">
                  <c:v>57.619905445060319</c:v>
                </c:pt>
                <c:pt idx="23">
                  <c:v>55.258121491200399</c:v>
                </c:pt>
                <c:pt idx="24">
                  <c:v>47.544477611940295</c:v>
                </c:pt>
                <c:pt idx="25">
                  <c:v>49.764115234991074</c:v>
                </c:pt>
                <c:pt idx="26">
                  <c:v>45.476203280451749</c:v>
                </c:pt>
                <c:pt idx="27">
                  <c:v>51.921590609337919</c:v>
                </c:pt>
                <c:pt idx="28">
                  <c:v>42.741198501872674</c:v>
                </c:pt>
                <c:pt idx="29">
                  <c:v>35.048855833755191</c:v>
                </c:pt>
                <c:pt idx="30">
                  <c:v>34.864618599791029</c:v>
                </c:pt>
                <c:pt idx="31">
                  <c:v>52.412324464153748</c:v>
                </c:pt>
                <c:pt idx="32">
                  <c:v>40.106982067653874</c:v>
                </c:pt>
                <c:pt idx="33">
                  <c:v>25.95367243033181</c:v>
                </c:pt>
                <c:pt idx="34">
                  <c:v>18.559873970596126</c:v>
                </c:pt>
                <c:pt idx="35">
                  <c:v>16.096169792423161</c:v>
                </c:pt>
                <c:pt idx="36">
                  <c:v>20.046841382526253</c:v>
                </c:pt>
                <c:pt idx="37">
                  <c:v>20.732358965519392</c:v>
                </c:pt>
                <c:pt idx="38">
                  <c:v>24.990252882663384</c:v>
                </c:pt>
                <c:pt idx="39">
                  <c:v>33.74048574662563</c:v>
                </c:pt>
                <c:pt idx="40">
                  <c:v>39.740771304709362</c:v>
                </c:pt>
                <c:pt idx="41">
                  <c:v>35.803833206783743</c:v>
                </c:pt>
                <c:pt idx="42">
                  <c:v>36.022959010408911</c:v>
                </c:pt>
              </c:numCache>
            </c:numRef>
          </c:val>
          <c:smooth val="0"/>
          <c:extLst>
            <c:ext xmlns:c16="http://schemas.microsoft.com/office/drawing/2014/chart" uri="{C3380CC4-5D6E-409C-BE32-E72D297353CC}">
              <c16:uniqueId val="{0000000D-39B6-46BB-8374-994FF8F3167A}"/>
            </c:ext>
          </c:extLst>
        </c:ser>
        <c:dLbls>
          <c:showLegendKey val="0"/>
          <c:showVal val="0"/>
          <c:showCatName val="0"/>
          <c:showSerName val="0"/>
          <c:showPercent val="0"/>
          <c:showBubbleSize val="0"/>
        </c:dLbls>
        <c:smooth val="0"/>
        <c:axId val="663667462"/>
        <c:axId val="1428411704"/>
      </c:lineChart>
      <c:catAx>
        <c:axId val="6636674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1428411704"/>
        <c:crosses val="autoZero"/>
        <c:auto val="1"/>
        <c:lblAlgn val="ctr"/>
        <c:lblOffset val="100"/>
        <c:noMultiLvlLbl val="1"/>
      </c:catAx>
      <c:valAx>
        <c:axId val="14284117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663667462"/>
        <c:crosses val="autoZero"/>
        <c:crossBetween val="between"/>
      </c:valAx>
    </c:plotArea>
    <c:legend>
      <c:legendPos val="b"/>
      <c:overlay val="0"/>
      <c:txPr>
        <a:bodyPr/>
        <a:lstStyle/>
        <a:p>
          <a:pPr lvl="0">
            <a:defRPr sz="900" b="0" i="0">
              <a:solidFill>
                <a:schemeClr val="lt1"/>
              </a:solidFill>
              <a:latin typeface="+mn-lt"/>
            </a:defRPr>
          </a:pPr>
          <a:endParaRPr lang="es-AR"/>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7402994242238898E-2"/>
          <c:y val="8.6574394463667825E-2"/>
          <c:w val="0.94817550461059619"/>
          <c:h val="0.43799253467019045"/>
        </c:manualLayout>
      </c:layout>
      <c:barChart>
        <c:barDir val="col"/>
        <c:grouping val="clustered"/>
        <c:varyColors val="1"/>
        <c:ser>
          <c:idx val="0"/>
          <c:order val="0"/>
          <c:tx>
            <c:v>Carpintero</c:v>
          </c:tx>
          <c:spPr>
            <a:solidFill>
              <a:srgbClr val="4472C4"/>
            </a:solidFill>
            <a:ln cmpd="sng">
              <a:noFill/>
            </a:ln>
          </c:spPr>
          <c:invertIfNegative val="1"/>
          <c:cat>
            <c:numRef>
              <c:f>'SR 1895-1986'!$D$44</c:f>
              <c:numCache>
                <c:formatCode>General</c:formatCode>
                <c:ptCount val="1"/>
                <c:pt idx="0">
                  <c:v>1914</c:v>
                </c:pt>
              </c:numCache>
            </c:numRef>
          </c:cat>
          <c:val>
            <c:numRef>
              <c:f>'SR 1895-1986'!$D$45</c:f>
              <c:numCache>
                <c:formatCode>0</c:formatCode>
                <c:ptCount val="1"/>
                <c:pt idx="0">
                  <c:v>23.654863078375826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670-48A6-BE58-A732923AC584}"/>
            </c:ext>
          </c:extLst>
        </c:ser>
        <c:ser>
          <c:idx val="1"/>
          <c:order val="1"/>
          <c:tx>
            <c:v>Mecánico</c:v>
          </c:tx>
          <c:spPr>
            <a:solidFill>
              <a:srgbClr val="ED7D31"/>
            </a:solidFill>
            <a:ln cmpd="sng">
              <a:noFill/>
            </a:ln>
          </c:spPr>
          <c:invertIfNegative val="1"/>
          <c:dPt>
            <c:idx val="0"/>
            <c:invertIfNegative val="1"/>
            <c:bubble3D val="0"/>
            <c:extLst>
              <c:ext xmlns:c16="http://schemas.microsoft.com/office/drawing/2014/chart" uri="{C3380CC4-5D6E-409C-BE32-E72D297353CC}">
                <c16:uniqueId val="{00000001-B670-48A6-BE58-A732923AC584}"/>
              </c:ext>
            </c:extLst>
          </c:dPt>
          <c:cat>
            <c:numRef>
              <c:f>'SR 1895-1986'!$D$44</c:f>
              <c:numCache>
                <c:formatCode>General</c:formatCode>
                <c:ptCount val="1"/>
                <c:pt idx="0">
                  <c:v>1914</c:v>
                </c:pt>
              </c:numCache>
            </c:numRef>
          </c:cat>
          <c:val>
            <c:numRef>
              <c:f>'SR 1895-1986'!$G$44:$H$44</c:f>
              <c:numCache>
                <c:formatCode>General</c:formatCode>
                <c:ptCount val="2"/>
                <c:pt idx="0">
                  <c:v>1923</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B670-48A6-BE58-A732923AC584}"/>
            </c:ext>
          </c:extLst>
        </c:ser>
        <c:ser>
          <c:idx val="2"/>
          <c:order val="2"/>
          <c:tx>
            <c:v>Enfermero</c:v>
          </c:tx>
          <c:spPr>
            <a:solidFill>
              <a:srgbClr val="A5A5A5"/>
            </a:solidFill>
            <a:ln cmpd="sng">
              <a:noFill/>
            </a:ln>
          </c:spPr>
          <c:invertIfNegative val="1"/>
          <c:cat>
            <c:numRef>
              <c:f>'SR 1895-1986'!$D$44</c:f>
              <c:numCache>
                <c:formatCode>General</c:formatCode>
                <c:ptCount val="1"/>
                <c:pt idx="0">
                  <c:v>1914</c:v>
                </c:pt>
              </c:numCache>
            </c:numRef>
          </c:cat>
          <c:val>
            <c:numRef>
              <c:f>'SR 1895-1986'!$G$45:$H$45</c:f>
              <c:numCache>
                <c:formatCode>0</c:formatCode>
                <c:ptCount val="2"/>
                <c:pt idx="0">
                  <c:v>25.701607387140903</c:v>
                </c:pt>
                <c:pt idx="1">
                  <c:v>44.61684601113172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B670-48A6-BE58-A732923AC584}"/>
            </c:ext>
          </c:extLst>
        </c:ser>
        <c:ser>
          <c:idx val="3"/>
          <c:order val="3"/>
          <c:tx>
            <c:v>Ordenanza</c:v>
          </c:tx>
          <c:spPr>
            <a:solidFill>
              <a:srgbClr val="FFC000"/>
            </a:solidFill>
            <a:ln cmpd="sng">
              <a:noFill/>
            </a:ln>
          </c:spPr>
          <c:invertIfNegative val="1"/>
          <c:cat>
            <c:numRef>
              <c:f>'SR 1895-1986'!$D$44</c:f>
              <c:numCache>
                <c:formatCode>General</c:formatCode>
                <c:ptCount val="1"/>
                <c:pt idx="0">
                  <c:v>1914</c:v>
                </c:pt>
              </c:numCache>
            </c:numRef>
          </c:cat>
          <c:val>
            <c:numRef>
              <c:f>'SR 1895-1986'!$K$44</c:f>
              <c:numCache>
                <c:formatCode>General</c:formatCode>
                <c:ptCount val="1"/>
                <c:pt idx="0">
                  <c:v>1945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B670-48A6-BE58-A732923AC584}"/>
            </c:ext>
          </c:extLst>
        </c:ser>
        <c:ser>
          <c:idx val="4"/>
          <c:order val="4"/>
          <c:tx>
            <c:v>Policía</c:v>
          </c:tx>
          <c:spPr>
            <a:solidFill>
              <a:srgbClr val="5B9BD5"/>
            </a:solidFill>
            <a:ln cmpd="sng">
              <a:noFill/>
            </a:ln>
          </c:spPr>
          <c:invertIfNegative val="1"/>
          <c:cat>
            <c:numRef>
              <c:f>'SR 1895-1986'!$D$44</c:f>
              <c:numCache>
                <c:formatCode>General</c:formatCode>
                <c:ptCount val="1"/>
                <c:pt idx="0">
                  <c:v>1914</c:v>
                </c:pt>
              </c:numCache>
            </c:numRef>
          </c:cat>
          <c:val>
            <c:numRef>
              <c:f>'SR 1895-1986'!$K$45</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B670-48A6-BE58-A732923AC584}"/>
            </c:ext>
          </c:extLst>
        </c:ser>
        <c:ser>
          <c:idx val="5"/>
          <c:order val="5"/>
          <c:tx>
            <c:v>Albañil </c:v>
          </c:tx>
          <c:spPr>
            <a:solidFill>
              <a:srgbClr val="70AD47"/>
            </a:solidFill>
            <a:ln cmpd="sng">
              <a:noFill/>
            </a:ln>
          </c:spPr>
          <c:invertIfNegative val="1"/>
          <c:cat>
            <c:numRef>
              <c:f>'SR 1895-1986'!$D$44</c:f>
              <c:numCache>
                <c:formatCode>General</c:formatCode>
                <c:ptCount val="1"/>
                <c:pt idx="0">
                  <c:v>1914</c:v>
                </c:pt>
              </c:numCache>
            </c:numRef>
          </c:cat>
          <c:val>
            <c:numRef>
              <c:f>'SR 1895-1986'!$D$47</c:f>
              <c:numCache>
                <c:formatCode>0</c:formatCode>
                <c:ptCount val="1"/>
                <c:pt idx="0">
                  <c:v>47.309726156751651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B670-48A6-BE58-A732923AC584}"/>
            </c:ext>
          </c:extLst>
        </c:ser>
        <c:ser>
          <c:idx val="6"/>
          <c:order val="6"/>
          <c:tx>
            <c:v>Panadero</c:v>
          </c:tx>
          <c:spPr>
            <a:solidFill>
              <a:srgbClr val="ED7D31"/>
            </a:solidFill>
            <a:ln cmpd="sng">
              <a:noFill/>
            </a:ln>
          </c:spPr>
          <c:invertIfNegative val="1"/>
          <c:cat>
            <c:numRef>
              <c:f>'SR 1895-1986'!$D$44</c:f>
              <c:numCache>
                <c:formatCode>General</c:formatCode>
                <c:ptCount val="1"/>
                <c:pt idx="0">
                  <c:v>1914</c:v>
                </c:pt>
              </c:numCache>
            </c:numRef>
          </c:cat>
          <c:val>
            <c:numRef>
              <c:f>'SR 1895-1986'!$D$48</c:f>
              <c:numCache>
                <c:formatCode>0</c:formatCode>
                <c:ptCount val="1"/>
                <c:pt idx="0">
                  <c:v>85.157507082152975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B670-48A6-BE58-A732923AC584}"/>
            </c:ext>
          </c:extLst>
        </c:ser>
        <c:ser>
          <c:idx val="7"/>
          <c:order val="7"/>
          <c:tx>
            <c:v>0</c:v>
          </c:tx>
          <c:spPr>
            <a:solidFill>
              <a:srgbClr val="A5A5A5"/>
            </a:solidFill>
            <a:ln cmpd="sng">
              <a:noFill/>
            </a:ln>
          </c:spPr>
          <c:invertIfNegative val="1"/>
          <c:cat>
            <c:numRef>
              <c:f>'SR 1895-1986'!$D$44</c:f>
              <c:numCache>
                <c:formatCode>General</c:formatCode>
                <c:ptCount val="1"/>
                <c:pt idx="0">
                  <c:v>1914</c:v>
                </c:pt>
              </c:numCache>
            </c:numRef>
          </c:cat>
          <c:val>
            <c:numRef>
              <c:f>'SR 1895-1986'!$D$49</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8-B670-48A6-BE58-A732923AC584}"/>
            </c:ext>
          </c:extLst>
        </c:ser>
        <c:ser>
          <c:idx val="8"/>
          <c:order val="8"/>
          <c:tx>
            <c:v>Peón albañil</c:v>
          </c:tx>
          <c:spPr>
            <a:solidFill>
              <a:srgbClr val="5B9BD5"/>
            </a:solidFill>
            <a:ln cmpd="sng">
              <a:noFill/>
            </a:ln>
          </c:spPr>
          <c:invertIfNegative val="1"/>
          <c:cat>
            <c:numRef>
              <c:f>'SR 1895-1986'!$D$44</c:f>
              <c:numCache>
                <c:formatCode>General</c:formatCode>
                <c:ptCount val="1"/>
                <c:pt idx="0">
                  <c:v>1914</c:v>
                </c:pt>
              </c:numCache>
            </c:numRef>
          </c:cat>
          <c:val>
            <c:numRef>
              <c:f>'SR 1895-1986'!$D$50</c:f>
              <c:numCache>
                <c:formatCode>0</c:formatCode>
                <c:ptCount val="1"/>
                <c:pt idx="0">
                  <c:v>23.654863078375826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9-B670-48A6-BE58-A732923AC584}"/>
            </c:ext>
          </c:extLst>
        </c:ser>
        <c:ser>
          <c:idx val="9"/>
          <c:order val="9"/>
          <c:tx>
            <c:v>Obrero frutícola</c:v>
          </c:tx>
          <c:spPr>
            <a:solidFill>
              <a:srgbClr val="70AD47"/>
            </a:solidFill>
            <a:ln cmpd="sng">
              <a:noFill/>
            </a:ln>
          </c:spPr>
          <c:invertIfNegative val="1"/>
          <c:cat>
            <c:numRef>
              <c:f>'SR 1895-1986'!$D$44</c:f>
              <c:numCache>
                <c:formatCode>General</c:formatCode>
                <c:ptCount val="1"/>
                <c:pt idx="0">
                  <c:v>1914</c:v>
                </c:pt>
              </c:numCache>
            </c:numRef>
          </c:cat>
          <c:val>
            <c:numRef>
              <c:f>'SR 1895-1986'!$D$51</c:f>
              <c:numCache>
                <c:formatCode>0</c:formatCode>
                <c:ptCount val="1"/>
                <c:pt idx="0">
                  <c:v>47.309726156751651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A-B670-48A6-BE58-A732923AC584}"/>
            </c:ext>
          </c:extLst>
        </c:ser>
        <c:ser>
          <c:idx val="10"/>
          <c:order val="10"/>
          <c:tx>
            <c:v>Peón de bodega/Obrero vinìcola</c:v>
          </c:tx>
          <c:spPr>
            <a:solidFill>
              <a:srgbClr val="4472C4"/>
            </a:solidFill>
            <a:ln cmpd="sng">
              <a:noFill/>
            </a:ln>
          </c:spPr>
          <c:invertIfNegative val="1"/>
          <c:dLbls>
            <c:spPr>
              <a:noFill/>
              <a:ln>
                <a:noFill/>
              </a:ln>
              <a:effectLst/>
            </c:spPr>
            <c:txPr>
              <a:bodyPr/>
              <a:lstStyle/>
              <a:p>
                <a:pPr lvl="0">
                  <a:defRPr sz="900" b="0" i="0">
                    <a:solidFill>
                      <a:srgbClr val="FFFFFF"/>
                    </a:solidFill>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'SR 1895-1986'!$D$44</c:f>
              <c:numCache>
                <c:formatCode>General</c:formatCode>
                <c:ptCount val="1"/>
                <c:pt idx="0">
                  <c:v>1914</c:v>
                </c:pt>
              </c:numCache>
            </c:numRef>
          </c:cat>
          <c:val>
            <c:numRef>
              <c:f>'SR 1895-1986'!$D$52</c:f>
              <c:numCache>
                <c:formatCode>0</c:formatCode>
                <c:ptCount val="1"/>
                <c:pt idx="0">
                  <c:v>42.578753541076487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B-B670-48A6-BE58-A732923AC584}"/>
            </c:ext>
          </c:extLst>
        </c:ser>
        <c:ser>
          <c:idx val="11"/>
          <c:order val="11"/>
          <c:tx>
            <c:v>Peón de viña</c:v>
          </c:tx>
          <c:spPr>
            <a:solidFill>
              <a:srgbClr val="A5A5A5"/>
            </a:solidFill>
            <a:ln cmpd="sng">
              <a:noFill/>
            </a:ln>
          </c:spPr>
          <c:invertIfNegative val="1"/>
          <c:cat>
            <c:numRef>
              <c:f>'SR 1895-1986'!$D$44</c:f>
              <c:numCache>
                <c:formatCode>General</c:formatCode>
                <c:ptCount val="1"/>
                <c:pt idx="0">
                  <c:v>1914</c:v>
                </c:pt>
              </c:numCache>
            </c:numRef>
          </c:cat>
          <c:val>
            <c:numRef>
              <c:f>'SR 1895-1986'!$D$53</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C-B670-48A6-BE58-A732923AC584}"/>
            </c:ext>
          </c:extLst>
        </c:ser>
        <c:ser>
          <c:idx val="12"/>
          <c:order val="12"/>
          <c:tx>
            <c:v>Contratista de viña (suma fija)</c:v>
          </c:tx>
          <c:spPr>
            <a:solidFill>
              <a:srgbClr val="FFC000"/>
            </a:solidFill>
            <a:ln cmpd="sng">
              <a:noFill/>
            </a:ln>
          </c:spPr>
          <c:invertIfNegative val="1"/>
          <c:cat>
            <c:numRef>
              <c:f>'SR 1895-1986'!$D$44</c:f>
              <c:numCache>
                <c:formatCode>General</c:formatCode>
                <c:ptCount val="1"/>
                <c:pt idx="0">
                  <c:v>1914</c:v>
                </c:pt>
              </c:numCache>
            </c:numRef>
          </c:cat>
          <c:val>
            <c:numRef>
              <c:f>'SR 1895-1986'!$G$47:$H$47</c:f>
              <c:numCache>
                <c:formatCode>0</c:formatCode>
                <c:ptCount val="2"/>
                <c:pt idx="0">
                  <c:v>34.268809849521205</c:v>
                </c:pt>
                <c:pt idx="1">
                  <c:v>55.771057513914648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D-B670-48A6-BE58-A732923AC584}"/>
            </c:ext>
          </c:extLst>
        </c:ser>
        <c:ser>
          <c:idx val="13"/>
          <c:order val="13"/>
          <c:tx>
            <c:v>Tonelero</c:v>
          </c:tx>
          <c:spPr>
            <a:solidFill>
              <a:srgbClr val="5B9BD5"/>
            </a:solidFill>
            <a:ln cmpd="sng">
              <a:noFill/>
            </a:ln>
          </c:spPr>
          <c:invertIfNegative val="1"/>
          <c:cat>
            <c:numRef>
              <c:f>'SR 1895-1986'!$D$44</c:f>
              <c:numCache>
                <c:formatCode>General</c:formatCode>
                <c:ptCount val="1"/>
                <c:pt idx="0">
                  <c:v>1914</c:v>
                </c:pt>
              </c:numCache>
            </c:numRef>
          </c:cat>
          <c:val>
            <c:numRef>
              <c:f>'SR 1895-1986'!$G$48:$H$48</c:f>
              <c:numCache>
                <c:formatCode>0</c:formatCode>
                <c:ptCount val="2"/>
                <c:pt idx="1">
                  <c:v>85.515621521335802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E-B670-48A6-BE58-A732923AC584}"/>
            </c:ext>
          </c:extLst>
        </c:ser>
        <c:dLbls>
          <c:showLegendKey val="0"/>
          <c:showVal val="0"/>
          <c:showCatName val="0"/>
          <c:showSerName val="0"/>
          <c:showPercent val="0"/>
          <c:showBubbleSize val="0"/>
        </c:dLbls>
        <c:gapWidth val="150"/>
        <c:axId val="520733431"/>
        <c:axId val="897867131"/>
      </c:barChart>
      <c:lineChart>
        <c:grouping val="standard"/>
        <c:varyColors val="1"/>
        <c:ser>
          <c:idx val="14"/>
          <c:order val="14"/>
          <c:tx>
            <c:v>ICV Cap. Federal 1960=100</c:v>
          </c:tx>
          <c:spPr>
            <a:ln w="28575" cmpd="sng">
              <a:solidFill>
                <a:schemeClr val="accent1"/>
              </a:solidFill>
            </a:ln>
          </c:spPr>
          <c:marker>
            <c:symbol val="none"/>
          </c:marker>
          <c:cat>
            <c:numRef>
              <c:f>'SR 1895-1986'!$D$44</c:f>
              <c:numCache>
                <c:formatCode>General</c:formatCode>
                <c:ptCount val="1"/>
                <c:pt idx="0">
                  <c:v>1914</c:v>
                </c:pt>
              </c:numCache>
            </c:numRef>
          </c:cat>
          <c:val>
            <c:numRef>
              <c:f>'SR 1895-1986'!$G$49:$H$49</c:f>
              <c:numCache>
                <c:formatCode>0</c:formatCode>
                <c:ptCount val="2"/>
              </c:numCache>
            </c:numRef>
          </c:val>
          <c:smooth val="0"/>
          <c:extLst>
            <c:ext xmlns:c16="http://schemas.microsoft.com/office/drawing/2014/chart" uri="{C3380CC4-5D6E-409C-BE32-E72D297353CC}">
              <c16:uniqueId val="{0000000F-B670-48A6-BE58-A732923AC584}"/>
            </c:ext>
          </c:extLst>
        </c:ser>
        <c:ser>
          <c:idx val="15"/>
          <c:order val="15"/>
          <c:spPr>
            <a:ln cmpd="sng">
              <a:solidFill>
                <a:srgbClr val="FFE699"/>
              </a:solidFill>
            </a:ln>
          </c:spPr>
          <c:marker>
            <c:symbol val="none"/>
          </c:marker>
          <c:cat>
            <c:numRef>
              <c:f>'SR 1895-1986'!$D$44</c:f>
              <c:numCache>
                <c:formatCode>General</c:formatCode>
                <c:ptCount val="1"/>
                <c:pt idx="0">
                  <c:v>1914</c:v>
                </c:pt>
              </c:numCache>
            </c:numRef>
          </c:cat>
          <c:val>
            <c:numRef>
              <c:f>'SR 1895-1986'!$G$50:$H$50</c:f>
              <c:numCache>
                <c:formatCode>0</c:formatCode>
                <c:ptCount val="2"/>
                <c:pt idx="0">
                  <c:v>25.701607387140903</c:v>
                </c:pt>
                <c:pt idx="1">
                  <c:v>55.771057513914648</c:v>
                </c:pt>
              </c:numCache>
            </c:numRef>
          </c:val>
          <c:smooth val="0"/>
          <c:extLst>
            <c:ext xmlns:c16="http://schemas.microsoft.com/office/drawing/2014/chart" uri="{C3380CC4-5D6E-409C-BE32-E72D297353CC}">
              <c16:uniqueId val="{00000010-B670-48A6-BE58-A732923AC584}"/>
            </c:ext>
          </c:extLst>
        </c:ser>
        <c:ser>
          <c:idx val="16"/>
          <c:order val="16"/>
          <c:spPr>
            <a:ln cmpd="sng">
              <a:solidFill>
                <a:srgbClr val="BDD7EE"/>
              </a:solidFill>
            </a:ln>
          </c:spPr>
          <c:marker>
            <c:symbol val="none"/>
          </c:marker>
          <c:cat>
            <c:numRef>
              <c:f>'SR 1895-1986'!$D$44</c:f>
              <c:numCache>
                <c:formatCode>General</c:formatCode>
                <c:ptCount val="1"/>
                <c:pt idx="0">
                  <c:v>1914</c:v>
                </c:pt>
              </c:numCache>
            </c:numRef>
          </c:cat>
          <c:val>
            <c:numRef>
              <c:f>'SR 1895-1986'!$G$51:$H$51</c:f>
              <c:numCache>
                <c:formatCode>0</c:formatCode>
                <c:ptCount val="2"/>
                <c:pt idx="0">
                  <c:v>34.268809849521205</c:v>
                </c:pt>
                <c:pt idx="1">
                  <c:v>44.61684601113172</c:v>
                </c:pt>
              </c:numCache>
            </c:numRef>
          </c:val>
          <c:smooth val="0"/>
          <c:extLst>
            <c:ext xmlns:c16="http://schemas.microsoft.com/office/drawing/2014/chart" uri="{C3380CC4-5D6E-409C-BE32-E72D297353CC}">
              <c16:uniqueId val="{00000011-B670-48A6-BE58-A732923AC584}"/>
            </c:ext>
          </c:extLst>
        </c:ser>
        <c:ser>
          <c:idx val="17"/>
          <c:order val="17"/>
          <c:spPr>
            <a:ln cmpd="sng">
              <a:solidFill>
                <a:srgbClr val="C6DEB5"/>
              </a:solidFill>
            </a:ln>
          </c:spPr>
          <c:marker>
            <c:symbol val="none"/>
          </c:marker>
          <c:cat>
            <c:numRef>
              <c:f>'SR 1895-1986'!$D$44</c:f>
              <c:numCache>
                <c:formatCode>General</c:formatCode>
                <c:ptCount val="1"/>
                <c:pt idx="0">
                  <c:v>1914</c:v>
                </c:pt>
              </c:numCache>
            </c:numRef>
          </c:cat>
          <c:val>
            <c:numRef>
              <c:f>'SR 1895-1986'!$G$52:$H$52</c:f>
              <c:numCache>
                <c:formatCode>0</c:formatCode>
                <c:ptCount val="2"/>
                <c:pt idx="0">
                  <c:v>30.841928864569088</c:v>
                </c:pt>
                <c:pt idx="1">
                  <c:v>44.61684601113172</c:v>
                </c:pt>
              </c:numCache>
            </c:numRef>
          </c:val>
          <c:smooth val="0"/>
          <c:extLst>
            <c:ext xmlns:c16="http://schemas.microsoft.com/office/drawing/2014/chart" uri="{C3380CC4-5D6E-409C-BE32-E72D297353CC}">
              <c16:uniqueId val="{00000012-B670-48A6-BE58-A732923AC584}"/>
            </c:ext>
          </c:extLst>
        </c:ser>
        <c:ser>
          <c:idx val="18"/>
          <c:order val="18"/>
          <c:spPr>
            <a:ln cmpd="sng">
              <a:solidFill>
                <a:srgbClr val="ECF1F9"/>
              </a:solidFill>
            </a:ln>
          </c:spPr>
          <c:marker>
            <c:symbol val="none"/>
          </c:marker>
          <c:cat>
            <c:numRef>
              <c:f>'SR 1895-1986'!$D$44</c:f>
              <c:numCache>
                <c:formatCode>General</c:formatCode>
                <c:ptCount val="1"/>
                <c:pt idx="0">
                  <c:v>1914</c:v>
                </c:pt>
              </c:numCache>
            </c:numRef>
          </c:cat>
          <c:val>
            <c:numRef>
              <c:f>'SR 1895-1986'!$G$53:$H$53</c:f>
              <c:numCache>
                <c:formatCode>0</c:formatCode>
                <c:ptCount val="2"/>
              </c:numCache>
            </c:numRef>
          </c:val>
          <c:smooth val="0"/>
          <c:extLst>
            <c:ext xmlns:c16="http://schemas.microsoft.com/office/drawing/2014/chart" uri="{C3380CC4-5D6E-409C-BE32-E72D297353CC}">
              <c16:uniqueId val="{00000013-B670-48A6-BE58-A732923AC584}"/>
            </c:ext>
          </c:extLst>
        </c:ser>
        <c:ser>
          <c:idx val="19"/>
          <c:order val="19"/>
          <c:spPr>
            <a:ln cmpd="sng">
              <a:solidFill>
                <a:srgbClr val="FDF2EA"/>
              </a:solidFill>
            </a:ln>
          </c:spPr>
          <c:marker>
            <c:symbol val="none"/>
          </c:marker>
          <c:cat>
            <c:numRef>
              <c:f>'SR 1895-1986'!$D$44</c:f>
              <c:numCache>
                <c:formatCode>General</c:formatCode>
                <c:ptCount val="1"/>
                <c:pt idx="0">
                  <c:v>1914</c:v>
                </c:pt>
              </c:numCache>
            </c:numRef>
          </c:cat>
          <c:val>
            <c:numRef>
              <c:f>'SR 1895-1986'!$K$47</c:f>
              <c:numCache>
                <c:formatCode>0</c:formatCode>
                <c:ptCount val="1"/>
                <c:pt idx="0">
                  <c:v>37.615535662720184</c:v>
                </c:pt>
              </c:numCache>
            </c:numRef>
          </c:val>
          <c:smooth val="0"/>
          <c:extLst>
            <c:ext xmlns:c16="http://schemas.microsoft.com/office/drawing/2014/chart" uri="{C3380CC4-5D6E-409C-BE32-E72D297353CC}">
              <c16:uniqueId val="{00000014-B670-48A6-BE58-A732923AC584}"/>
            </c:ext>
          </c:extLst>
        </c:ser>
        <c:ser>
          <c:idx val="20"/>
          <c:order val="20"/>
          <c:spPr>
            <a:ln cmpd="sng">
              <a:solidFill>
                <a:srgbClr val="F6F6F6"/>
              </a:solidFill>
            </a:ln>
          </c:spPr>
          <c:marker>
            <c:symbol val="none"/>
          </c:marker>
          <c:cat>
            <c:numRef>
              <c:f>'SR 1895-1986'!$D$44</c:f>
              <c:numCache>
                <c:formatCode>General</c:formatCode>
                <c:ptCount val="1"/>
                <c:pt idx="0">
                  <c:v>1914</c:v>
                </c:pt>
              </c:numCache>
            </c:numRef>
          </c:cat>
          <c:val>
            <c:numRef>
              <c:f>'SR 1895-1986'!$K$48</c:f>
              <c:numCache>
                <c:formatCode>0</c:formatCode>
                <c:ptCount val="1"/>
              </c:numCache>
            </c:numRef>
          </c:val>
          <c:smooth val="0"/>
          <c:extLst>
            <c:ext xmlns:c16="http://schemas.microsoft.com/office/drawing/2014/chart" uri="{C3380CC4-5D6E-409C-BE32-E72D297353CC}">
              <c16:uniqueId val="{00000015-B670-48A6-BE58-A732923AC584}"/>
            </c:ext>
          </c:extLst>
        </c:ser>
        <c:ser>
          <c:idx val="21"/>
          <c:order val="21"/>
          <c:spPr>
            <a:ln cmpd="sng">
              <a:solidFill>
                <a:srgbClr val="FFF9E6"/>
              </a:solidFill>
            </a:ln>
          </c:spPr>
          <c:marker>
            <c:symbol val="none"/>
          </c:marker>
          <c:cat>
            <c:numRef>
              <c:f>'SR 1895-1986'!$D$44</c:f>
              <c:numCache>
                <c:formatCode>General</c:formatCode>
                <c:ptCount val="1"/>
                <c:pt idx="0">
                  <c:v>1914</c:v>
                </c:pt>
              </c:numCache>
            </c:numRef>
          </c:cat>
          <c:val>
            <c:numRef>
              <c:f>'SR 1895-1986'!$K$49</c:f>
              <c:numCache>
                <c:formatCode>0</c:formatCode>
                <c:ptCount val="1"/>
              </c:numCache>
            </c:numRef>
          </c:val>
          <c:smooth val="0"/>
          <c:extLst>
            <c:ext xmlns:c16="http://schemas.microsoft.com/office/drawing/2014/chart" uri="{C3380CC4-5D6E-409C-BE32-E72D297353CC}">
              <c16:uniqueId val="{00000016-B670-48A6-BE58-A732923AC584}"/>
            </c:ext>
          </c:extLst>
        </c:ser>
        <c:ser>
          <c:idx val="22"/>
          <c:order val="22"/>
          <c:spPr>
            <a:ln cmpd="sng">
              <a:solidFill>
                <a:srgbClr val="EFF5FB"/>
              </a:solidFill>
            </a:ln>
          </c:spPr>
          <c:marker>
            <c:symbol val="none"/>
          </c:marker>
          <c:cat>
            <c:numRef>
              <c:f>'SR 1895-1986'!$D$44</c:f>
              <c:numCache>
                <c:formatCode>General</c:formatCode>
                <c:ptCount val="1"/>
                <c:pt idx="0">
                  <c:v>1914</c:v>
                </c:pt>
              </c:numCache>
            </c:numRef>
          </c:cat>
          <c:val>
            <c:numRef>
              <c:f>'SR 1895-1986'!$K$50</c:f>
              <c:numCache>
                <c:formatCode>0</c:formatCode>
                <c:ptCount val="1"/>
                <c:pt idx="0">
                  <c:v>36.168784291077102</c:v>
                </c:pt>
              </c:numCache>
            </c:numRef>
          </c:val>
          <c:smooth val="0"/>
          <c:extLst>
            <c:ext xmlns:c16="http://schemas.microsoft.com/office/drawing/2014/chart" uri="{C3380CC4-5D6E-409C-BE32-E72D297353CC}">
              <c16:uniqueId val="{00000017-B670-48A6-BE58-A732923AC584}"/>
            </c:ext>
          </c:extLst>
        </c:ser>
        <c:ser>
          <c:idx val="23"/>
          <c:order val="23"/>
          <c:spPr>
            <a:ln cmpd="sng">
              <a:solidFill>
                <a:srgbClr val="F1F7ED"/>
              </a:solidFill>
            </a:ln>
          </c:spPr>
          <c:marker>
            <c:symbol val="none"/>
          </c:marker>
          <c:cat>
            <c:numRef>
              <c:f>'SR 1895-1986'!$D$44</c:f>
              <c:numCache>
                <c:formatCode>General</c:formatCode>
                <c:ptCount val="1"/>
                <c:pt idx="0">
                  <c:v>1914</c:v>
                </c:pt>
              </c:numCache>
            </c:numRef>
          </c:cat>
          <c:val>
            <c:numRef>
              <c:f>'SR 1895-1986'!$K$51</c:f>
              <c:numCache>
                <c:formatCode>0</c:formatCode>
                <c:ptCount val="1"/>
                <c:pt idx="0">
                  <c:v>43.402541149292517</c:v>
                </c:pt>
              </c:numCache>
            </c:numRef>
          </c:val>
          <c:smooth val="0"/>
          <c:extLst>
            <c:ext xmlns:c16="http://schemas.microsoft.com/office/drawing/2014/chart" uri="{C3380CC4-5D6E-409C-BE32-E72D297353CC}">
              <c16:uniqueId val="{00000018-B670-48A6-BE58-A732923AC584}"/>
            </c:ext>
          </c:extLst>
        </c:ser>
        <c:ser>
          <c:idx val="24"/>
          <c:order val="24"/>
          <c:spPr>
            <a:ln cmpd="sng">
              <a:solidFill>
                <a:srgbClr val="241B0B"/>
              </a:solidFill>
            </a:ln>
          </c:spPr>
          <c:marker>
            <c:symbol val="none"/>
          </c:marker>
          <c:cat>
            <c:numRef>
              <c:f>'SR 1895-1986'!$D$44</c:f>
              <c:numCache>
                <c:formatCode>General</c:formatCode>
                <c:ptCount val="1"/>
                <c:pt idx="0">
                  <c:v>1914</c:v>
                </c:pt>
              </c:numCache>
            </c:numRef>
          </c:cat>
          <c:val>
            <c:numRef>
              <c:f>'SR 1895-1986'!$K$52</c:f>
              <c:numCache>
                <c:formatCode>0</c:formatCode>
                <c:ptCount val="1"/>
                <c:pt idx="0">
                  <c:v>43.402541149292517</c:v>
                </c:pt>
              </c:numCache>
            </c:numRef>
          </c:val>
          <c:smooth val="0"/>
          <c:extLst>
            <c:ext xmlns:c16="http://schemas.microsoft.com/office/drawing/2014/chart" uri="{C3380CC4-5D6E-409C-BE32-E72D297353CC}">
              <c16:uniqueId val="{00000019-B670-48A6-BE58-A732923AC584}"/>
            </c:ext>
          </c:extLst>
        </c:ser>
        <c:ser>
          <c:idx val="25"/>
          <c:order val="25"/>
          <c:spPr>
            <a:ln cmpd="sng">
              <a:solidFill>
                <a:srgbClr val="031928"/>
              </a:solidFill>
            </a:ln>
          </c:spPr>
          <c:marker>
            <c:symbol val="none"/>
          </c:marker>
          <c:cat>
            <c:numRef>
              <c:f>'SR 1895-1986'!$D$44</c:f>
              <c:numCache>
                <c:formatCode>General</c:formatCode>
                <c:ptCount val="1"/>
                <c:pt idx="0">
                  <c:v>1914</c:v>
                </c:pt>
              </c:numCache>
            </c:numRef>
          </c:cat>
          <c:val>
            <c:numRef>
              <c:f>'SR 1895-1986'!$K$53</c:f>
              <c:numCache>
                <c:formatCode>0</c:formatCode>
                <c:ptCount val="1"/>
              </c:numCache>
            </c:numRef>
          </c:val>
          <c:smooth val="0"/>
          <c:extLst>
            <c:ext xmlns:c16="http://schemas.microsoft.com/office/drawing/2014/chart" uri="{C3380CC4-5D6E-409C-BE32-E72D297353CC}">
              <c16:uniqueId val="{0000001A-B670-48A6-BE58-A732923AC584}"/>
            </c:ext>
          </c:extLst>
        </c:ser>
        <c:ser>
          <c:idx val="26"/>
          <c:order val="26"/>
          <c:spPr>
            <a:ln cmpd="sng">
              <a:solidFill>
                <a:srgbClr val="111111"/>
              </a:solidFill>
            </a:ln>
          </c:spPr>
          <c:marker>
            <c:symbol val="none"/>
          </c:marker>
          <c:cat>
            <c:numRef>
              <c:f>'SR 1895-1986'!$D$44</c:f>
              <c:numCache>
                <c:formatCode>General</c:formatCode>
                <c:ptCount val="1"/>
                <c:pt idx="0">
                  <c:v>1914</c:v>
                </c:pt>
              </c:numCache>
            </c:numRef>
          </c:cat>
          <c:val>
            <c:numRef>
              <c:f>'SR 1895-1986'!$D$46</c:f>
              <c:numCache>
                <c:formatCode>0</c:formatCode>
                <c:ptCount val="1"/>
                <c:pt idx="0">
                  <c:v>47.309726156751651</c:v>
                </c:pt>
              </c:numCache>
            </c:numRef>
          </c:val>
          <c:smooth val="0"/>
          <c:extLst>
            <c:ext xmlns:c16="http://schemas.microsoft.com/office/drawing/2014/chart" uri="{C3380CC4-5D6E-409C-BE32-E72D297353CC}">
              <c16:uniqueId val="{0000001B-B670-48A6-BE58-A732923AC584}"/>
            </c:ext>
          </c:extLst>
        </c:ser>
        <c:dLbls>
          <c:showLegendKey val="0"/>
          <c:showVal val="0"/>
          <c:showCatName val="0"/>
          <c:showSerName val="0"/>
          <c:showPercent val="0"/>
          <c:showBubbleSize val="0"/>
        </c:dLbls>
        <c:marker val="1"/>
        <c:smooth val="0"/>
        <c:axId val="520733431"/>
        <c:axId val="897867131"/>
      </c:lineChart>
      <c:catAx>
        <c:axId val="52073343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897867131"/>
        <c:crosses val="autoZero"/>
        <c:auto val="1"/>
        <c:lblAlgn val="ctr"/>
        <c:lblOffset val="100"/>
        <c:noMultiLvlLbl val="1"/>
      </c:catAx>
      <c:valAx>
        <c:axId val="8978671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520733431"/>
        <c:crosses val="autoZero"/>
        <c:crossBetween val="between"/>
      </c:valAx>
    </c:plotArea>
    <c:legend>
      <c:legendPos val="b"/>
      <c:overlay val="0"/>
      <c:txPr>
        <a:bodyPr/>
        <a:lstStyle/>
        <a:p>
          <a:pPr lvl="0">
            <a:defRPr sz="900" b="0" i="0">
              <a:solidFill>
                <a:schemeClr val="lt1"/>
              </a:solidFill>
              <a:latin typeface="+mn-lt"/>
            </a:defRPr>
          </a:pPr>
          <a:endParaRPr lang="es-AR"/>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7402994242238898E-2"/>
          <c:y val="8.6574394463667825E-2"/>
          <c:w val="0.94817550461059619"/>
          <c:h val="0.43799253467019045"/>
        </c:manualLayout>
      </c:layout>
      <c:barChart>
        <c:barDir val="col"/>
        <c:grouping val="clustered"/>
        <c:varyColors val="1"/>
        <c:ser>
          <c:idx val="0"/>
          <c:order val="0"/>
          <c:tx>
            <c:v>Carpintero</c:v>
          </c:tx>
          <c:spPr>
            <a:solidFill>
              <a:srgbClr val="4472C4"/>
            </a:solidFill>
            <a:ln cmpd="sng">
              <a:noFill/>
            </a:ln>
          </c:spPr>
          <c:invertIfNegative val="1"/>
          <c:cat>
            <c:numRef>
              <c:f>'SR 1895-1986'!$K$44:$L$44</c:f>
              <c:numCache>
                <c:formatCode>General</c:formatCode>
                <c:ptCount val="2"/>
                <c:pt idx="0">
                  <c:v>1945</c:v>
                </c:pt>
                <c:pt idx="1">
                  <c:v>1952</c:v>
                </c:pt>
              </c:numCache>
            </c:numRef>
          </c:cat>
          <c:val>
            <c:numRef>
              <c:f>'SR 1895-1986'!$K$45:$L$45</c:f>
              <c:numCache>
                <c:formatCode>0</c:formatCode>
                <c:ptCount val="2"/>
                <c:pt idx="1">
                  <c:v>63.904336734693878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991D-4A63-BF88-EBD4E8DECFE5}"/>
            </c:ext>
          </c:extLst>
        </c:ser>
        <c:ser>
          <c:idx val="1"/>
          <c:order val="1"/>
          <c:tx>
            <c:v>Mecánico</c:v>
          </c:tx>
          <c:spPr>
            <a:solidFill>
              <a:srgbClr val="ED7D31"/>
            </a:solidFill>
            <a:ln cmpd="sng">
              <a:noFill/>
            </a:ln>
          </c:spPr>
          <c:invertIfNegative val="1"/>
          <c:cat>
            <c:numRef>
              <c:f>'SR 1895-1986'!$K$44:$L$44</c:f>
              <c:numCache>
                <c:formatCode>General</c:formatCode>
                <c:ptCount val="2"/>
                <c:pt idx="0">
                  <c:v>1945</c:v>
                </c:pt>
                <c:pt idx="1">
                  <c:v>1952</c:v>
                </c:pt>
              </c:numCache>
            </c:numRef>
          </c:cat>
          <c:val>
            <c:numRef>
              <c:f>'SR 1895-1986'!$W$44</c:f>
              <c:numCache>
                <c:formatCode>General</c:formatCode>
                <c:ptCount val="1"/>
                <c:pt idx="0">
                  <c:v>1963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991D-4A63-BF88-EBD4E8DECFE5}"/>
            </c:ext>
          </c:extLst>
        </c:ser>
        <c:ser>
          <c:idx val="2"/>
          <c:order val="2"/>
          <c:tx>
            <c:v>Enfermero</c:v>
          </c:tx>
          <c:spPr>
            <a:solidFill>
              <a:srgbClr val="A5A5A5"/>
            </a:solidFill>
            <a:ln cmpd="sng">
              <a:noFill/>
            </a:ln>
          </c:spPr>
          <c:invertIfNegative val="1"/>
          <c:cat>
            <c:numRef>
              <c:f>'SR 1895-1986'!$K$44:$L$44</c:f>
              <c:numCache>
                <c:formatCode>General</c:formatCode>
                <c:ptCount val="2"/>
                <c:pt idx="0">
                  <c:v>1945</c:v>
                </c:pt>
                <c:pt idx="1">
                  <c:v>1952</c:v>
                </c:pt>
              </c:numCache>
            </c:numRef>
          </c:cat>
          <c:val>
            <c:numRef>
              <c:f>'SR 1895-1986'!$W$45</c:f>
              <c:numCache>
                <c:formatCode>0</c:formatCode>
                <c:ptCount val="1"/>
                <c:pt idx="0">
                  <c:v>49.354272205336031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991D-4A63-BF88-EBD4E8DECFE5}"/>
            </c:ext>
          </c:extLst>
        </c:ser>
        <c:ser>
          <c:idx val="3"/>
          <c:order val="3"/>
          <c:tx>
            <c:v>Ordenanza</c:v>
          </c:tx>
          <c:spPr>
            <a:solidFill>
              <a:srgbClr val="FFC000"/>
            </a:solidFill>
            <a:ln cmpd="sng">
              <a:noFill/>
            </a:ln>
          </c:spPr>
          <c:invertIfNegative val="1"/>
          <c:cat>
            <c:numRef>
              <c:f>'SR 1895-1986'!$K$44:$L$44</c:f>
              <c:numCache>
                <c:formatCode>General</c:formatCode>
                <c:ptCount val="2"/>
                <c:pt idx="0">
                  <c:v>1945</c:v>
                </c:pt>
                <c:pt idx="1">
                  <c:v>1952</c:v>
                </c:pt>
              </c:numCache>
            </c:numRef>
          </c:cat>
          <c:val>
            <c:numRef>
              <c:f>'SR 1895-1986'!$AG$44</c:f>
              <c:numCache>
                <c:formatCode>General</c:formatCode>
                <c:ptCount val="1"/>
                <c:pt idx="0">
                  <c:v>1973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991D-4A63-BF88-EBD4E8DECFE5}"/>
            </c:ext>
          </c:extLst>
        </c:ser>
        <c:ser>
          <c:idx val="4"/>
          <c:order val="4"/>
          <c:tx>
            <c:v>Policía</c:v>
          </c:tx>
          <c:spPr>
            <a:solidFill>
              <a:srgbClr val="5B9BD5"/>
            </a:solidFill>
            <a:ln cmpd="sng">
              <a:noFill/>
            </a:ln>
          </c:spPr>
          <c:invertIfNegative val="1"/>
          <c:cat>
            <c:numRef>
              <c:f>'SR 1895-1986'!$K$44:$L$44</c:f>
              <c:numCache>
                <c:formatCode>General</c:formatCode>
                <c:ptCount val="2"/>
                <c:pt idx="0">
                  <c:v>1945</c:v>
                </c:pt>
                <c:pt idx="1">
                  <c:v>1952</c:v>
                </c:pt>
              </c:numCache>
            </c:numRef>
          </c:cat>
          <c:val>
            <c:numRef>
              <c:f>'SR 1895-1986'!$AG$45</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991D-4A63-BF88-EBD4E8DECFE5}"/>
            </c:ext>
          </c:extLst>
        </c:ser>
        <c:ser>
          <c:idx val="5"/>
          <c:order val="5"/>
          <c:tx>
            <c:v>Albañil </c:v>
          </c:tx>
          <c:spPr>
            <a:solidFill>
              <a:srgbClr val="70AD47"/>
            </a:solidFill>
            <a:ln cmpd="sng">
              <a:noFill/>
            </a:ln>
          </c:spPr>
          <c:invertIfNegative val="1"/>
          <c:cat>
            <c:numRef>
              <c:f>'SR 1895-1986'!$K$44:$L$44</c:f>
              <c:numCache>
                <c:formatCode>General</c:formatCode>
                <c:ptCount val="2"/>
                <c:pt idx="0">
                  <c:v>1945</c:v>
                </c:pt>
                <c:pt idx="1">
                  <c:v>1952</c:v>
                </c:pt>
              </c:numCache>
            </c:numRef>
          </c:cat>
          <c:val>
            <c:numRef>
              <c:f>'SR 1895-1986'!$AN$44</c:f>
              <c:numCache>
                <c:formatCode>General</c:formatCode>
                <c:ptCount val="1"/>
                <c:pt idx="0">
                  <c:v>1980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991D-4A63-BF88-EBD4E8DECFE5}"/>
            </c:ext>
          </c:extLst>
        </c:ser>
        <c:ser>
          <c:idx val="6"/>
          <c:order val="6"/>
          <c:tx>
            <c:v>Panadero</c:v>
          </c:tx>
          <c:spPr>
            <a:solidFill>
              <a:srgbClr val="ED7D31"/>
            </a:solidFill>
            <a:ln cmpd="sng">
              <a:noFill/>
            </a:ln>
          </c:spPr>
          <c:invertIfNegative val="1"/>
          <c:cat>
            <c:numRef>
              <c:f>'SR 1895-1986'!$K$44:$L$44</c:f>
              <c:numCache>
                <c:formatCode>General</c:formatCode>
                <c:ptCount val="2"/>
                <c:pt idx="0">
                  <c:v>1945</c:v>
                </c:pt>
                <c:pt idx="1">
                  <c:v>1952</c:v>
                </c:pt>
              </c:numCache>
            </c:numRef>
          </c:cat>
          <c:val>
            <c:numRef>
              <c:f>'SR 1895-1986'!$AN$45</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991D-4A63-BF88-EBD4E8DECFE5}"/>
            </c:ext>
          </c:extLst>
        </c:ser>
        <c:ser>
          <c:idx val="7"/>
          <c:order val="7"/>
          <c:tx>
            <c:v>0</c:v>
          </c:tx>
          <c:spPr>
            <a:solidFill>
              <a:srgbClr val="A5A5A5"/>
            </a:solidFill>
            <a:ln cmpd="sng">
              <a:noFill/>
            </a:ln>
          </c:spPr>
          <c:invertIfNegative val="1"/>
          <c:cat>
            <c:numRef>
              <c:f>'SR 1895-1986'!$K$44:$L$44</c:f>
              <c:numCache>
                <c:formatCode>General</c:formatCode>
                <c:ptCount val="2"/>
                <c:pt idx="0">
                  <c:v>1945</c:v>
                </c:pt>
                <c:pt idx="1">
                  <c:v>1952</c:v>
                </c:pt>
              </c:numCache>
            </c:numRef>
          </c:cat>
          <c:val>
            <c:numRef>
              <c:f>'SR 1895-1986'!$AT$44</c:f>
              <c:numCache>
                <c:formatCode>General</c:formatCode>
                <c:ptCount val="1"/>
                <c:pt idx="0">
                  <c:v>1986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991D-4A63-BF88-EBD4E8DECFE5}"/>
            </c:ext>
          </c:extLst>
        </c:ser>
        <c:ser>
          <c:idx val="8"/>
          <c:order val="8"/>
          <c:tx>
            <c:v>Peón albañil</c:v>
          </c:tx>
          <c:spPr>
            <a:solidFill>
              <a:srgbClr val="5B9BD5"/>
            </a:solidFill>
            <a:ln cmpd="sng">
              <a:noFill/>
            </a:ln>
          </c:spPr>
          <c:invertIfNegative val="1"/>
          <c:cat>
            <c:numRef>
              <c:f>'SR 1895-1986'!$K$44:$L$44</c:f>
              <c:numCache>
                <c:formatCode>General</c:formatCode>
                <c:ptCount val="2"/>
                <c:pt idx="0">
                  <c:v>1945</c:v>
                </c:pt>
                <c:pt idx="1">
                  <c:v>1952</c:v>
                </c:pt>
              </c:numCache>
            </c:numRef>
          </c:cat>
          <c:val>
            <c:numRef>
              <c:f>'SR 1895-1986'!$AT$45</c:f>
              <c:numCache>
                <c:formatCode>0</c:formatCode>
                <c:ptCount val="1"/>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8-991D-4A63-BF88-EBD4E8DECFE5}"/>
            </c:ext>
          </c:extLst>
        </c:ser>
        <c:ser>
          <c:idx val="9"/>
          <c:order val="9"/>
          <c:tx>
            <c:v>Obrero frutícola</c:v>
          </c:tx>
          <c:spPr>
            <a:solidFill>
              <a:srgbClr val="70AD47"/>
            </a:solidFill>
            <a:ln cmpd="sng">
              <a:noFill/>
            </a:ln>
          </c:spPr>
          <c:invertIfNegative val="1"/>
          <c:cat>
            <c:numRef>
              <c:f>'SR 1895-1986'!$K$44:$L$44</c:f>
              <c:numCache>
                <c:formatCode>General</c:formatCode>
                <c:ptCount val="2"/>
                <c:pt idx="0">
                  <c:v>1945</c:v>
                </c:pt>
                <c:pt idx="1">
                  <c:v>1952</c:v>
                </c:pt>
              </c:numCache>
            </c:numRef>
          </c:cat>
          <c:val>
            <c:numRef>
              <c:f>'SR 1895-1986'!$K$47:$L$47</c:f>
              <c:numCache>
                <c:formatCode>0</c:formatCode>
                <c:ptCount val="2"/>
                <c:pt idx="0">
                  <c:v>37.615535662720184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9-991D-4A63-BF88-EBD4E8DECFE5}"/>
            </c:ext>
          </c:extLst>
        </c:ser>
        <c:ser>
          <c:idx val="10"/>
          <c:order val="10"/>
          <c:tx>
            <c:v>Peón de bodega/Obrero vinìcola</c:v>
          </c:tx>
          <c:spPr>
            <a:solidFill>
              <a:srgbClr val="4472C4"/>
            </a:solidFill>
            <a:ln cmpd="sng">
              <a:noFill/>
            </a:ln>
          </c:spPr>
          <c:invertIfNegative val="1"/>
          <c:cat>
            <c:numRef>
              <c:f>'SR 1895-1986'!$K$44:$L$44</c:f>
              <c:numCache>
                <c:formatCode>General</c:formatCode>
                <c:ptCount val="2"/>
                <c:pt idx="0">
                  <c:v>1945</c:v>
                </c:pt>
                <c:pt idx="1">
                  <c:v>1952</c:v>
                </c:pt>
              </c:numCache>
            </c:numRef>
          </c:cat>
          <c:val>
            <c:numRef>
              <c:f>'SR 1895-1986'!$K$48:$L$48</c:f>
              <c:numCache>
                <c:formatCode>0</c:formatCode>
                <c:ptCount val="2"/>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A-991D-4A63-BF88-EBD4E8DECFE5}"/>
            </c:ext>
          </c:extLst>
        </c:ser>
        <c:ser>
          <c:idx val="11"/>
          <c:order val="11"/>
          <c:tx>
            <c:v>Peón de viña</c:v>
          </c:tx>
          <c:spPr>
            <a:solidFill>
              <a:srgbClr val="A5A5A5"/>
            </a:solidFill>
            <a:ln cmpd="sng">
              <a:noFill/>
            </a:ln>
          </c:spPr>
          <c:invertIfNegative val="1"/>
          <c:cat>
            <c:numRef>
              <c:f>'SR 1895-1986'!$K$44:$L$44</c:f>
              <c:numCache>
                <c:formatCode>General</c:formatCode>
                <c:ptCount val="2"/>
                <c:pt idx="0">
                  <c:v>1945</c:v>
                </c:pt>
                <c:pt idx="1">
                  <c:v>1952</c:v>
                </c:pt>
              </c:numCache>
            </c:numRef>
          </c:cat>
          <c:val>
            <c:numRef>
              <c:f>'SR 1895-1986'!$K$49:$L$49</c:f>
              <c:numCache>
                <c:formatCode>0</c:formatCode>
                <c:ptCount val="2"/>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B-991D-4A63-BF88-EBD4E8DECFE5}"/>
            </c:ext>
          </c:extLst>
        </c:ser>
        <c:ser>
          <c:idx val="12"/>
          <c:order val="12"/>
          <c:tx>
            <c:v>Contratista de viña (suma fija)</c:v>
          </c:tx>
          <c:spPr>
            <a:solidFill>
              <a:srgbClr val="FFC000"/>
            </a:solidFill>
            <a:ln cmpd="sng">
              <a:noFill/>
            </a:ln>
          </c:spPr>
          <c:invertIfNegative val="1"/>
          <c:cat>
            <c:numRef>
              <c:f>'SR 1895-1986'!$K$44:$L$44</c:f>
              <c:numCache>
                <c:formatCode>General</c:formatCode>
                <c:ptCount val="2"/>
                <c:pt idx="0">
                  <c:v>1945</c:v>
                </c:pt>
                <c:pt idx="1">
                  <c:v>1952</c:v>
                </c:pt>
              </c:numCache>
            </c:numRef>
          </c:cat>
          <c:val>
            <c:numRef>
              <c:f>'SR 1895-1986'!$K$50:$L$50</c:f>
              <c:numCache>
                <c:formatCode>0</c:formatCode>
                <c:ptCount val="2"/>
                <c:pt idx="0">
                  <c:v>36.168784291077102</c:v>
                </c:pt>
                <c:pt idx="1">
                  <c:v>41.349864945978389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C-991D-4A63-BF88-EBD4E8DECFE5}"/>
            </c:ext>
          </c:extLst>
        </c:ser>
        <c:ser>
          <c:idx val="13"/>
          <c:order val="13"/>
          <c:tx>
            <c:v>Tonelero</c:v>
          </c:tx>
          <c:spPr>
            <a:solidFill>
              <a:srgbClr val="5B9BD5"/>
            </a:solidFill>
            <a:ln cmpd="sng">
              <a:noFill/>
            </a:ln>
          </c:spPr>
          <c:invertIfNegative val="1"/>
          <c:cat>
            <c:numRef>
              <c:f>'SR 1895-1986'!$K$44:$L$44</c:f>
              <c:numCache>
                <c:formatCode>General</c:formatCode>
                <c:ptCount val="2"/>
                <c:pt idx="0">
                  <c:v>1945</c:v>
                </c:pt>
                <c:pt idx="1">
                  <c:v>1952</c:v>
                </c:pt>
              </c:numCache>
            </c:numRef>
          </c:cat>
          <c:val>
            <c:numRef>
              <c:f>'SR 1895-1986'!$K$51:$L$51</c:f>
              <c:numCache>
                <c:formatCode>0</c:formatCode>
                <c:ptCount val="2"/>
                <c:pt idx="0">
                  <c:v>43.402541149292517</c:v>
                </c:pt>
                <c:pt idx="1">
                  <c:v>39.094417767106847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D-991D-4A63-BF88-EBD4E8DECFE5}"/>
            </c:ext>
          </c:extLst>
        </c:ser>
        <c:dLbls>
          <c:showLegendKey val="0"/>
          <c:showVal val="0"/>
          <c:showCatName val="0"/>
          <c:showSerName val="0"/>
          <c:showPercent val="0"/>
          <c:showBubbleSize val="0"/>
        </c:dLbls>
        <c:gapWidth val="150"/>
        <c:axId val="103817570"/>
        <c:axId val="334351061"/>
      </c:barChart>
      <c:lineChart>
        <c:grouping val="standard"/>
        <c:varyColors val="1"/>
        <c:ser>
          <c:idx val="14"/>
          <c:order val="14"/>
          <c:tx>
            <c:v>ICV Cap. Federal 1960=100</c:v>
          </c:tx>
          <c:spPr>
            <a:ln w="28575" cmpd="sng">
              <a:solidFill>
                <a:schemeClr val="accent1"/>
              </a:solidFill>
            </a:ln>
          </c:spPr>
          <c:marker>
            <c:symbol val="none"/>
          </c:marker>
          <c:cat>
            <c:numRef>
              <c:f>'SR 1895-1986'!$K$44:$L$44</c:f>
              <c:numCache>
                <c:formatCode>General</c:formatCode>
                <c:ptCount val="2"/>
                <c:pt idx="0">
                  <c:v>1945</c:v>
                </c:pt>
                <c:pt idx="1">
                  <c:v>1952</c:v>
                </c:pt>
              </c:numCache>
            </c:numRef>
          </c:cat>
          <c:val>
            <c:numRef>
              <c:f>'SR 1895-1986'!$K$52:$L$52</c:f>
              <c:numCache>
                <c:formatCode>0</c:formatCode>
                <c:ptCount val="2"/>
                <c:pt idx="0">
                  <c:v>43.402541149292517</c:v>
                </c:pt>
                <c:pt idx="1">
                  <c:v>41.349864945978389</c:v>
                </c:pt>
              </c:numCache>
            </c:numRef>
          </c:val>
          <c:smooth val="0"/>
          <c:extLst>
            <c:ext xmlns:c16="http://schemas.microsoft.com/office/drawing/2014/chart" uri="{C3380CC4-5D6E-409C-BE32-E72D297353CC}">
              <c16:uniqueId val="{0000000E-991D-4A63-BF88-EBD4E8DECFE5}"/>
            </c:ext>
          </c:extLst>
        </c:ser>
        <c:ser>
          <c:idx val="15"/>
          <c:order val="15"/>
          <c:spPr>
            <a:ln cmpd="sng">
              <a:solidFill>
                <a:srgbClr val="FFE699"/>
              </a:solidFill>
            </a:ln>
          </c:spPr>
          <c:marker>
            <c:symbol val="none"/>
          </c:marker>
          <c:cat>
            <c:numRef>
              <c:f>'SR 1895-1986'!$K$44:$L$44</c:f>
              <c:numCache>
                <c:formatCode>General</c:formatCode>
                <c:ptCount val="2"/>
                <c:pt idx="0">
                  <c:v>1945</c:v>
                </c:pt>
                <c:pt idx="1">
                  <c:v>1952</c:v>
                </c:pt>
              </c:numCache>
            </c:numRef>
          </c:cat>
          <c:val>
            <c:numRef>
              <c:f>'SR 1895-1986'!$K$53:$L$53</c:f>
              <c:numCache>
                <c:formatCode>0</c:formatCode>
                <c:ptCount val="2"/>
                <c:pt idx="1">
                  <c:v>41.349864945978389</c:v>
                </c:pt>
              </c:numCache>
            </c:numRef>
          </c:val>
          <c:smooth val="0"/>
          <c:extLst>
            <c:ext xmlns:c16="http://schemas.microsoft.com/office/drawing/2014/chart" uri="{C3380CC4-5D6E-409C-BE32-E72D297353CC}">
              <c16:uniqueId val="{0000000F-991D-4A63-BF88-EBD4E8DECFE5}"/>
            </c:ext>
          </c:extLst>
        </c:ser>
        <c:ser>
          <c:idx val="16"/>
          <c:order val="16"/>
          <c:spPr>
            <a:ln cmpd="sng">
              <a:solidFill>
                <a:srgbClr val="BDD7EE"/>
              </a:solidFill>
            </a:ln>
          </c:spPr>
          <c:marker>
            <c:symbol val="none"/>
          </c:marker>
          <c:cat>
            <c:numRef>
              <c:f>'SR 1895-1986'!$K$44:$L$44</c:f>
              <c:numCache>
                <c:formatCode>General</c:formatCode>
                <c:ptCount val="2"/>
                <c:pt idx="0">
                  <c:v>1945</c:v>
                </c:pt>
                <c:pt idx="1">
                  <c:v>1952</c:v>
                </c:pt>
              </c:numCache>
            </c:numRef>
          </c:cat>
          <c:val>
            <c:numRef>
              <c:f>'SR 1895-1986'!$W$47</c:f>
              <c:numCache>
                <c:formatCode>0</c:formatCode>
                <c:ptCount val="1"/>
              </c:numCache>
            </c:numRef>
          </c:val>
          <c:smooth val="0"/>
          <c:extLst>
            <c:ext xmlns:c16="http://schemas.microsoft.com/office/drawing/2014/chart" uri="{C3380CC4-5D6E-409C-BE32-E72D297353CC}">
              <c16:uniqueId val="{00000010-991D-4A63-BF88-EBD4E8DECFE5}"/>
            </c:ext>
          </c:extLst>
        </c:ser>
        <c:ser>
          <c:idx val="17"/>
          <c:order val="17"/>
          <c:spPr>
            <a:ln cmpd="sng">
              <a:solidFill>
                <a:srgbClr val="C6DEB5"/>
              </a:solidFill>
            </a:ln>
          </c:spPr>
          <c:marker>
            <c:symbol val="none"/>
          </c:marker>
          <c:cat>
            <c:numRef>
              <c:f>'SR 1895-1986'!$K$44:$L$44</c:f>
              <c:numCache>
                <c:formatCode>General</c:formatCode>
                <c:ptCount val="2"/>
                <c:pt idx="0">
                  <c:v>1945</c:v>
                </c:pt>
                <c:pt idx="1">
                  <c:v>1952</c:v>
                </c:pt>
              </c:numCache>
            </c:numRef>
          </c:cat>
          <c:val>
            <c:numRef>
              <c:f>'SR 1895-1986'!$W$48</c:f>
              <c:numCache>
                <c:formatCode>0</c:formatCode>
                <c:ptCount val="1"/>
              </c:numCache>
            </c:numRef>
          </c:val>
          <c:smooth val="0"/>
          <c:extLst>
            <c:ext xmlns:c16="http://schemas.microsoft.com/office/drawing/2014/chart" uri="{C3380CC4-5D6E-409C-BE32-E72D297353CC}">
              <c16:uniqueId val="{00000011-991D-4A63-BF88-EBD4E8DECFE5}"/>
            </c:ext>
          </c:extLst>
        </c:ser>
        <c:ser>
          <c:idx val="18"/>
          <c:order val="18"/>
          <c:spPr>
            <a:ln cmpd="sng">
              <a:solidFill>
                <a:srgbClr val="ECF1F9"/>
              </a:solidFill>
            </a:ln>
          </c:spPr>
          <c:marker>
            <c:symbol val="none"/>
          </c:marker>
          <c:cat>
            <c:numRef>
              <c:f>'SR 1895-1986'!$K$44:$L$44</c:f>
              <c:numCache>
                <c:formatCode>General</c:formatCode>
                <c:ptCount val="2"/>
                <c:pt idx="0">
                  <c:v>1945</c:v>
                </c:pt>
                <c:pt idx="1">
                  <c:v>1952</c:v>
                </c:pt>
              </c:numCache>
            </c:numRef>
          </c:cat>
          <c:val>
            <c:numRef>
              <c:f>'SR 1895-1986'!$W$49</c:f>
              <c:numCache>
                <c:formatCode>0</c:formatCode>
                <c:ptCount val="1"/>
              </c:numCache>
            </c:numRef>
          </c:val>
          <c:smooth val="0"/>
          <c:extLst>
            <c:ext xmlns:c16="http://schemas.microsoft.com/office/drawing/2014/chart" uri="{C3380CC4-5D6E-409C-BE32-E72D297353CC}">
              <c16:uniqueId val="{00000012-991D-4A63-BF88-EBD4E8DECFE5}"/>
            </c:ext>
          </c:extLst>
        </c:ser>
        <c:ser>
          <c:idx val="19"/>
          <c:order val="19"/>
          <c:spPr>
            <a:ln cmpd="sng">
              <a:solidFill>
                <a:srgbClr val="FDF2EA"/>
              </a:solidFill>
            </a:ln>
          </c:spPr>
          <c:marker>
            <c:symbol val="none"/>
          </c:marker>
          <c:cat>
            <c:numRef>
              <c:f>'SR 1895-1986'!$K$44:$L$44</c:f>
              <c:numCache>
                <c:formatCode>General</c:formatCode>
                <c:ptCount val="2"/>
                <c:pt idx="0">
                  <c:v>1945</c:v>
                </c:pt>
                <c:pt idx="1">
                  <c:v>1952</c:v>
                </c:pt>
              </c:numCache>
            </c:numRef>
          </c:cat>
          <c:val>
            <c:numRef>
              <c:f>'SR 1895-1986'!$W$50</c:f>
              <c:numCache>
                <c:formatCode>0</c:formatCode>
                <c:ptCount val="1"/>
                <c:pt idx="0">
                  <c:v>36.322526173589999</c:v>
                </c:pt>
              </c:numCache>
            </c:numRef>
          </c:val>
          <c:smooth val="0"/>
          <c:extLst>
            <c:ext xmlns:c16="http://schemas.microsoft.com/office/drawing/2014/chart" uri="{C3380CC4-5D6E-409C-BE32-E72D297353CC}">
              <c16:uniqueId val="{00000013-991D-4A63-BF88-EBD4E8DECFE5}"/>
            </c:ext>
          </c:extLst>
        </c:ser>
        <c:ser>
          <c:idx val="20"/>
          <c:order val="20"/>
          <c:spPr>
            <a:ln cmpd="sng">
              <a:solidFill>
                <a:srgbClr val="F6F6F6"/>
              </a:solidFill>
            </a:ln>
          </c:spPr>
          <c:marker>
            <c:symbol val="none"/>
          </c:marker>
          <c:cat>
            <c:numRef>
              <c:f>'SR 1895-1986'!$K$44:$L$44</c:f>
              <c:numCache>
                <c:formatCode>General</c:formatCode>
                <c:ptCount val="2"/>
                <c:pt idx="0">
                  <c:v>1945</c:v>
                </c:pt>
                <c:pt idx="1">
                  <c:v>1952</c:v>
                </c:pt>
              </c:numCache>
            </c:numRef>
          </c:cat>
          <c:val>
            <c:numRef>
              <c:f>'SR 1895-1986'!$W$51</c:f>
              <c:numCache>
                <c:formatCode>0</c:formatCode>
                <c:ptCount val="1"/>
                <c:pt idx="0">
                  <c:v>36.322526173589999</c:v>
                </c:pt>
              </c:numCache>
            </c:numRef>
          </c:val>
          <c:smooth val="0"/>
          <c:extLst>
            <c:ext xmlns:c16="http://schemas.microsoft.com/office/drawing/2014/chart" uri="{C3380CC4-5D6E-409C-BE32-E72D297353CC}">
              <c16:uniqueId val="{00000014-991D-4A63-BF88-EBD4E8DECFE5}"/>
            </c:ext>
          </c:extLst>
        </c:ser>
        <c:ser>
          <c:idx val="21"/>
          <c:order val="21"/>
          <c:spPr>
            <a:ln cmpd="sng">
              <a:solidFill>
                <a:srgbClr val="FFF9E6"/>
              </a:solidFill>
            </a:ln>
          </c:spPr>
          <c:marker>
            <c:symbol val="none"/>
          </c:marker>
          <c:cat>
            <c:numRef>
              <c:f>'SR 1895-1986'!$K$44:$L$44</c:f>
              <c:numCache>
                <c:formatCode>General</c:formatCode>
                <c:ptCount val="2"/>
                <c:pt idx="0">
                  <c:v>1945</c:v>
                </c:pt>
                <c:pt idx="1">
                  <c:v>1952</c:v>
                </c:pt>
              </c:numCache>
            </c:numRef>
          </c:cat>
          <c:val>
            <c:numRef>
              <c:f>'SR 1895-1986'!$W$52</c:f>
              <c:numCache>
                <c:formatCode>0</c:formatCode>
                <c:ptCount val="1"/>
                <c:pt idx="0">
                  <c:v>43.531577169875042</c:v>
                </c:pt>
              </c:numCache>
            </c:numRef>
          </c:val>
          <c:smooth val="0"/>
          <c:extLst>
            <c:ext xmlns:c16="http://schemas.microsoft.com/office/drawing/2014/chart" uri="{C3380CC4-5D6E-409C-BE32-E72D297353CC}">
              <c16:uniqueId val="{00000015-991D-4A63-BF88-EBD4E8DECFE5}"/>
            </c:ext>
          </c:extLst>
        </c:ser>
        <c:ser>
          <c:idx val="22"/>
          <c:order val="22"/>
          <c:spPr>
            <a:ln cmpd="sng">
              <a:solidFill>
                <a:srgbClr val="EFF5FB"/>
              </a:solidFill>
            </a:ln>
          </c:spPr>
          <c:marker>
            <c:symbol val="none"/>
          </c:marker>
          <c:cat>
            <c:numRef>
              <c:f>'SR 1895-1986'!$K$44:$L$44</c:f>
              <c:numCache>
                <c:formatCode>General</c:formatCode>
                <c:ptCount val="2"/>
                <c:pt idx="0">
                  <c:v>1945</c:v>
                </c:pt>
                <c:pt idx="1">
                  <c:v>1952</c:v>
                </c:pt>
              </c:numCache>
            </c:numRef>
          </c:cat>
          <c:val>
            <c:numRef>
              <c:f>'SR 1895-1986'!$W$53</c:f>
              <c:numCache>
                <c:formatCode>0</c:formatCode>
                <c:ptCount val="1"/>
                <c:pt idx="0">
                  <c:v>49.908814589665653</c:v>
                </c:pt>
              </c:numCache>
            </c:numRef>
          </c:val>
          <c:smooth val="0"/>
          <c:extLst>
            <c:ext xmlns:c16="http://schemas.microsoft.com/office/drawing/2014/chart" uri="{C3380CC4-5D6E-409C-BE32-E72D297353CC}">
              <c16:uniqueId val="{00000016-991D-4A63-BF88-EBD4E8DECFE5}"/>
            </c:ext>
          </c:extLst>
        </c:ser>
        <c:ser>
          <c:idx val="23"/>
          <c:order val="23"/>
          <c:spPr>
            <a:ln cmpd="sng">
              <a:solidFill>
                <a:srgbClr val="F1F7ED"/>
              </a:solidFill>
            </a:ln>
          </c:spPr>
          <c:marker>
            <c:symbol val="none"/>
          </c:marker>
          <c:cat>
            <c:numRef>
              <c:f>'SR 1895-1986'!$K$44:$L$44</c:f>
              <c:numCache>
                <c:formatCode>General</c:formatCode>
                <c:ptCount val="2"/>
                <c:pt idx="0">
                  <c:v>1945</c:v>
                </c:pt>
                <c:pt idx="1">
                  <c:v>1952</c:v>
                </c:pt>
              </c:numCache>
            </c:numRef>
          </c:cat>
          <c:val>
            <c:numRef>
              <c:f>'SR 1895-1986'!$AG$47</c:f>
              <c:numCache>
                <c:formatCode>0</c:formatCode>
                <c:ptCount val="1"/>
                <c:pt idx="0">
                  <c:v>47.090572797009479</c:v>
                </c:pt>
              </c:numCache>
            </c:numRef>
          </c:val>
          <c:smooth val="0"/>
          <c:extLst>
            <c:ext xmlns:c16="http://schemas.microsoft.com/office/drawing/2014/chart" uri="{C3380CC4-5D6E-409C-BE32-E72D297353CC}">
              <c16:uniqueId val="{00000017-991D-4A63-BF88-EBD4E8DECFE5}"/>
            </c:ext>
          </c:extLst>
        </c:ser>
        <c:ser>
          <c:idx val="24"/>
          <c:order val="24"/>
          <c:spPr>
            <a:ln cmpd="sng">
              <a:solidFill>
                <a:srgbClr val="241B0B"/>
              </a:solidFill>
            </a:ln>
          </c:spPr>
          <c:marker>
            <c:symbol val="none"/>
          </c:marker>
          <c:cat>
            <c:numRef>
              <c:f>'SR 1895-1986'!$K$44:$L$44</c:f>
              <c:numCache>
                <c:formatCode>General</c:formatCode>
                <c:ptCount val="2"/>
                <c:pt idx="0">
                  <c:v>1945</c:v>
                </c:pt>
                <c:pt idx="1">
                  <c:v>1952</c:v>
                </c:pt>
              </c:numCache>
            </c:numRef>
          </c:cat>
          <c:val>
            <c:numRef>
              <c:f>'SR 1895-1986'!$AG$48</c:f>
              <c:numCache>
                <c:formatCode>0</c:formatCode>
                <c:ptCount val="1"/>
                <c:pt idx="0">
                  <c:v>65.046584374959465</c:v>
                </c:pt>
              </c:numCache>
            </c:numRef>
          </c:val>
          <c:smooth val="0"/>
          <c:extLst>
            <c:ext xmlns:c16="http://schemas.microsoft.com/office/drawing/2014/chart" uri="{C3380CC4-5D6E-409C-BE32-E72D297353CC}">
              <c16:uniqueId val="{00000018-991D-4A63-BF88-EBD4E8DECFE5}"/>
            </c:ext>
          </c:extLst>
        </c:ser>
        <c:ser>
          <c:idx val="25"/>
          <c:order val="25"/>
          <c:spPr>
            <a:ln cmpd="sng">
              <a:solidFill>
                <a:srgbClr val="031928"/>
              </a:solidFill>
            </a:ln>
          </c:spPr>
          <c:marker>
            <c:symbol val="none"/>
          </c:marker>
          <c:cat>
            <c:numRef>
              <c:f>'SR 1895-1986'!$K$44:$L$44</c:f>
              <c:numCache>
                <c:formatCode>General</c:formatCode>
                <c:ptCount val="2"/>
                <c:pt idx="0">
                  <c:v>1945</c:v>
                </c:pt>
                <c:pt idx="1">
                  <c:v>1952</c:v>
                </c:pt>
              </c:numCache>
            </c:numRef>
          </c:cat>
          <c:val>
            <c:numRef>
              <c:f>'SR 1895-1986'!$AG$49</c:f>
              <c:numCache>
                <c:formatCode>0</c:formatCode>
                <c:ptCount val="1"/>
              </c:numCache>
            </c:numRef>
          </c:val>
          <c:smooth val="0"/>
          <c:extLst>
            <c:ext xmlns:c16="http://schemas.microsoft.com/office/drawing/2014/chart" uri="{C3380CC4-5D6E-409C-BE32-E72D297353CC}">
              <c16:uniqueId val="{00000019-991D-4A63-BF88-EBD4E8DECFE5}"/>
            </c:ext>
          </c:extLst>
        </c:ser>
        <c:ser>
          <c:idx val="26"/>
          <c:order val="26"/>
          <c:spPr>
            <a:ln cmpd="sng">
              <a:solidFill>
                <a:srgbClr val="111111"/>
              </a:solidFill>
            </a:ln>
          </c:spPr>
          <c:marker>
            <c:symbol val="none"/>
          </c:marker>
          <c:cat>
            <c:numRef>
              <c:f>'SR 1895-1986'!$K$44:$L$44</c:f>
              <c:numCache>
                <c:formatCode>General</c:formatCode>
                <c:ptCount val="2"/>
                <c:pt idx="0">
                  <c:v>1945</c:v>
                </c:pt>
                <c:pt idx="1">
                  <c:v>1952</c:v>
                </c:pt>
              </c:numCache>
            </c:numRef>
          </c:cat>
          <c:val>
            <c:numRef>
              <c:f>'SR 1895-1986'!$AG$50</c:f>
              <c:numCache>
                <c:formatCode>0</c:formatCode>
                <c:ptCount val="1"/>
                <c:pt idx="0">
                  <c:v>34.39881624547332</c:v>
                </c:pt>
              </c:numCache>
            </c:numRef>
          </c:val>
          <c:smooth val="0"/>
          <c:extLst>
            <c:ext xmlns:c16="http://schemas.microsoft.com/office/drawing/2014/chart" uri="{C3380CC4-5D6E-409C-BE32-E72D297353CC}">
              <c16:uniqueId val="{0000001A-991D-4A63-BF88-EBD4E8DECFE5}"/>
            </c:ext>
          </c:extLst>
        </c:ser>
        <c:ser>
          <c:idx val="27"/>
          <c:order val="27"/>
          <c:spPr>
            <a:ln cmpd="sng">
              <a:solidFill>
                <a:srgbClr val="FF0C32"/>
              </a:solidFill>
            </a:ln>
          </c:spPr>
          <c:marker>
            <c:symbol val="none"/>
          </c:marker>
          <c:cat>
            <c:numRef>
              <c:f>'SR 1895-1986'!$K$44:$L$44</c:f>
              <c:numCache>
                <c:formatCode>General</c:formatCode>
                <c:ptCount val="2"/>
                <c:pt idx="0">
                  <c:v>1945</c:v>
                </c:pt>
                <c:pt idx="1">
                  <c:v>1952</c:v>
                </c:pt>
              </c:numCache>
            </c:numRef>
          </c:cat>
          <c:val>
            <c:numRef>
              <c:f>'SR 1895-1986'!$AG$51</c:f>
              <c:numCache>
                <c:formatCode>0</c:formatCode>
                <c:ptCount val="1"/>
                <c:pt idx="0">
                  <c:v>36.871097958283052</c:v>
                </c:pt>
              </c:numCache>
            </c:numRef>
          </c:val>
          <c:smooth val="0"/>
          <c:extLst>
            <c:ext xmlns:c16="http://schemas.microsoft.com/office/drawing/2014/chart" uri="{C3380CC4-5D6E-409C-BE32-E72D297353CC}">
              <c16:uniqueId val="{0000001B-991D-4A63-BF88-EBD4E8DECFE5}"/>
            </c:ext>
          </c:extLst>
        </c:ser>
        <c:ser>
          <c:idx val="28"/>
          <c:order val="28"/>
          <c:spPr>
            <a:ln cmpd="sng">
              <a:solidFill>
                <a:srgbClr val="201307"/>
              </a:solidFill>
            </a:ln>
          </c:spPr>
          <c:marker>
            <c:symbol val="none"/>
          </c:marker>
          <c:cat>
            <c:numRef>
              <c:f>'SR 1895-1986'!$K$44:$L$44</c:f>
              <c:numCache>
                <c:formatCode>General</c:formatCode>
                <c:ptCount val="2"/>
                <c:pt idx="0">
                  <c:v>1945</c:v>
                </c:pt>
                <c:pt idx="1">
                  <c:v>1952</c:v>
                </c:pt>
              </c:numCache>
            </c:numRef>
          </c:cat>
          <c:val>
            <c:numRef>
              <c:f>'SR 1895-1986'!$AG$52</c:f>
              <c:numCache>
                <c:formatCode>0</c:formatCode>
                <c:ptCount val="1"/>
                <c:pt idx="0">
                  <c:v>32.651168827797477</c:v>
                </c:pt>
              </c:numCache>
            </c:numRef>
          </c:val>
          <c:smooth val="0"/>
          <c:extLst>
            <c:ext xmlns:c16="http://schemas.microsoft.com/office/drawing/2014/chart" uri="{C3380CC4-5D6E-409C-BE32-E72D297353CC}">
              <c16:uniqueId val="{0000001C-991D-4A63-BF88-EBD4E8DECFE5}"/>
            </c:ext>
          </c:extLst>
        </c:ser>
        <c:ser>
          <c:idx val="29"/>
          <c:order val="29"/>
          <c:spPr>
            <a:ln cmpd="sng">
              <a:solidFill>
                <a:srgbClr val="1C0F24"/>
              </a:solidFill>
            </a:ln>
          </c:spPr>
          <c:marker>
            <c:symbol val="none"/>
          </c:marker>
          <c:cat>
            <c:numRef>
              <c:f>'SR 1895-1986'!$K$44:$L$44</c:f>
              <c:numCache>
                <c:formatCode>General</c:formatCode>
                <c:ptCount val="2"/>
                <c:pt idx="0">
                  <c:v>1945</c:v>
                </c:pt>
                <c:pt idx="1">
                  <c:v>1952</c:v>
                </c:pt>
              </c:numCache>
            </c:numRef>
          </c:cat>
          <c:val>
            <c:numRef>
              <c:f>'SR 1895-1986'!$AG$53</c:f>
              <c:numCache>
                <c:formatCode>0</c:formatCode>
                <c:ptCount val="1"/>
                <c:pt idx="0">
                  <c:v>40.5688641408045</c:v>
                </c:pt>
              </c:numCache>
            </c:numRef>
          </c:val>
          <c:smooth val="0"/>
          <c:extLst>
            <c:ext xmlns:c16="http://schemas.microsoft.com/office/drawing/2014/chart" uri="{C3380CC4-5D6E-409C-BE32-E72D297353CC}">
              <c16:uniqueId val="{0000001D-991D-4A63-BF88-EBD4E8DECFE5}"/>
            </c:ext>
          </c:extLst>
        </c:ser>
        <c:ser>
          <c:idx val="30"/>
          <c:order val="30"/>
          <c:spPr>
            <a:ln cmpd="sng">
              <a:solidFill>
                <a:srgbClr val="5D461D"/>
              </a:solidFill>
            </a:ln>
          </c:spPr>
          <c:marker>
            <c:symbol val="none"/>
          </c:marker>
          <c:cat>
            <c:numRef>
              <c:f>'SR 1895-1986'!$K$44:$L$44</c:f>
              <c:numCache>
                <c:formatCode>General</c:formatCode>
                <c:ptCount val="2"/>
                <c:pt idx="0">
                  <c:v>1945</c:v>
                </c:pt>
                <c:pt idx="1">
                  <c:v>1952</c:v>
                </c:pt>
              </c:numCache>
            </c:numRef>
          </c:cat>
          <c:val>
            <c:numRef>
              <c:f>'SR 1895-1986'!$AN$47</c:f>
              <c:numCache>
                <c:formatCode>0</c:formatCode>
                <c:ptCount val="1"/>
                <c:pt idx="0">
                  <c:v>19.124585339845616</c:v>
                </c:pt>
              </c:numCache>
            </c:numRef>
          </c:val>
          <c:smooth val="0"/>
          <c:extLst>
            <c:ext xmlns:c16="http://schemas.microsoft.com/office/drawing/2014/chart" uri="{C3380CC4-5D6E-409C-BE32-E72D297353CC}">
              <c16:uniqueId val="{0000001E-991D-4A63-BF88-EBD4E8DECFE5}"/>
            </c:ext>
          </c:extLst>
        </c:ser>
        <c:ser>
          <c:idx val="31"/>
          <c:order val="31"/>
          <c:spPr>
            <a:ln cmpd="sng">
              <a:solidFill>
                <a:srgbClr val="084066"/>
              </a:solidFill>
            </a:ln>
          </c:spPr>
          <c:marker>
            <c:symbol val="none"/>
          </c:marker>
          <c:cat>
            <c:numRef>
              <c:f>'SR 1895-1986'!$K$44:$L$44</c:f>
              <c:numCache>
                <c:formatCode>General</c:formatCode>
                <c:ptCount val="2"/>
                <c:pt idx="0">
                  <c:v>1945</c:v>
                </c:pt>
                <c:pt idx="1">
                  <c:v>1952</c:v>
                </c:pt>
              </c:numCache>
            </c:numRef>
          </c:cat>
          <c:val>
            <c:numRef>
              <c:f>'SR 1895-1986'!$AN$48</c:f>
              <c:numCache>
                <c:formatCode>0</c:formatCode>
                <c:ptCount val="1"/>
                <c:pt idx="0">
                  <c:v>31.658611473507197</c:v>
                </c:pt>
              </c:numCache>
            </c:numRef>
          </c:val>
          <c:smooth val="0"/>
          <c:extLst>
            <c:ext xmlns:c16="http://schemas.microsoft.com/office/drawing/2014/chart" uri="{C3380CC4-5D6E-409C-BE32-E72D297353CC}">
              <c16:uniqueId val="{0000001F-991D-4A63-BF88-EBD4E8DECFE5}"/>
            </c:ext>
          </c:extLst>
        </c:ser>
        <c:ser>
          <c:idx val="32"/>
          <c:order val="32"/>
          <c:spPr>
            <a:ln cmpd="sng">
              <a:solidFill>
                <a:srgbClr val="2C2C2C"/>
              </a:solidFill>
            </a:ln>
          </c:spPr>
          <c:marker>
            <c:symbol val="none"/>
          </c:marker>
          <c:cat>
            <c:numRef>
              <c:f>'SR 1895-1986'!$K$44:$L$44</c:f>
              <c:numCache>
                <c:formatCode>General</c:formatCode>
                <c:ptCount val="2"/>
                <c:pt idx="0">
                  <c:v>1945</c:v>
                </c:pt>
                <c:pt idx="1">
                  <c:v>1952</c:v>
                </c:pt>
              </c:numCache>
            </c:numRef>
          </c:cat>
          <c:val>
            <c:numRef>
              <c:f>'SR 1895-1986'!$AN$49</c:f>
              <c:numCache>
                <c:formatCode>0</c:formatCode>
                <c:ptCount val="1"/>
              </c:numCache>
            </c:numRef>
          </c:val>
          <c:smooth val="0"/>
          <c:extLst>
            <c:ext xmlns:c16="http://schemas.microsoft.com/office/drawing/2014/chart" uri="{C3380CC4-5D6E-409C-BE32-E72D297353CC}">
              <c16:uniqueId val="{00000020-991D-4A63-BF88-EBD4E8DECFE5}"/>
            </c:ext>
          </c:extLst>
        </c:ser>
        <c:ser>
          <c:idx val="33"/>
          <c:order val="33"/>
          <c:spPr>
            <a:ln cmpd="sng">
              <a:solidFill>
                <a:srgbClr val="FF1F7F"/>
              </a:solidFill>
            </a:ln>
          </c:spPr>
          <c:marker>
            <c:symbol val="none"/>
          </c:marker>
          <c:cat>
            <c:numRef>
              <c:f>'SR 1895-1986'!$K$44:$L$44</c:f>
              <c:numCache>
                <c:formatCode>General</c:formatCode>
                <c:ptCount val="2"/>
                <c:pt idx="0">
                  <c:v>1945</c:v>
                </c:pt>
                <c:pt idx="1">
                  <c:v>1952</c:v>
                </c:pt>
              </c:numCache>
            </c:numRef>
          </c:cat>
          <c:val>
            <c:numRef>
              <c:f>'SR 1895-1986'!$AN$50</c:f>
              <c:numCache>
                <c:formatCode>0</c:formatCode>
                <c:ptCount val="1"/>
                <c:pt idx="0">
                  <c:v>53.666533038235336</c:v>
                </c:pt>
              </c:numCache>
            </c:numRef>
          </c:val>
          <c:smooth val="0"/>
          <c:extLst>
            <c:ext xmlns:c16="http://schemas.microsoft.com/office/drawing/2014/chart" uri="{C3380CC4-5D6E-409C-BE32-E72D297353CC}">
              <c16:uniqueId val="{00000021-991D-4A63-BF88-EBD4E8DECFE5}"/>
            </c:ext>
          </c:extLst>
        </c:ser>
        <c:ser>
          <c:idx val="34"/>
          <c:order val="34"/>
          <c:spPr>
            <a:ln cmpd="sng">
              <a:solidFill>
                <a:srgbClr val="513114"/>
              </a:solidFill>
            </a:ln>
          </c:spPr>
          <c:marker>
            <c:symbol val="none"/>
          </c:marker>
          <c:cat>
            <c:numRef>
              <c:f>'SR 1895-1986'!$K$44:$L$44</c:f>
              <c:numCache>
                <c:formatCode>General</c:formatCode>
                <c:ptCount val="2"/>
                <c:pt idx="0">
                  <c:v>1945</c:v>
                </c:pt>
                <c:pt idx="1">
                  <c:v>1952</c:v>
                </c:pt>
              </c:numCache>
            </c:numRef>
          </c:cat>
          <c:val>
            <c:numRef>
              <c:f>'SR 1895-1986'!$AN$51</c:f>
              <c:numCache>
                <c:formatCode>0</c:formatCode>
                <c:ptCount val="1"/>
                <c:pt idx="0">
                  <c:v>36.575921647017296</c:v>
                </c:pt>
              </c:numCache>
            </c:numRef>
          </c:val>
          <c:smooth val="0"/>
          <c:extLst>
            <c:ext xmlns:c16="http://schemas.microsoft.com/office/drawing/2014/chart" uri="{C3380CC4-5D6E-409C-BE32-E72D297353CC}">
              <c16:uniqueId val="{00000022-991D-4A63-BF88-EBD4E8DECFE5}"/>
            </c:ext>
          </c:extLst>
        </c:ser>
        <c:ser>
          <c:idx val="35"/>
          <c:order val="35"/>
          <c:spPr>
            <a:ln cmpd="sng">
              <a:solidFill>
                <a:srgbClr val="47285B"/>
              </a:solidFill>
            </a:ln>
          </c:spPr>
          <c:marker>
            <c:symbol val="none"/>
          </c:marker>
          <c:cat>
            <c:numRef>
              <c:f>'SR 1895-1986'!$K$44:$L$44</c:f>
              <c:numCache>
                <c:formatCode>General</c:formatCode>
                <c:ptCount val="2"/>
                <c:pt idx="0">
                  <c:v>1945</c:v>
                </c:pt>
                <c:pt idx="1">
                  <c:v>1952</c:v>
                </c:pt>
              </c:numCache>
            </c:numRef>
          </c:cat>
          <c:val>
            <c:numRef>
              <c:f>'SR 1895-1986'!$AN$52</c:f>
              <c:numCache>
                <c:formatCode>0</c:formatCode>
                <c:ptCount val="1"/>
                <c:pt idx="0">
                  <c:v>53.054163470819098</c:v>
                </c:pt>
              </c:numCache>
            </c:numRef>
          </c:val>
          <c:smooth val="0"/>
          <c:extLst>
            <c:ext xmlns:c16="http://schemas.microsoft.com/office/drawing/2014/chart" uri="{C3380CC4-5D6E-409C-BE32-E72D297353CC}">
              <c16:uniqueId val="{00000023-991D-4A63-BF88-EBD4E8DECFE5}"/>
            </c:ext>
          </c:extLst>
        </c:ser>
        <c:ser>
          <c:idx val="36"/>
          <c:order val="36"/>
          <c:spPr>
            <a:ln cmpd="sng">
              <a:solidFill>
                <a:srgbClr val="95702E"/>
              </a:solidFill>
            </a:ln>
          </c:spPr>
          <c:marker>
            <c:symbol val="none"/>
          </c:marker>
          <c:cat>
            <c:numRef>
              <c:f>'SR 1895-1986'!$K$44:$L$44</c:f>
              <c:numCache>
                <c:formatCode>General</c:formatCode>
                <c:ptCount val="2"/>
                <c:pt idx="0">
                  <c:v>1945</c:v>
                </c:pt>
                <c:pt idx="1">
                  <c:v>1952</c:v>
                </c:pt>
              </c:numCache>
            </c:numRef>
          </c:cat>
          <c:val>
            <c:numRef>
              <c:f>'SR 1895-1986'!$AN$53</c:f>
              <c:numCache>
                <c:formatCode>0</c:formatCode>
                <c:ptCount val="1"/>
                <c:pt idx="0">
                  <c:v>38.836909219641754</c:v>
                </c:pt>
              </c:numCache>
            </c:numRef>
          </c:val>
          <c:smooth val="0"/>
          <c:extLst>
            <c:ext xmlns:c16="http://schemas.microsoft.com/office/drawing/2014/chart" uri="{C3380CC4-5D6E-409C-BE32-E72D297353CC}">
              <c16:uniqueId val="{00000024-991D-4A63-BF88-EBD4E8DECFE5}"/>
            </c:ext>
          </c:extLst>
        </c:ser>
        <c:ser>
          <c:idx val="37"/>
          <c:order val="37"/>
          <c:spPr>
            <a:ln cmpd="sng">
              <a:solidFill>
                <a:srgbClr val="0D67A4"/>
              </a:solidFill>
            </a:ln>
          </c:spPr>
          <c:marker>
            <c:symbol val="none"/>
          </c:marker>
          <c:cat>
            <c:numRef>
              <c:f>'SR 1895-1986'!$K$44:$L$44</c:f>
              <c:numCache>
                <c:formatCode>General</c:formatCode>
                <c:ptCount val="2"/>
                <c:pt idx="0">
                  <c:v>1945</c:v>
                </c:pt>
                <c:pt idx="1">
                  <c:v>1952</c:v>
                </c:pt>
              </c:numCache>
            </c:numRef>
          </c:cat>
          <c:val>
            <c:numRef>
              <c:f>'SR 1895-1986'!$AT$47</c:f>
              <c:numCache>
                <c:formatCode>0</c:formatCode>
                <c:ptCount val="1"/>
                <c:pt idx="0">
                  <c:v>35.583654632233191</c:v>
                </c:pt>
              </c:numCache>
            </c:numRef>
          </c:val>
          <c:smooth val="0"/>
          <c:extLst>
            <c:ext xmlns:c16="http://schemas.microsoft.com/office/drawing/2014/chart" uri="{C3380CC4-5D6E-409C-BE32-E72D297353CC}">
              <c16:uniqueId val="{00000025-991D-4A63-BF88-EBD4E8DECFE5}"/>
            </c:ext>
          </c:extLst>
        </c:ser>
        <c:ser>
          <c:idx val="38"/>
          <c:order val="38"/>
          <c:spPr>
            <a:ln cmpd="sng">
              <a:solidFill>
                <a:srgbClr val="474747"/>
              </a:solidFill>
            </a:ln>
          </c:spPr>
          <c:marker>
            <c:symbol val="none"/>
          </c:marker>
          <c:cat>
            <c:numRef>
              <c:f>'SR 1895-1986'!$K$44:$L$44</c:f>
              <c:numCache>
                <c:formatCode>General</c:formatCode>
                <c:ptCount val="2"/>
                <c:pt idx="0">
                  <c:v>1945</c:v>
                </c:pt>
                <c:pt idx="1">
                  <c:v>1952</c:v>
                </c:pt>
              </c:numCache>
            </c:numRef>
          </c:cat>
          <c:val>
            <c:numRef>
              <c:f>'SR 1895-1986'!$AT$48</c:f>
              <c:numCache>
                <c:formatCode>0</c:formatCode>
                <c:ptCount val="1"/>
                <c:pt idx="0">
                  <c:v>41.73391592669325</c:v>
                </c:pt>
              </c:numCache>
            </c:numRef>
          </c:val>
          <c:smooth val="0"/>
          <c:extLst>
            <c:ext xmlns:c16="http://schemas.microsoft.com/office/drawing/2014/chart" uri="{C3380CC4-5D6E-409C-BE32-E72D297353CC}">
              <c16:uniqueId val="{00000026-991D-4A63-BF88-EBD4E8DECFE5}"/>
            </c:ext>
          </c:extLst>
        </c:ser>
        <c:ser>
          <c:idx val="39"/>
          <c:order val="39"/>
          <c:spPr>
            <a:ln cmpd="sng">
              <a:solidFill>
                <a:srgbClr val="FF31CB"/>
              </a:solidFill>
            </a:ln>
          </c:spPr>
          <c:marker>
            <c:symbol val="none"/>
          </c:marker>
          <c:cat>
            <c:numRef>
              <c:f>'SR 1895-1986'!$K$44:$L$44</c:f>
              <c:numCache>
                <c:formatCode>General</c:formatCode>
                <c:ptCount val="2"/>
                <c:pt idx="0">
                  <c:v>1945</c:v>
                </c:pt>
                <c:pt idx="1">
                  <c:v>1952</c:v>
                </c:pt>
              </c:numCache>
            </c:numRef>
          </c:cat>
          <c:val>
            <c:numRef>
              <c:f>'SR 1895-1986'!$AT$49</c:f>
              <c:numCache>
                <c:formatCode>0</c:formatCode>
                <c:ptCount val="1"/>
              </c:numCache>
            </c:numRef>
          </c:val>
          <c:smooth val="0"/>
          <c:extLst>
            <c:ext xmlns:c16="http://schemas.microsoft.com/office/drawing/2014/chart" uri="{C3380CC4-5D6E-409C-BE32-E72D297353CC}">
              <c16:uniqueId val="{00000027-991D-4A63-BF88-EBD4E8DECFE5}"/>
            </c:ext>
          </c:extLst>
        </c:ser>
        <c:ser>
          <c:idx val="40"/>
          <c:order val="40"/>
          <c:spPr>
            <a:ln cmpd="sng">
              <a:solidFill>
                <a:srgbClr val="824F21"/>
              </a:solidFill>
            </a:ln>
          </c:spPr>
          <c:marker>
            <c:symbol val="none"/>
          </c:marker>
          <c:cat>
            <c:numRef>
              <c:f>'SR 1895-1986'!$K$44:$L$44</c:f>
              <c:numCache>
                <c:formatCode>General</c:formatCode>
                <c:ptCount val="2"/>
                <c:pt idx="0">
                  <c:v>1945</c:v>
                </c:pt>
                <c:pt idx="1">
                  <c:v>1952</c:v>
                </c:pt>
              </c:numCache>
            </c:numRef>
          </c:cat>
          <c:val>
            <c:numRef>
              <c:f>'SR 1895-1986'!$AT$50</c:f>
              <c:numCache>
                <c:formatCode>0</c:formatCode>
                <c:ptCount val="1"/>
                <c:pt idx="0">
                  <c:v>40.490684536455973</c:v>
                </c:pt>
              </c:numCache>
            </c:numRef>
          </c:val>
          <c:smooth val="0"/>
          <c:extLst>
            <c:ext xmlns:c16="http://schemas.microsoft.com/office/drawing/2014/chart" uri="{C3380CC4-5D6E-409C-BE32-E72D297353CC}">
              <c16:uniqueId val="{00000028-991D-4A63-BF88-EBD4E8DECFE5}"/>
            </c:ext>
          </c:extLst>
        </c:ser>
        <c:ser>
          <c:idx val="41"/>
          <c:order val="41"/>
          <c:spPr>
            <a:ln cmpd="sng">
              <a:solidFill>
                <a:srgbClr val="714192"/>
              </a:solidFill>
            </a:ln>
          </c:spPr>
          <c:marker>
            <c:symbol val="none"/>
          </c:marker>
          <c:cat>
            <c:numRef>
              <c:f>'SR 1895-1986'!$K$44:$L$44</c:f>
              <c:numCache>
                <c:formatCode>General</c:formatCode>
                <c:ptCount val="2"/>
                <c:pt idx="0">
                  <c:v>1945</c:v>
                </c:pt>
                <c:pt idx="1">
                  <c:v>1952</c:v>
                </c:pt>
              </c:numCache>
            </c:numRef>
          </c:cat>
          <c:val>
            <c:numRef>
              <c:f>'SR 1895-1986'!$AT$51</c:f>
              <c:numCache>
                <c:formatCode>0</c:formatCode>
                <c:ptCount val="1"/>
                <c:pt idx="0">
                  <c:v>43.524081267759307</c:v>
                </c:pt>
              </c:numCache>
            </c:numRef>
          </c:val>
          <c:smooth val="0"/>
          <c:extLst>
            <c:ext xmlns:c16="http://schemas.microsoft.com/office/drawing/2014/chart" uri="{C3380CC4-5D6E-409C-BE32-E72D297353CC}">
              <c16:uniqueId val="{00000029-991D-4A63-BF88-EBD4E8DECFE5}"/>
            </c:ext>
          </c:extLst>
        </c:ser>
        <c:ser>
          <c:idx val="42"/>
          <c:order val="42"/>
          <c:spPr>
            <a:ln cmpd="sng">
              <a:solidFill>
                <a:srgbClr val="CD9A40"/>
              </a:solidFill>
            </a:ln>
          </c:spPr>
          <c:marker>
            <c:symbol val="none"/>
          </c:marker>
          <c:cat>
            <c:numRef>
              <c:f>'SR 1895-1986'!$K$44:$L$44</c:f>
              <c:numCache>
                <c:formatCode>General</c:formatCode>
                <c:ptCount val="2"/>
                <c:pt idx="0">
                  <c:v>1945</c:v>
                </c:pt>
                <c:pt idx="1">
                  <c:v>1952</c:v>
                </c:pt>
              </c:numCache>
            </c:numRef>
          </c:cat>
          <c:val>
            <c:numRef>
              <c:f>'SR 1895-1986'!$AT$52</c:f>
              <c:numCache>
                <c:formatCode>0</c:formatCode>
                <c:ptCount val="1"/>
                <c:pt idx="0">
                  <c:v>57.118355250406914</c:v>
                </c:pt>
              </c:numCache>
            </c:numRef>
          </c:val>
          <c:smooth val="0"/>
          <c:extLst>
            <c:ext xmlns:c16="http://schemas.microsoft.com/office/drawing/2014/chart" uri="{C3380CC4-5D6E-409C-BE32-E72D297353CC}">
              <c16:uniqueId val="{0000002A-991D-4A63-BF88-EBD4E8DECFE5}"/>
            </c:ext>
          </c:extLst>
        </c:ser>
        <c:ser>
          <c:idx val="43"/>
          <c:order val="43"/>
          <c:spPr>
            <a:ln cmpd="sng">
              <a:solidFill>
                <a:srgbClr val="138EE2"/>
              </a:solidFill>
            </a:ln>
          </c:spPr>
          <c:marker>
            <c:symbol val="none"/>
          </c:marker>
          <c:cat>
            <c:numRef>
              <c:f>'SR 1895-1986'!$K$44:$L$44</c:f>
              <c:numCache>
                <c:formatCode>General</c:formatCode>
                <c:ptCount val="2"/>
                <c:pt idx="0">
                  <c:v>1945</c:v>
                </c:pt>
                <c:pt idx="1">
                  <c:v>1952</c:v>
                </c:pt>
              </c:numCache>
            </c:numRef>
          </c:cat>
          <c:val>
            <c:numRef>
              <c:f>'SR 1895-1986'!$AT$53</c:f>
              <c:numCache>
                <c:formatCode>0</c:formatCode>
                <c:ptCount val="1"/>
                <c:pt idx="0">
                  <c:v>39.036587044694343</c:v>
                </c:pt>
              </c:numCache>
            </c:numRef>
          </c:val>
          <c:smooth val="0"/>
          <c:extLst>
            <c:ext xmlns:c16="http://schemas.microsoft.com/office/drawing/2014/chart" uri="{C3380CC4-5D6E-409C-BE32-E72D297353CC}">
              <c16:uniqueId val="{0000002B-991D-4A63-BF88-EBD4E8DECFE5}"/>
            </c:ext>
          </c:extLst>
        </c:ser>
        <c:ser>
          <c:idx val="44"/>
          <c:order val="44"/>
          <c:spPr>
            <a:ln cmpd="sng">
              <a:solidFill>
                <a:srgbClr val="626262"/>
              </a:solidFill>
            </a:ln>
          </c:spPr>
          <c:marker>
            <c:symbol val="none"/>
          </c:marker>
          <c:cat>
            <c:numRef>
              <c:f>'SR 1895-1986'!$K$44:$L$44</c:f>
              <c:numCache>
                <c:formatCode>General</c:formatCode>
                <c:ptCount val="2"/>
                <c:pt idx="0">
                  <c:v>1945</c:v>
                </c:pt>
                <c:pt idx="1">
                  <c:v>1952</c:v>
                </c:pt>
              </c:numCache>
            </c:numRef>
          </c:cat>
          <c:val>
            <c:numRef>
              <c:f>'SR 1895-1986'!$K$46:$L$46</c:f>
              <c:numCache>
                <c:formatCode>0</c:formatCode>
                <c:ptCount val="2"/>
                <c:pt idx="0">
                  <c:v>34.722032919434021</c:v>
                </c:pt>
                <c:pt idx="1">
                  <c:v>79.880420918367349</c:v>
                </c:pt>
              </c:numCache>
            </c:numRef>
          </c:val>
          <c:smooth val="0"/>
          <c:extLst>
            <c:ext xmlns:c16="http://schemas.microsoft.com/office/drawing/2014/chart" uri="{C3380CC4-5D6E-409C-BE32-E72D297353CC}">
              <c16:uniqueId val="{0000002C-991D-4A63-BF88-EBD4E8DECFE5}"/>
            </c:ext>
          </c:extLst>
        </c:ser>
        <c:ser>
          <c:idx val="45"/>
          <c:order val="45"/>
          <c:spPr>
            <a:ln cmpd="sng">
              <a:solidFill>
                <a:srgbClr val="FF4418"/>
              </a:solidFill>
            </a:ln>
          </c:spPr>
          <c:marker>
            <c:symbol val="none"/>
          </c:marker>
          <c:cat>
            <c:numRef>
              <c:f>'SR 1895-1986'!$K$44:$L$44</c:f>
              <c:numCache>
                <c:formatCode>General</c:formatCode>
                <c:ptCount val="2"/>
                <c:pt idx="0">
                  <c:v>1945</c:v>
                </c:pt>
                <c:pt idx="1">
                  <c:v>1952</c:v>
                </c:pt>
              </c:numCache>
            </c:numRef>
          </c:cat>
          <c:val>
            <c:numRef>
              <c:f>'SR 1895-1986'!$W$46</c:f>
              <c:numCache>
                <c:formatCode>0</c:formatCode>
                <c:ptCount val="1"/>
                <c:pt idx="0">
                  <c:v>67.099628503883821</c:v>
                </c:pt>
              </c:numCache>
            </c:numRef>
          </c:val>
          <c:smooth val="0"/>
          <c:extLst>
            <c:ext xmlns:c16="http://schemas.microsoft.com/office/drawing/2014/chart" uri="{C3380CC4-5D6E-409C-BE32-E72D297353CC}">
              <c16:uniqueId val="{0000002D-991D-4A63-BF88-EBD4E8DECFE5}"/>
            </c:ext>
          </c:extLst>
        </c:ser>
        <c:ser>
          <c:idx val="46"/>
          <c:order val="46"/>
          <c:spPr>
            <a:ln cmpd="sng">
              <a:solidFill>
                <a:srgbClr val="B36D2D"/>
              </a:solidFill>
            </a:ln>
          </c:spPr>
          <c:marker>
            <c:symbol val="none"/>
          </c:marker>
          <c:cat>
            <c:numRef>
              <c:f>'SR 1895-1986'!$K$44:$L$44</c:f>
              <c:numCache>
                <c:formatCode>General</c:formatCode>
                <c:ptCount val="2"/>
                <c:pt idx="0">
                  <c:v>1945</c:v>
                </c:pt>
                <c:pt idx="1">
                  <c:v>1952</c:v>
                </c:pt>
              </c:numCache>
            </c:numRef>
          </c:cat>
          <c:val>
            <c:numRef>
              <c:f>'SR 1895-1986'!$AG$46</c:f>
              <c:numCache>
                <c:formatCode>0</c:formatCode>
                <c:ptCount val="1"/>
                <c:pt idx="0">
                  <c:v>67.763962981711543</c:v>
                </c:pt>
              </c:numCache>
            </c:numRef>
          </c:val>
          <c:smooth val="0"/>
          <c:extLst>
            <c:ext xmlns:c16="http://schemas.microsoft.com/office/drawing/2014/chart" uri="{C3380CC4-5D6E-409C-BE32-E72D297353CC}">
              <c16:uniqueId val="{0000002E-991D-4A63-BF88-EBD4E8DECFE5}"/>
            </c:ext>
          </c:extLst>
        </c:ser>
        <c:ser>
          <c:idx val="47"/>
          <c:order val="47"/>
          <c:spPr>
            <a:ln cmpd="sng">
              <a:solidFill>
                <a:srgbClr val="9C59C9"/>
              </a:solidFill>
            </a:ln>
          </c:spPr>
          <c:marker>
            <c:symbol val="none"/>
          </c:marker>
          <c:cat>
            <c:numRef>
              <c:f>'SR 1895-1986'!$K$44:$L$44</c:f>
              <c:numCache>
                <c:formatCode>General</c:formatCode>
                <c:ptCount val="2"/>
                <c:pt idx="0">
                  <c:v>1945</c:v>
                </c:pt>
                <c:pt idx="1">
                  <c:v>1952</c:v>
                </c:pt>
              </c:numCache>
            </c:numRef>
          </c:cat>
          <c:val>
            <c:numRef>
              <c:f>'SR 1895-1986'!$AN$46</c:f>
              <c:numCache>
                <c:formatCode>0</c:formatCode>
                <c:ptCount val="1"/>
                <c:pt idx="0">
                  <c:v>20.788896828267703</c:v>
                </c:pt>
              </c:numCache>
            </c:numRef>
          </c:val>
          <c:smooth val="0"/>
          <c:extLst>
            <c:ext xmlns:c16="http://schemas.microsoft.com/office/drawing/2014/chart" uri="{C3380CC4-5D6E-409C-BE32-E72D297353CC}">
              <c16:uniqueId val="{0000002F-991D-4A63-BF88-EBD4E8DECFE5}"/>
            </c:ext>
          </c:extLst>
        </c:ser>
        <c:ser>
          <c:idx val="48"/>
          <c:order val="48"/>
          <c:spPr>
            <a:ln cmpd="sng">
              <a:solidFill>
                <a:srgbClr val="05C452"/>
              </a:solidFill>
            </a:ln>
          </c:spPr>
          <c:marker>
            <c:symbol val="none"/>
          </c:marker>
          <c:cat>
            <c:numRef>
              <c:f>'SR 1895-1986'!$K$44:$L$44</c:f>
              <c:numCache>
                <c:formatCode>General</c:formatCode>
                <c:ptCount val="2"/>
                <c:pt idx="0">
                  <c:v>1945</c:v>
                </c:pt>
                <c:pt idx="1">
                  <c:v>1952</c:v>
                </c:pt>
              </c:numCache>
            </c:numRef>
          </c:cat>
          <c:val>
            <c:numRef>
              <c:f>'SR 1895-1986'!$AT$46</c:f>
              <c:numCache>
                <c:formatCode>0</c:formatCode>
                <c:ptCount val="1"/>
                <c:pt idx="0">
                  <c:v>25.479653934191663</c:v>
                </c:pt>
              </c:numCache>
            </c:numRef>
          </c:val>
          <c:smooth val="0"/>
          <c:extLst>
            <c:ext xmlns:c16="http://schemas.microsoft.com/office/drawing/2014/chart" uri="{C3380CC4-5D6E-409C-BE32-E72D297353CC}">
              <c16:uniqueId val="{00000030-991D-4A63-BF88-EBD4E8DECFE5}"/>
            </c:ext>
          </c:extLst>
        </c:ser>
        <c:ser>
          <c:idx val="49"/>
          <c:order val="49"/>
          <c:spPr>
            <a:ln cmpd="sng">
              <a:solidFill>
                <a:srgbClr val="18B51F"/>
              </a:solidFill>
            </a:ln>
          </c:spPr>
          <c:marker>
            <c:symbol val="none"/>
          </c:marker>
          <c:cat>
            <c:numRef>
              <c:f>'SR 1895-1986'!$K$44:$L$44</c:f>
              <c:numCache>
                <c:formatCode>General</c:formatCode>
                <c:ptCount val="2"/>
                <c:pt idx="0">
                  <c:v>1945</c:v>
                </c:pt>
                <c:pt idx="1">
                  <c:v>1952</c:v>
                </c:pt>
              </c:numCache>
            </c:numRef>
          </c:cat>
          <c:val>
            <c:numRef>
              <c:f>'SR 1895-1986'!$K$60:$L$60</c:f>
              <c:numCache>
                <c:formatCode>0</c:formatCode>
                <c:ptCount val="2"/>
                <c:pt idx="1">
                  <c:v>34.771477340936372</c:v>
                </c:pt>
              </c:numCache>
            </c:numRef>
          </c:val>
          <c:smooth val="0"/>
          <c:extLst>
            <c:ext xmlns:c16="http://schemas.microsoft.com/office/drawing/2014/chart" uri="{C3380CC4-5D6E-409C-BE32-E72D297353CC}">
              <c16:uniqueId val="{00000031-991D-4A63-BF88-EBD4E8DECFE5}"/>
            </c:ext>
          </c:extLst>
        </c:ser>
        <c:ser>
          <c:idx val="50"/>
          <c:order val="50"/>
          <c:spPr>
            <a:ln cmpd="sng">
              <a:solidFill>
                <a:srgbClr val="7D7D7D"/>
              </a:solidFill>
            </a:ln>
          </c:spPr>
          <c:marker>
            <c:symbol val="none"/>
          </c:marker>
          <c:cat>
            <c:numRef>
              <c:f>'SR 1895-1986'!$K$44:$L$44</c:f>
              <c:numCache>
                <c:formatCode>General</c:formatCode>
                <c:ptCount val="2"/>
                <c:pt idx="0">
                  <c:v>1945</c:v>
                </c:pt>
                <c:pt idx="1">
                  <c:v>1952</c:v>
                </c:pt>
              </c:numCache>
            </c:numRef>
          </c:cat>
          <c:val>
            <c:numRef>
              <c:f>'SR 1895-1986'!$K$61:$L$61</c:f>
              <c:numCache>
                <c:formatCode>General</c:formatCode>
                <c:ptCount val="2"/>
                <c:pt idx="0">
                  <c:v>3.4630000000000001</c:v>
                </c:pt>
                <c:pt idx="1">
                  <c:v>13.327999999999999</c:v>
                </c:pt>
              </c:numCache>
            </c:numRef>
          </c:val>
          <c:smooth val="0"/>
          <c:extLst>
            <c:ext xmlns:c16="http://schemas.microsoft.com/office/drawing/2014/chart" uri="{C3380CC4-5D6E-409C-BE32-E72D297353CC}">
              <c16:uniqueId val="{00000032-991D-4A63-BF88-EBD4E8DECFE5}"/>
            </c:ext>
          </c:extLst>
        </c:ser>
        <c:ser>
          <c:idx val="51"/>
          <c:order val="51"/>
          <c:spPr>
            <a:ln cmpd="sng">
              <a:solidFill>
                <a:srgbClr val="FF5764"/>
              </a:solidFill>
            </a:ln>
          </c:spPr>
          <c:marker>
            <c:symbol val="none"/>
          </c:marker>
          <c:cat>
            <c:numRef>
              <c:f>'SR 1895-1986'!$K$44:$L$44</c:f>
              <c:numCache>
                <c:formatCode>General</c:formatCode>
                <c:ptCount val="2"/>
                <c:pt idx="0">
                  <c:v>1945</c:v>
                </c:pt>
                <c:pt idx="1">
                  <c:v>1952</c:v>
                </c:pt>
              </c:numCache>
            </c:numRef>
          </c:cat>
          <c:val>
            <c:numRef>
              <c:f>'SR 1895-1986'!$W$60</c:f>
              <c:numCache>
                <c:formatCode>0</c:formatCode>
                <c:ptCount val="1"/>
                <c:pt idx="0">
                  <c:v>50.463356973995268</c:v>
                </c:pt>
              </c:numCache>
            </c:numRef>
          </c:val>
          <c:smooth val="0"/>
          <c:extLst>
            <c:ext xmlns:c16="http://schemas.microsoft.com/office/drawing/2014/chart" uri="{C3380CC4-5D6E-409C-BE32-E72D297353CC}">
              <c16:uniqueId val="{00000033-991D-4A63-BF88-EBD4E8DECFE5}"/>
            </c:ext>
          </c:extLst>
        </c:ser>
        <c:ser>
          <c:idx val="52"/>
          <c:order val="52"/>
          <c:spPr>
            <a:ln cmpd="sng">
              <a:solidFill>
                <a:srgbClr val="E58B3A"/>
              </a:solidFill>
            </a:ln>
          </c:spPr>
          <c:marker>
            <c:symbol val="none"/>
          </c:marker>
          <c:cat>
            <c:numRef>
              <c:f>'SR 1895-1986'!$K$44:$L$44</c:f>
              <c:numCache>
                <c:formatCode>General</c:formatCode>
                <c:ptCount val="2"/>
                <c:pt idx="0">
                  <c:v>1945</c:v>
                </c:pt>
                <c:pt idx="1">
                  <c:v>1952</c:v>
                </c:pt>
              </c:numCache>
            </c:numRef>
          </c:cat>
          <c:val>
            <c:numRef>
              <c:f>'SR 1895-1986'!$W$61</c:f>
              <c:numCache>
                <c:formatCode>General</c:formatCode>
                <c:ptCount val="1"/>
                <c:pt idx="0">
                  <c:v>180.69313154689405</c:v>
                </c:pt>
              </c:numCache>
            </c:numRef>
          </c:val>
          <c:smooth val="0"/>
          <c:extLst>
            <c:ext xmlns:c16="http://schemas.microsoft.com/office/drawing/2014/chart" uri="{C3380CC4-5D6E-409C-BE32-E72D297353CC}">
              <c16:uniqueId val="{00000034-991D-4A63-BF88-EBD4E8DECFE5}"/>
            </c:ext>
          </c:extLst>
        </c:ser>
        <c:ser>
          <c:idx val="53"/>
          <c:order val="53"/>
          <c:spPr>
            <a:ln cmpd="sng">
              <a:solidFill>
                <a:srgbClr val="C77201"/>
              </a:solidFill>
            </a:ln>
          </c:spPr>
          <c:marker>
            <c:symbol val="none"/>
          </c:marker>
          <c:cat>
            <c:numRef>
              <c:f>'SR 1895-1986'!$K$44:$L$44</c:f>
              <c:numCache>
                <c:formatCode>General</c:formatCode>
                <c:ptCount val="2"/>
                <c:pt idx="0">
                  <c:v>1945</c:v>
                </c:pt>
                <c:pt idx="1">
                  <c:v>1952</c:v>
                </c:pt>
              </c:numCache>
            </c:numRef>
          </c:cat>
          <c:val>
            <c:numRef>
              <c:f>'SR 1895-1986'!$AG$60</c:f>
              <c:numCache>
                <c:formatCode>0</c:formatCode>
                <c:ptCount val="1"/>
                <c:pt idx="0">
                  <c:v>47.655361291746189</c:v>
                </c:pt>
              </c:numCache>
            </c:numRef>
          </c:val>
          <c:smooth val="0"/>
          <c:extLst>
            <c:ext xmlns:c16="http://schemas.microsoft.com/office/drawing/2014/chart" uri="{C3380CC4-5D6E-409C-BE32-E72D297353CC}">
              <c16:uniqueId val="{00000035-991D-4A63-BF88-EBD4E8DECFE5}"/>
            </c:ext>
          </c:extLst>
        </c:ser>
        <c:ser>
          <c:idx val="54"/>
          <c:order val="54"/>
          <c:spPr>
            <a:ln cmpd="sng">
              <a:solidFill>
                <a:srgbClr val="3DEF63"/>
              </a:solidFill>
            </a:ln>
          </c:spPr>
          <c:marker>
            <c:symbol val="none"/>
          </c:marker>
          <c:cat>
            <c:numRef>
              <c:f>'SR 1895-1986'!$K$44:$L$44</c:f>
              <c:numCache>
                <c:formatCode>General</c:formatCode>
                <c:ptCount val="2"/>
                <c:pt idx="0">
                  <c:v>1945</c:v>
                </c:pt>
                <c:pt idx="1">
                  <c:v>1952</c:v>
                </c:pt>
              </c:numCache>
            </c:numRef>
          </c:cat>
          <c:val>
            <c:numRef>
              <c:f>'SR 1895-1986'!$AG$61</c:f>
              <c:numCache>
                <c:formatCode>General</c:formatCode>
                <c:ptCount val="1"/>
                <c:pt idx="0">
                  <c:v>2350.7499043848957</c:v>
                </c:pt>
              </c:numCache>
            </c:numRef>
          </c:val>
          <c:smooth val="0"/>
          <c:extLst>
            <c:ext xmlns:c16="http://schemas.microsoft.com/office/drawing/2014/chart" uri="{C3380CC4-5D6E-409C-BE32-E72D297353CC}">
              <c16:uniqueId val="{00000036-991D-4A63-BF88-EBD4E8DECFE5}"/>
            </c:ext>
          </c:extLst>
        </c:ser>
        <c:ser>
          <c:idx val="55"/>
          <c:order val="55"/>
          <c:spPr>
            <a:ln cmpd="sng">
              <a:solidFill>
                <a:srgbClr val="1EDC5D"/>
              </a:solidFill>
            </a:ln>
          </c:spPr>
          <c:marker>
            <c:symbol val="none"/>
          </c:marker>
          <c:cat>
            <c:numRef>
              <c:f>'SR 1895-1986'!$K$44:$L$44</c:f>
              <c:numCache>
                <c:formatCode>General</c:formatCode>
                <c:ptCount val="2"/>
                <c:pt idx="0">
                  <c:v>1945</c:v>
                </c:pt>
                <c:pt idx="1">
                  <c:v>1952</c:v>
                </c:pt>
              </c:numCache>
            </c:numRef>
          </c:cat>
          <c:val>
            <c:numRef>
              <c:f>'SR 1895-1986'!$AN$60</c:f>
              <c:numCache>
                <c:formatCode>0</c:formatCode>
                <c:ptCount val="1"/>
                <c:pt idx="0">
                  <c:v>24.50716858474669</c:v>
                </c:pt>
              </c:numCache>
            </c:numRef>
          </c:val>
          <c:smooth val="0"/>
          <c:extLst>
            <c:ext xmlns:c16="http://schemas.microsoft.com/office/drawing/2014/chart" uri="{C3380CC4-5D6E-409C-BE32-E72D297353CC}">
              <c16:uniqueId val="{00000037-991D-4A63-BF88-EBD4E8DECFE5}"/>
            </c:ext>
          </c:extLst>
        </c:ser>
        <c:ser>
          <c:idx val="56"/>
          <c:order val="56"/>
          <c:spPr>
            <a:ln cmpd="sng">
              <a:solidFill>
                <a:srgbClr val="989898"/>
              </a:solidFill>
            </a:ln>
          </c:spPr>
          <c:marker>
            <c:symbol val="none"/>
          </c:marker>
          <c:cat>
            <c:numRef>
              <c:f>'SR 1895-1986'!$K$44:$L$44</c:f>
              <c:numCache>
                <c:formatCode>General</c:formatCode>
                <c:ptCount val="2"/>
                <c:pt idx="0">
                  <c:v>1945</c:v>
                </c:pt>
                <c:pt idx="1">
                  <c:v>1952</c:v>
                </c:pt>
              </c:numCache>
            </c:numRef>
          </c:cat>
          <c:val>
            <c:numRef>
              <c:f>'SR 1895-1986'!$AN$61</c:f>
              <c:numCache>
                <c:formatCode>General</c:formatCode>
                <c:ptCount val="1"/>
                <c:pt idx="0">
                  <c:v>1779802.935992691</c:v>
                </c:pt>
              </c:numCache>
            </c:numRef>
          </c:val>
          <c:smooth val="0"/>
          <c:extLst>
            <c:ext xmlns:c16="http://schemas.microsoft.com/office/drawing/2014/chart" uri="{C3380CC4-5D6E-409C-BE32-E72D297353CC}">
              <c16:uniqueId val="{00000038-991D-4A63-BF88-EBD4E8DECFE5}"/>
            </c:ext>
          </c:extLst>
        </c:ser>
        <c:ser>
          <c:idx val="57"/>
          <c:order val="57"/>
          <c:spPr>
            <a:ln cmpd="sng">
              <a:solidFill>
                <a:srgbClr val="FF6AB1"/>
              </a:solidFill>
            </a:ln>
          </c:spPr>
          <c:marker>
            <c:symbol val="none"/>
          </c:marker>
          <c:cat>
            <c:numRef>
              <c:f>'SR 1895-1986'!$K$44:$L$44</c:f>
              <c:numCache>
                <c:formatCode>General</c:formatCode>
                <c:ptCount val="2"/>
                <c:pt idx="0">
                  <c:v>1945</c:v>
                </c:pt>
                <c:pt idx="1">
                  <c:v>1952</c:v>
                </c:pt>
              </c:numCache>
            </c:numRef>
          </c:cat>
          <c:val>
            <c:numRef>
              <c:f>'SR 1895-1986'!$AT$60</c:f>
              <c:numCache>
                <c:formatCode>0</c:formatCode>
                <c:ptCount val="1"/>
                <c:pt idx="0">
                  <c:v>34.705045875881758</c:v>
                </c:pt>
              </c:numCache>
            </c:numRef>
          </c:val>
          <c:smooth val="0"/>
          <c:extLst>
            <c:ext xmlns:c16="http://schemas.microsoft.com/office/drawing/2014/chart" uri="{C3380CC4-5D6E-409C-BE32-E72D297353CC}">
              <c16:uniqueId val="{00000039-991D-4A63-BF88-EBD4E8DECFE5}"/>
            </c:ext>
          </c:extLst>
        </c:ser>
        <c:ser>
          <c:idx val="58"/>
          <c:order val="58"/>
          <c:spPr>
            <a:ln cmpd="sng">
              <a:solidFill>
                <a:srgbClr val="16A946"/>
              </a:solidFill>
            </a:ln>
          </c:spPr>
          <c:marker>
            <c:symbol val="none"/>
          </c:marker>
          <c:cat>
            <c:numRef>
              <c:f>'SR 1895-1986'!$K$44:$L$44</c:f>
              <c:numCache>
                <c:formatCode>General</c:formatCode>
                <c:ptCount val="2"/>
                <c:pt idx="0">
                  <c:v>1945</c:v>
                </c:pt>
                <c:pt idx="1">
                  <c:v>1952</c:v>
                </c:pt>
              </c:numCache>
            </c:numRef>
          </c:cat>
          <c:val>
            <c:numRef>
              <c:f>'SR 1895-1986'!$AT$61</c:f>
              <c:numCache>
                <c:formatCode>General</c:formatCode>
                <c:ptCount val="1"/>
                <c:pt idx="0">
                  <c:v>4561848457.6049433</c:v>
                </c:pt>
              </c:numCache>
            </c:numRef>
          </c:val>
          <c:smooth val="0"/>
          <c:extLst>
            <c:ext xmlns:c16="http://schemas.microsoft.com/office/drawing/2014/chart" uri="{C3380CC4-5D6E-409C-BE32-E72D297353CC}">
              <c16:uniqueId val="{0000003A-991D-4A63-BF88-EBD4E8DECFE5}"/>
            </c:ext>
          </c:extLst>
        </c:ser>
        <c:ser>
          <c:idx val="59"/>
          <c:order val="59"/>
          <c:spPr>
            <a:ln cmpd="sng">
              <a:solidFill>
                <a:srgbClr val="F28A38"/>
              </a:solidFill>
            </a:ln>
          </c:spPr>
          <c:marker>
            <c:symbol val="none"/>
          </c:marker>
          <c:cat>
            <c:numRef>
              <c:f>'SR 1895-1986'!$K$44:$L$44</c:f>
              <c:numCache>
                <c:formatCode>General</c:formatCode>
                <c:ptCount val="2"/>
                <c:pt idx="0">
                  <c:v>1945</c:v>
                </c:pt>
                <c:pt idx="1">
                  <c:v>1952</c:v>
                </c:pt>
              </c:numCache>
            </c:numRef>
          </c:cat>
          <c:val>
            <c:numRef>
              <c:f>'SR 1895-1986'!$K$57:$L$57</c:f>
              <c:numCache>
                <c:formatCode>0</c:formatCode>
                <c:ptCount val="2"/>
                <c:pt idx="1">
                  <c:v>75.256754201680664</c:v>
                </c:pt>
              </c:numCache>
            </c:numRef>
          </c:val>
          <c:smooth val="0"/>
          <c:extLst>
            <c:ext xmlns:c16="http://schemas.microsoft.com/office/drawing/2014/chart" uri="{C3380CC4-5D6E-409C-BE32-E72D297353CC}">
              <c16:uniqueId val="{0000003B-991D-4A63-BF88-EBD4E8DECFE5}"/>
            </c:ext>
          </c:extLst>
        </c:ser>
        <c:ser>
          <c:idx val="60"/>
          <c:order val="60"/>
          <c:spPr>
            <a:ln cmpd="sng">
              <a:solidFill>
                <a:srgbClr val="751975"/>
              </a:solidFill>
            </a:ln>
          </c:spPr>
          <c:marker>
            <c:symbol val="none"/>
          </c:marker>
          <c:cat>
            <c:numRef>
              <c:f>'SR 1895-1986'!$K$44:$L$44</c:f>
              <c:numCache>
                <c:formatCode>General</c:formatCode>
                <c:ptCount val="2"/>
                <c:pt idx="0">
                  <c:v>1945</c:v>
                </c:pt>
                <c:pt idx="1">
                  <c:v>1952</c:v>
                </c:pt>
              </c:numCache>
            </c:numRef>
          </c:cat>
          <c:val>
            <c:numRef>
              <c:f>'SR 1895-1986'!$W$57</c:f>
              <c:numCache>
                <c:formatCode>0</c:formatCode>
                <c:ptCount val="1"/>
                <c:pt idx="0">
                  <c:v>54.483789260385002</c:v>
                </c:pt>
              </c:numCache>
            </c:numRef>
          </c:val>
          <c:smooth val="0"/>
          <c:extLst>
            <c:ext xmlns:c16="http://schemas.microsoft.com/office/drawing/2014/chart" uri="{C3380CC4-5D6E-409C-BE32-E72D297353CC}">
              <c16:uniqueId val="{0000003C-991D-4A63-BF88-EBD4E8DECFE5}"/>
            </c:ext>
          </c:extLst>
        </c:ser>
        <c:ser>
          <c:idx val="61"/>
          <c:order val="61"/>
          <c:spPr>
            <a:ln cmpd="sng">
              <a:solidFill>
                <a:srgbClr val="23039B"/>
              </a:solidFill>
            </a:ln>
          </c:spPr>
          <c:marker>
            <c:symbol val="none"/>
          </c:marker>
          <c:cat>
            <c:numRef>
              <c:f>'SR 1895-1986'!$K$44:$L$44</c:f>
              <c:numCache>
                <c:formatCode>General</c:formatCode>
                <c:ptCount val="2"/>
                <c:pt idx="0">
                  <c:v>1945</c:v>
                </c:pt>
                <c:pt idx="1">
                  <c:v>1952</c:v>
                </c:pt>
              </c:numCache>
            </c:numRef>
          </c:cat>
          <c:val>
            <c:numRef>
              <c:f>'SR 1895-1986'!$AG$57</c:f>
              <c:numCache>
                <c:formatCode>0</c:formatCode>
                <c:ptCount val="1"/>
                <c:pt idx="0">
                  <c:v>35.432485754708424</c:v>
                </c:pt>
              </c:numCache>
            </c:numRef>
          </c:val>
          <c:smooth val="0"/>
          <c:extLst>
            <c:ext xmlns:c16="http://schemas.microsoft.com/office/drawing/2014/chart" uri="{C3380CC4-5D6E-409C-BE32-E72D297353CC}">
              <c16:uniqueId val="{0000003D-991D-4A63-BF88-EBD4E8DECFE5}"/>
            </c:ext>
          </c:extLst>
        </c:ser>
        <c:ser>
          <c:idx val="62"/>
          <c:order val="62"/>
          <c:spPr>
            <a:ln cmpd="sng">
              <a:solidFill>
                <a:srgbClr val="B3B3B3"/>
              </a:solidFill>
            </a:ln>
          </c:spPr>
          <c:marker>
            <c:symbol val="none"/>
          </c:marker>
          <c:cat>
            <c:numRef>
              <c:f>'SR 1895-1986'!$K$44:$L$44</c:f>
              <c:numCache>
                <c:formatCode>General</c:formatCode>
                <c:ptCount val="2"/>
                <c:pt idx="0">
                  <c:v>1945</c:v>
                </c:pt>
                <c:pt idx="1">
                  <c:v>1952</c:v>
                </c:pt>
              </c:numCache>
            </c:numRef>
          </c:cat>
          <c:val>
            <c:numRef>
              <c:f>'SR 1895-1986'!$AN$57</c:f>
              <c:numCache>
                <c:formatCode>0</c:formatCode>
                <c:ptCount val="1"/>
                <c:pt idx="0">
                  <c:v>18.681437968555269</c:v>
                </c:pt>
              </c:numCache>
            </c:numRef>
          </c:val>
          <c:smooth val="0"/>
          <c:extLst>
            <c:ext xmlns:c16="http://schemas.microsoft.com/office/drawing/2014/chart" uri="{C3380CC4-5D6E-409C-BE32-E72D297353CC}">
              <c16:uniqueId val="{0000003E-991D-4A63-BF88-EBD4E8DECFE5}"/>
            </c:ext>
          </c:extLst>
        </c:ser>
        <c:ser>
          <c:idx val="63"/>
          <c:order val="63"/>
          <c:spPr>
            <a:ln cmpd="sng">
              <a:solidFill>
                <a:srgbClr val="FF7DFD"/>
              </a:solidFill>
            </a:ln>
          </c:spPr>
          <c:marker>
            <c:symbol val="none"/>
          </c:marker>
          <c:cat>
            <c:numRef>
              <c:f>'SR 1895-1986'!$K$44:$L$44</c:f>
              <c:numCache>
                <c:formatCode>General</c:formatCode>
                <c:ptCount val="2"/>
                <c:pt idx="0">
                  <c:v>1945</c:v>
                </c:pt>
                <c:pt idx="1">
                  <c:v>1952</c:v>
                </c:pt>
              </c:numCache>
            </c:numRef>
          </c:cat>
          <c:val>
            <c:numRef>
              <c:f>'SR 1895-1986'!$AT$57</c:f>
              <c:numCache>
                <c:formatCode>0</c:formatCode>
                <c:ptCount val="1"/>
                <c:pt idx="0">
                  <c:v>32.508523985003166</c:v>
                </c:pt>
              </c:numCache>
            </c:numRef>
          </c:val>
          <c:smooth val="0"/>
          <c:extLst>
            <c:ext xmlns:c16="http://schemas.microsoft.com/office/drawing/2014/chart" uri="{C3380CC4-5D6E-409C-BE32-E72D297353CC}">
              <c16:uniqueId val="{0000003F-991D-4A63-BF88-EBD4E8DECFE5}"/>
            </c:ext>
          </c:extLst>
        </c:ser>
        <c:ser>
          <c:idx val="64"/>
          <c:order val="64"/>
          <c:spPr>
            <a:ln cmpd="sng">
              <a:solidFill>
                <a:srgbClr val="47C753"/>
              </a:solidFill>
            </a:ln>
          </c:spPr>
          <c:marker>
            <c:symbol val="none"/>
          </c:marker>
          <c:cat>
            <c:numRef>
              <c:f>'SR 1895-1986'!$K$44:$L$44</c:f>
              <c:numCache>
                <c:formatCode>General</c:formatCode>
                <c:ptCount val="2"/>
                <c:pt idx="0">
                  <c:v>1945</c:v>
                </c:pt>
                <c:pt idx="1">
                  <c:v>1952</c:v>
                </c:pt>
              </c:numCache>
            </c:numRef>
          </c:cat>
          <c:val>
            <c:numRef>
              <c:f>'SR 1895-1986'!$K$55:$L$55</c:f>
              <c:numCache>
                <c:formatCode>0</c:formatCode>
                <c:ptCount val="2"/>
                <c:pt idx="1">
                  <c:v>45.108943577430971</c:v>
                </c:pt>
              </c:numCache>
            </c:numRef>
          </c:val>
          <c:smooth val="0"/>
          <c:extLst>
            <c:ext xmlns:c16="http://schemas.microsoft.com/office/drawing/2014/chart" uri="{C3380CC4-5D6E-409C-BE32-E72D297353CC}">
              <c16:uniqueId val="{00000040-991D-4A63-BF88-EBD4E8DECFE5}"/>
            </c:ext>
          </c:extLst>
        </c:ser>
        <c:ser>
          <c:idx val="65"/>
          <c:order val="65"/>
          <c:spPr>
            <a:ln cmpd="sng">
              <a:solidFill>
                <a:srgbClr val="1DA36F"/>
              </a:solidFill>
            </a:ln>
          </c:spPr>
          <c:marker>
            <c:symbol val="none"/>
          </c:marker>
          <c:cat>
            <c:numRef>
              <c:f>'SR 1895-1986'!$K$44:$L$44</c:f>
              <c:numCache>
                <c:formatCode>General</c:formatCode>
                <c:ptCount val="2"/>
                <c:pt idx="0">
                  <c:v>1945</c:v>
                </c:pt>
                <c:pt idx="1">
                  <c:v>1952</c:v>
                </c:pt>
              </c:numCache>
            </c:numRef>
          </c:cat>
          <c:val>
            <c:numRef>
              <c:f>'SR 1895-1986'!$K$56:$L$56</c:f>
              <c:numCache>
                <c:formatCode>0</c:formatCode>
                <c:ptCount val="2"/>
                <c:pt idx="1">
                  <c:v>36.387881152460984</c:v>
                </c:pt>
              </c:numCache>
            </c:numRef>
          </c:val>
          <c:smooth val="0"/>
          <c:extLst>
            <c:ext xmlns:c16="http://schemas.microsoft.com/office/drawing/2014/chart" uri="{C3380CC4-5D6E-409C-BE32-E72D297353CC}">
              <c16:uniqueId val="{00000041-991D-4A63-BF88-EBD4E8DECFE5}"/>
            </c:ext>
          </c:extLst>
        </c:ser>
        <c:dLbls>
          <c:showLegendKey val="0"/>
          <c:showVal val="0"/>
          <c:showCatName val="0"/>
          <c:showSerName val="0"/>
          <c:showPercent val="0"/>
          <c:showBubbleSize val="0"/>
        </c:dLbls>
        <c:marker val="1"/>
        <c:smooth val="0"/>
        <c:axId val="103817570"/>
        <c:axId val="334351061"/>
      </c:lineChart>
      <c:catAx>
        <c:axId val="10381757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334351061"/>
        <c:crosses val="autoZero"/>
        <c:auto val="1"/>
        <c:lblAlgn val="ctr"/>
        <c:lblOffset val="100"/>
        <c:noMultiLvlLbl val="1"/>
      </c:catAx>
      <c:valAx>
        <c:axId val="3343510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chemeClr val="lt1"/>
                </a:solidFill>
                <a:latin typeface="+mn-lt"/>
              </a:defRPr>
            </a:pPr>
            <a:endParaRPr lang="es-AR"/>
          </a:p>
        </c:txPr>
        <c:crossAx val="103817570"/>
        <c:crosses val="autoZero"/>
        <c:crossBetween val="between"/>
      </c:valAx>
    </c:plotArea>
    <c:legend>
      <c:legendPos val="b"/>
      <c:overlay val="0"/>
      <c:txPr>
        <a:bodyPr/>
        <a:lstStyle/>
        <a:p>
          <a:pPr lvl="0">
            <a:defRPr sz="900" b="0" i="0">
              <a:solidFill>
                <a:schemeClr val="lt1"/>
              </a:solidFill>
              <a:latin typeface="+mn-lt"/>
            </a:defRPr>
          </a:pPr>
          <a:endParaRPr lang="es-AR"/>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Peón de bodega/Obrero vinìcola</c:v>
          </c:tx>
          <c:spPr>
            <a:ln w="28575" cmpd="sng">
              <a:solidFill>
                <a:srgbClr val="C00000">
                  <a:alpha val="100000"/>
                </a:srgbClr>
              </a:solidFill>
            </a:ln>
          </c:spPr>
          <c:marker>
            <c:symbol val="circle"/>
            <c:size val="5"/>
            <c:spPr>
              <a:solidFill>
                <a:srgbClr val="C00000">
                  <a:alpha val="100000"/>
                </a:srgbClr>
              </a:solidFill>
              <a:ln cmpd="sng">
                <a:solidFill>
                  <a:srgbClr val="C00000">
                    <a:alpha val="100000"/>
                  </a:srgbClr>
                </a:solidFill>
              </a:ln>
            </c:spPr>
          </c:marker>
          <c:cat>
            <c:strRef>
              <c:f>'Salario ind'!$A$60:$A$102</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'Salario ind'!$F$60:$F$102</c:f>
              <c:numCache>
                <c:formatCode>0</c:formatCode>
                <c:ptCount val="43"/>
                <c:pt idx="1">
                  <c:v>50.164085552768597</c:v>
                </c:pt>
                <c:pt idx="2">
                  <c:v>46.725665979996201</c:v>
                </c:pt>
                <c:pt idx="4">
                  <c:v>95.614236164446766</c:v>
                </c:pt>
                <c:pt idx="5">
                  <c:v>118.58277333786656</c:v>
                </c:pt>
                <c:pt idx="6">
                  <c:v>99.876111032241909</c:v>
                </c:pt>
                <c:pt idx="8">
                  <c:v>172.02750888998747</c:v>
                </c:pt>
                <c:pt idx="9">
                  <c:v>135.04433022062392</c:v>
                </c:pt>
                <c:pt idx="10">
                  <c:v>154.93511737808313</c:v>
                </c:pt>
                <c:pt idx="11">
                  <c:v>137.94799102852573</c:v>
                </c:pt>
                <c:pt idx="12">
                  <c:v>166.58774075109565</c:v>
                </c:pt>
                <c:pt idx="13">
                  <c:v>133.56772383993902</c:v>
                </c:pt>
                <c:pt idx="14">
                  <c:v>216.66901628623324</c:v>
                </c:pt>
                <c:pt idx="15">
                  <c:v>129.12152266195545</c:v>
                </c:pt>
                <c:pt idx="16">
                  <c:v>119.72268633812379</c:v>
                </c:pt>
                <c:pt idx="17">
                  <c:v>126.35527925872712</c:v>
                </c:pt>
                <c:pt idx="18">
                  <c:v>126.97425746341882</c:v>
                </c:pt>
                <c:pt idx="19">
                  <c:v>124.54311431281168</c:v>
                </c:pt>
                <c:pt idx="20">
                  <c:v>116.2238034438346</c:v>
                </c:pt>
                <c:pt idx="21">
                  <c:v>128.30088994325871</c:v>
                </c:pt>
                <c:pt idx="22">
                  <c:v>126.66369225782582</c:v>
                </c:pt>
                <c:pt idx="23">
                  <c:v>121.57787774420547</c:v>
                </c:pt>
                <c:pt idx="24">
                  <c:v>104.60646381974975</c:v>
                </c:pt>
                <c:pt idx="25">
                  <c:v>108.82155043529342</c:v>
                </c:pt>
                <c:pt idx="26">
                  <c:v>100</c:v>
                </c:pt>
                <c:pt idx="27">
                  <c:v>112.31258731283134</c:v>
                </c:pt>
                <c:pt idx="28">
                  <c:v>98.950596867456468</c:v>
                </c:pt>
                <c:pt idx="29">
                  <c:v>80.994222017966507</c:v>
                </c:pt>
                <c:pt idx="30">
                  <c:v>80.480559781276128</c:v>
                </c:pt>
                <c:pt idx="31">
                  <c:v>103.66253293773859</c:v>
                </c:pt>
                <c:pt idx="32">
                  <c:v>78.349359231802566</c:v>
                </c:pt>
                <c:pt idx="33">
                  <c:v>54.160681537454622</c:v>
                </c:pt>
                <c:pt idx="34">
                  <c:v>38.558925384595831</c:v>
                </c:pt>
                <c:pt idx="35">
                  <c:v>35.842889471879992</c:v>
                </c:pt>
                <c:pt idx="36">
                  <c:v>42.703426028724756</c:v>
                </c:pt>
                <c:pt idx="37">
                  <c:v>42.266883462315135</c:v>
                </c:pt>
                <c:pt idx="38">
                  <c:v>44.652404041895863</c:v>
                </c:pt>
                <c:pt idx="39">
                  <c:v>71.877633736176108</c:v>
                </c:pt>
                <c:pt idx="40">
                  <c:v>85.52129441575066</c:v>
                </c:pt>
                <c:pt idx="41">
                  <c:v>73.968960595763278</c:v>
                </c:pt>
                <c:pt idx="42">
                  <c:v>74.310411844809707</c:v>
                </c:pt>
              </c:numCache>
            </c:numRef>
          </c:val>
          <c:smooth val="0"/>
          <c:extLst>
            <c:ext xmlns:c16="http://schemas.microsoft.com/office/drawing/2014/chart" uri="{C3380CC4-5D6E-409C-BE32-E72D297353CC}">
              <c16:uniqueId val="{00000000-1AA3-49A9-9919-31A18720BE8F}"/>
            </c:ext>
          </c:extLst>
        </c:ser>
        <c:ser>
          <c:idx val="1"/>
          <c:order val="1"/>
          <c:tx>
            <c:v>Salario ind. Cap Fed</c:v>
          </c:tx>
          <c:spPr>
            <a:ln w="28575" cmpd="sng">
              <a:solidFill>
                <a:srgbClr val="ED7D31"/>
              </a:solidFill>
            </a:ln>
          </c:spPr>
          <c:marker>
            <c:symbol val="circle"/>
            <c:size val="5"/>
            <c:spPr>
              <a:solidFill>
                <a:srgbClr val="ED7D31"/>
              </a:solidFill>
              <a:ln cmpd="sng">
                <a:solidFill>
                  <a:srgbClr val="ED7D31"/>
                </a:solidFill>
              </a:ln>
            </c:spPr>
          </c:marker>
          <c:cat>
            <c:strRef>
              <c:f>'Salario ind'!$A$60:$A$102</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'Salario ind'!$L$60:$L$102</c:f>
              <c:numCache>
                <c:formatCode>0</c:formatCode>
                <c:ptCount val="43"/>
                <c:pt idx="0">
                  <c:v>41.228710418486614</c:v>
                </c:pt>
                <c:pt idx="1">
                  <c:v>37.012477429872632</c:v>
                </c:pt>
                <c:pt idx="2">
                  <c:v>34.552297355635631</c:v>
                </c:pt>
                <c:pt idx="3">
                  <c:v>52.197681367940149</c:v>
                </c:pt>
                <c:pt idx="4">
                  <c:v>59.191083025644382</c:v>
                </c:pt>
                <c:pt idx="5">
                  <c:v>63.135776772312013</c:v>
                </c:pt>
                <c:pt idx="6">
                  <c:v>58.354991089517959</c:v>
                </c:pt>
                <c:pt idx="7">
                  <c:v>66.191545697135737</c:v>
                </c:pt>
                <c:pt idx="8">
                  <c:v>79.021266420259394</c:v>
                </c:pt>
                <c:pt idx="9">
                  <c:v>82.653907435586817</c:v>
                </c:pt>
                <c:pt idx="10">
                  <c:v>91.163647101636769</c:v>
                </c:pt>
                <c:pt idx="11">
                  <c:v>88.478892342411669</c:v>
                </c:pt>
                <c:pt idx="12">
                  <c:v>95.859985504020386</c:v>
                </c:pt>
                <c:pt idx="13">
                  <c:v>93.077538933842021</c:v>
                </c:pt>
                <c:pt idx="14">
                  <c:v>99.582381992344679</c:v>
                </c:pt>
                <c:pt idx="15">
                  <c:v>74.113541616869298</c:v>
                </c:pt>
                <c:pt idx="16">
                  <c:v>75.709686441708996</c:v>
                </c:pt>
                <c:pt idx="17">
                  <c:v>84.248395980547926</c:v>
                </c:pt>
                <c:pt idx="18">
                  <c:v>82.348457323485093</c:v>
                </c:pt>
                <c:pt idx="19">
                  <c:v>84.195992473634433</c:v>
                </c:pt>
                <c:pt idx="20">
                  <c:v>93.157916312910999</c:v>
                </c:pt>
                <c:pt idx="21">
                  <c:v>100.77150889467016</c:v>
                </c:pt>
                <c:pt idx="22">
                  <c:v>101.87781086586143</c:v>
                </c:pt>
                <c:pt idx="23">
                  <c:v>101.82954555657044</c:v>
                </c:pt>
                <c:pt idx="24">
                  <c:v>94.256341017170811</c:v>
                </c:pt>
                <c:pt idx="25">
                  <c:v>96.698638260536953</c:v>
                </c:pt>
                <c:pt idx="26">
                  <c:v>100</c:v>
                </c:pt>
                <c:pt idx="27">
                  <c:v>104.10665427134819</c:v>
                </c:pt>
                <c:pt idx="28">
                  <c:v>96.758235675604695</c:v>
                </c:pt>
                <c:pt idx="29">
                  <c:v>104.28503471279633</c:v>
                </c:pt>
                <c:pt idx="30">
                  <c:v>115.39661885126597</c:v>
                </c:pt>
                <c:pt idx="31">
                  <c:v>110.88845269423888</c:v>
                </c:pt>
                <c:pt idx="32">
                  <c:v>72.635546160434856</c:v>
                </c:pt>
                <c:pt idx="33">
                  <c:v>69.299889001148571</c:v>
                </c:pt>
                <c:pt idx="34">
                  <c:v>67.890715560612236</c:v>
                </c:pt>
                <c:pt idx="35">
                  <c:v>79.144999793077787</c:v>
                </c:pt>
                <c:pt idx="36">
                  <c:v>87.717378057980554</c:v>
                </c:pt>
                <c:pt idx="37">
                  <c:v>78.684710984056665</c:v>
                </c:pt>
                <c:pt idx="38">
                  <c:v>70.411994202803626</c:v>
                </c:pt>
                <c:pt idx="39">
                  <c:v>91.101794432116208</c:v>
                </c:pt>
                <c:pt idx="40">
                  <c:v>110.7910394999646</c:v>
                </c:pt>
                <c:pt idx="41">
                  <c:v>90.228908042338958</c:v>
                </c:pt>
                <c:pt idx="42">
                  <c:v>94.570034396314412</c:v>
                </c:pt>
              </c:numCache>
            </c:numRef>
          </c:val>
          <c:smooth val="0"/>
          <c:extLst>
            <c:ext xmlns:c16="http://schemas.microsoft.com/office/drawing/2014/chart" uri="{C3380CC4-5D6E-409C-BE32-E72D297353CC}">
              <c16:uniqueId val="{00000001-1AA3-49A9-9919-31A18720BE8F}"/>
            </c:ext>
          </c:extLst>
        </c:ser>
        <c:ser>
          <c:idx val="2"/>
          <c:order val="2"/>
          <c:tx>
            <c:v>Peón de viña</c:v>
          </c:tx>
          <c:spPr>
            <a:ln w="28575" cmpd="sng">
              <a:solidFill>
                <a:srgbClr val="00B050">
                  <a:alpha val="100000"/>
                </a:srgbClr>
              </a:solidFill>
            </a:ln>
          </c:spPr>
          <c:marker>
            <c:symbol val="circle"/>
            <c:size val="5"/>
            <c:spPr>
              <a:solidFill>
                <a:srgbClr val="00B050">
                  <a:alpha val="100000"/>
                </a:srgbClr>
              </a:solidFill>
              <a:ln cmpd="sng">
                <a:solidFill>
                  <a:srgbClr val="00B050">
                    <a:alpha val="100000"/>
                  </a:srgbClr>
                </a:solidFill>
              </a:ln>
            </c:spPr>
          </c:marker>
          <c:cat>
            <c:strRef>
              <c:f>'Salario ind'!$A$60:$A$102</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'Salario ind'!$O$60:$O$102</c:f>
              <c:numCache>
                <c:formatCode>0</c:formatCode>
                <c:ptCount val="43"/>
                <c:pt idx="0">
                  <c:v>63.394577414353527</c:v>
                </c:pt>
                <c:pt idx="1">
                  <c:v>41.612858875982688</c:v>
                </c:pt>
                <c:pt idx="2">
                  <c:v>38.760569895499174</c:v>
                </c:pt>
                <c:pt idx="8">
                  <c:v>114.04820745962603</c:v>
                </c:pt>
                <c:pt idx="9">
                  <c:v>89.529656556832094</c:v>
                </c:pt>
                <c:pt idx="10">
                  <c:v>109.61925558290731</c:v>
                </c:pt>
                <c:pt idx="11">
                  <c:v>97.600572043350468</c:v>
                </c:pt>
                <c:pt idx="12">
                  <c:v>117.94499850959942</c:v>
                </c:pt>
                <c:pt idx="13">
                  <c:v>94.566652493176207</c:v>
                </c:pt>
                <c:pt idx="14">
                  <c:v>170.01146099387037</c:v>
                </c:pt>
                <c:pt idx="15">
                  <c:v>115.02393246787553</c:v>
                </c:pt>
                <c:pt idx="16">
                  <c:v>99.298342917032514</c:v>
                </c:pt>
                <c:pt idx="17">
                  <c:v>87.472038127557582</c:v>
                </c:pt>
                <c:pt idx="18">
                  <c:v>86.959402188209339</c:v>
                </c:pt>
                <c:pt idx="19">
                  <c:v>77.112226384863661</c:v>
                </c:pt>
                <c:pt idx="20">
                  <c:v>86.081874353022826</c:v>
                </c:pt>
                <c:pt idx="21">
                  <c:v>107.09943529094137</c:v>
                </c:pt>
                <c:pt idx="22">
                  <c:v>115.05463258543685</c:v>
                </c:pt>
                <c:pt idx="23">
                  <c:v>111.19045063732339</c:v>
                </c:pt>
                <c:pt idx="24">
                  <c:v>95.669048247136374</c:v>
                </c:pt>
                <c:pt idx="25">
                  <c:v>112.46780222655285</c:v>
                </c:pt>
                <c:pt idx="26">
                  <c:v>100</c:v>
                </c:pt>
                <c:pt idx="27">
                  <c:v>135.51594044646745</c:v>
                </c:pt>
                <c:pt idx="28">
                  <c:v>124.47415149667567</c:v>
                </c:pt>
                <c:pt idx="29">
                  <c:v>162.03140680423408</c:v>
                </c:pt>
                <c:pt idx="30">
                  <c:v>153.00037034336958</c:v>
                </c:pt>
                <c:pt idx="31">
                  <c:v>77.375450935904709</c:v>
                </c:pt>
                <c:pt idx="32">
                  <c:v>65.128176341055791</c:v>
                </c:pt>
                <c:pt idx="33">
                  <c:v>47.794116428361832</c:v>
                </c:pt>
                <c:pt idx="34">
                  <c:v>37.956744393765611</c:v>
                </c:pt>
                <c:pt idx="35">
                  <c:v>26.843779780745745</c:v>
                </c:pt>
                <c:pt idx="36">
                  <c:v>42.240322563887432</c:v>
                </c:pt>
                <c:pt idx="37">
                  <c:v>43.459758119237918</c:v>
                </c:pt>
                <c:pt idx="38">
                  <c:v>54.189622213298371</c:v>
                </c:pt>
                <c:pt idx="39">
                  <c:v>74.597900617357396</c:v>
                </c:pt>
                <c:pt idx="40">
                  <c:v>84.759765965968867</c:v>
                </c:pt>
                <c:pt idx="41">
                  <c:v>72.312233448316093</c:v>
                </c:pt>
                <c:pt idx="42">
                  <c:v>62.892600717498226</c:v>
                </c:pt>
              </c:numCache>
            </c:numRef>
          </c:val>
          <c:smooth val="0"/>
          <c:extLst>
            <c:ext xmlns:c16="http://schemas.microsoft.com/office/drawing/2014/chart" uri="{C3380CC4-5D6E-409C-BE32-E72D297353CC}">
              <c16:uniqueId val="{00000002-1AA3-49A9-9919-31A18720BE8F}"/>
            </c:ext>
          </c:extLst>
        </c:ser>
        <c:ser>
          <c:idx val="3"/>
          <c:order val="3"/>
          <c:tx>
            <c:v>Albañil </c:v>
          </c:tx>
          <c:spPr>
            <a:ln w="28575" cmpd="sng">
              <a:solidFill>
                <a:schemeClr val="accent4"/>
              </a:solidFill>
            </a:ln>
          </c:spPr>
          <c:marker>
            <c:symbol val="circle"/>
            <c:size val="5"/>
            <c:spPr>
              <a:solidFill>
                <a:schemeClr val="accent4"/>
              </a:solidFill>
              <a:ln cmpd="sng">
                <a:solidFill>
                  <a:schemeClr val="accent4"/>
                </a:solidFill>
              </a:ln>
            </c:spPr>
          </c:marker>
          <c:cat>
            <c:strRef>
              <c:f>'Salario ind'!$A$60:$A$102</c:f>
              <c:strCache>
                <c:ptCount val="43"/>
                <c:pt idx="0">
                  <c:v>1914</c:v>
                </c:pt>
                <c:pt idx="1">
                  <c:v>1915</c:v>
                </c:pt>
                <c:pt idx="2">
                  <c:v>1916</c:v>
                </c:pt>
                <c:pt idx="3">
                  <c:v>1923</c:v>
                </c:pt>
                <c:pt idx="4">
                  <c:v>1928-1931</c:v>
                </c:pt>
                <c:pt idx="5">
                  <c:v>1932</c:v>
                </c:pt>
                <c:pt idx="6">
                  <c:v>1933</c:v>
                </c:pt>
                <c:pt idx="7">
                  <c:v>1945</c:v>
                </c:pt>
                <c:pt idx="8">
                  <c:v>1952</c:v>
                </c:pt>
                <c:pt idx="9">
                  <c:v>1953</c:v>
                </c:pt>
                <c:pt idx="10">
                  <c:v>1954</c:v>
                </c:pt>
                <c:pt idx="11">
                  <c:v>1955</c:v>
                </c:pt>
                <c:pt idx="12">
                  <c:v>1956</c:v>
                </c:pt>
                <c:pt idx="13">
                  <c:v>1957</c:v>
                </c:pt>
                <c:pt idx="14">
                  <c:v>1958</c:v>
                </c:pt>
                <c:pt idx="15">
                  <c:v>1959</c:v>
                </c:pt>
                <c:pt idx="16">
                  <c:v>1960</c:v>
                </c:pt>
                <c:pt idx="17">
                  <c:v>1961</c:v>
                </c:pt>
                <c:pt idx="18">
                  <c:v>1962</c:v>
                </c:pt>
                <c:pt idx="19">
                  <c:v>1963</c:v>
                </c:pt>
                <c:pt idx="20">
                  <c:v>1964</c:v>
                </c:pt>
                <c:pt idx="21">
                  <c:v>1965</c:v>
                </c:pt>
                <c:pt idx="22">
                  <c:v>1966</c:v>
                </c:pt>
                <c:pt idx="23">
                  <c:v>1967</c:v>
                </c:pt>
                <c:pt idx="24">
                  <c:v>1968</c:v>
                </c:pt>
                <c:pt idx="25">
                  <c:v>1969</c:v>
                </c:pt>
                <c:pt idx="26">
                  <c:v>1970</c:v>
                </c:pt>
                <c:pt idx="27">
                  <c:v>1971</c:v>
                </c:pt>
                <c:pt idx="28">
                  <c:v>1972</c:v>
                </c:pt>
                <c:pt idx="29">
                  <c:v>1973</c:v>
                </c:pt>
                <c:pt idx="30">
                  <c:v>1974</c:v>
                </c:pt>
                <c:pt idx="31">
                  <c:v>1975</c:v>
                </c:pt>
                <c:pt idx="32">
                  <c:v>1976</c:v>
                </c:pt>
                <c:pt idx="33">
                  <c:v>1977</c:v>
                </c:pt>
                <c:pt idx="34">
                  <c:v>1978</c:v>
                </c:pt>
                <c:pt idx="35">
                  <c:v>1979</c:v>
                </c:pt>
                <c:pt idx="36">
                  <c:v>1980</c:v>
                </c:pt>
                <c:pt idx="37">
                  <c:v>1981</c:v>
                </c:pt>
                <c:pt idx="38">
                  <c:v>1982</c:v>
                </c:pt>
                <c:pt idx="39">
                  <c:v>1983</c:v>
                </c:pt>
                <c:pt idx="40">
                  <c:v>1984</c:v>
                </c:pt>
                <c:pt idx="41">
                  <c:v>1985</c:v>
                </c:pt>
                <c:pt idx="42">
                  <c:v>1986</c:v>
                </c:pt>
              </c:strCache>
            </c:strRef>
          </c:cat>
          <c:val>
            <c:numRef>
              <c:f>'Salario ind'!$C$60:$C$102</c:f>
              <c:numCache>
                <c:formatCode>0</c:formatCode>
                <c:ptCount val="43"/>
                <c:pt idx="0">
                  <c:v>68.614376191005064</c:v>
                </c:pt>
                <c:pt idx="1">
                  <c:v>63.655387110183412</c:v>
                </c:pt>
                <c:pt idx="2">
                  <c:v>59.292227161382584</c:v>
                </c:pt>
                <c:pt idx="3">
                  <c:v>49.700837473511875</c:v>
                </c:pt>
                <c:pt idx="4">
                  <c:v>53.92402551857095</c:v>
                </c:pt>
                <c:pt idx="5">
                  <c:v>53.643514981907643</c:v>
                </c:pt>
                <c:pt idx="6">
                  <c:v>53.363004445244336</c:v>
                </c:pt>
                <c:pt idx="7">
                  <c:v>50.358157241426078</c:v>
                </c:pt>
                <c:pt idx="8">
                  <c:v>115.85239857505479</c:v>
                </c:pt>
                <c:pt idx="9">
                  <c:v>90.94597527437449</c:v>
                </c:pt>
                <c:pt idx="10">
                  <c:v>101.02339674632404</c:v>
                </c:pt>
                <c:pt idx="11">
                  <c:v>89.947165393276151</c:v>
                </c:pt>
                <c:pt idx="12">
                  <c:v>123.01433336355811</c:v>
                </c:pt>
                <c:pt idx="13">
                  <c:v>98.631174376796793</c:v>
                </c:pt>
                <c:pt idx="14">
                  <c:v>165.69824216655033</c:v>
                </c:pt>
                <c:pt idx="15">
                  <c:v>77.539292001055003</c:v>
                </c:pt>
                <c:pt idx="16">
                  <c:v>83.393563046860862</c:v>
                </c:pt>
                <c:pt idx="17">
                  <c:v>91.986570233738362</c:v>
                </c:pt>
                <c:pt idx="18">
                  <c:v>109.74332239867402</c:v>
                </c:pt>
                <c:pt idx="19">
                  <c:v>97.316123479297005</c:v>
                </c:pt>
                <c:pt idx="20">
                  <c:v>103.36868263202724</c:v>
                </c:pt>
                <c:pt idx="21">
                  <c:v>108.53771479369234</c:v>
                </c:pt>
                <c:pt idx="22">
                  <c:v>109.773289804122</c:v>
                </c:pt>
                <c:pt idx="23">
                  <c:v>113.86639833513087</c:v>
                </c:pt>
                <c:pt idx="24">
                  <c:v>97.971452526829296</c:v>
                </c:pt>
                <c:pt idx="25">
                  <c:v>102.40825457732646</c:v>
                </c:pt>
                <c:pt idx="26">
                  <c:v>100</c:v>
                </c:pt>
                <c:pt idx="27">
                  <c:v>97.407149635701259</c:v>
                </c:pt>
                <c:pt idx="28">
                  <c:v>90.505244911310172</c:v>
                </c:pt>
                <c:pt idx="29">
                  <c:v>98.279622942965347</c:v>
                </c:pt>
                <c:pt idx="30">
                  <c:v>94.0876404719926</c:v>
                </c:pt>
                <c:pt idx="31">
                  <c:v>81.38312939110763</c:v>
                </c:pt>
                <c:pt idx="32">
                  <c:v>45.995635148871521</c:v>
                </c:pt>
                <c:pt idx="33">
                  <c:v>34.11565401146364</c:v>
                </c:pt>
                <c:pt idx="34">
                  <c:v>26.984386477983076</c:v>
                </c:pt>
                <c:pt idx="35">
                  <c:v>29.037795172253766</c:v>
                </c:pt>
                <c:pt idx="36">
                  <c:v>30.150611796918756</c:v>
                </c:pt>
                <c:pt idx="37">
                  <c:v>29.419890716719156</c:v>
                </c:pt>
                <c:pt idx="38">
                  <c:v>32.063697951495797</c:v>
                </c:pt>
                <c:pt idx="39">
                  <c:v>50.565750194568693</c:v>
                </c:pt>
                <c:pt idx="40">
                  <c:v>63.201443362894167</c:v>
                </c:pt>
                <c:pt idx="41">
                  <c:v>38.453316889324348</c:v>
                </c:pt>
                <c:pt idx="42">
                  <c:v>36.953723943881897</c:v>
                </c:pt>
              </c:numCache>
            </c:numRef>
          </c:val>
          <c:smooth val="0"/>
          <c:extLst>
            <c:ext xmlns:c16="http://schemas.microsoft.com/office/drawing/2014/chart" uri="{C3380CC4-5D6E-409C-BE32-E72D297353CC}">
              <c16:uniqueId val="{00000003-1AA3-49A9-9919-31A18720BE8F}"/>
            </c:ext>
          </c:extLst>
        </c:ser>
        <c:dLbls>
          <c:showLegendKey val="0"/>
          <c:showVal val="0"/>
          <c:showCatName val="0"/>
          <c:showSerName val="0"/>
          <c:showPercent val="0"/>
          <c:showBubbleSize val="0"/>
        </c:dLbls>
        <c:marker val="1"/>
        <c:smooth val="0"/>
        <c:axId val="1011300985"/>
        <c:axId val="1885117173"/>
      </c:lineChart>
      <c:catAx>
        <c:axId val="10113009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s-AR"/>
          </a:p>
        </c:txPr>
        <c:crossAx val="1885117173"/>
        <c:crosses val="autoZero"/>
        <c:auto val="1"/>
        <c:lblAlgn val="ctr"/>
        <c:lblOffset val="100"/>
        <c:noMultiLvlLbl val="1"/>
      </c:catAx>
      <c:valAx>
        <c:axId val="18851171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a:noFill/>
          </a:ln>
        </c:spPr>
        <c:txPr>
          <a:bodyPr/>
          <a:lstStyle/>
          <a:p>
            <a:pPr lvl="0">
              <a:defRPr sz="900" b="0" i="0">
                <a:solidFill>
                  <a:srgbClr val="000000"/>
                </a:solidFill>
                <a:latin typeface="+mn-lt"/>
              </a:defRPr>
            </a:pPr>
            <a:endParaRPr lang="es-AR"/>
          </a:p>
        </c:txPr>
        <c:crossAx val="1011300985"/>
        <c:crosses val="autoZero"/>
        <c:crossBetween val="between"/>
      </c:valAx>
    </c:plotArea>
    <c:legend>
      <c:legendPos val="b"/>
      <c:overlay val="0"/>
      <c:txPr>
        <a:bodyPr/>
        <a:lstStyle/>
        <a:p>
          <a:pPr lvl="0">
            <a:defRPr sz="900" b="0" i="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11</xdr:col>
      <xdr:colOff>133350</xdr:colOff>
      <xdr:row>3</xdr:row>
      <xdr:rowOff>152400</xdr:rowOff>
    </xdr:from>
    <xdr:ext cx="3895725" cy="458152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209550</xdr:colOff>
      <xdr:row>30</xdr:row>
      <xdr:rowOff>104775</xdr:rowOff>
    </xdr:from>
    <xdr:ext cx="4019550" cy="2133600"/>
    <xdr:pic>
      <xdr:nvPicPr>
        <xdr:cNvPr id="3" name="image2.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219075</xdr:colOff>
      <xdr:row>79</xdr:row>
      <xdr:rowOff>95250</xdr:rowOff>
    </xdr:from>
    <xdr:ext cx="5076825" cy="3800475"/>
    <xdr:graphicFrame macro="">
      <xdr:nvGraphicFramePr>
        <xdr:cNvPr id="1962244673" name="Chart 1">
          <a:extLst>
            <a:ext uri="{FF2B5EF4-FFF2-40B4-BE49-F238E27FC236}">
              <a16:creationId xmlns:a16="http://schemas.microsoft.com/office/drawing/2014/main" id="{00000000-0008-0000-0400-0000417AF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485775</xdr:colOff>
      <xdr:row>62</xdr:row>
      <xdr:rowOff>0</xdr:rowOff>
    </xdr:from>
    <xdr:ext cx="11887200" cy="5238750"/>
    <xdr:graphicFrame macro="">
      <xdr:nvGraphicFramePr>
        <xdr:cNvPr id="351473841" name="Chart 2">
          <a:extLst>
            <a:ext uri="{FF2B5EF4-FFF2-40B4-BE49-F238E27FC236}">
              <a16:creationId xmlns:a16="http://schemas.microsoft.com/office/drawing/2014/main" id="{00000000-0008-0000-0600-0000B110F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0</xdr:colOff>
      <xdr:row>123</xdr:row>
      <xdr:rowOff>0</xdr:rowOff>
    </xdr:from>
    <xdr:ext cx="11791950" cy="5238750"/>
    <xdr:graphicFrame macro="">
      <xdr:nvGraphicFramePr>
        <xdr:cNvPr id="520651853" name="Chart 3">
          <a:extLst>
            <a:ext uri="{FF2B5EF4-FFF2-40B4-BE49-F238E27FC236}">
              <a16:creationId xmlns:a16="http://schemas.microsoft.com/office/drawing/2014/main" id="{00000000-0008-0000-0600-00004D840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155</xdr:row>
      <xdr:rowOff>0</xdr:rowOff>
    </xdr:from>
    <xdr:ext cx="11791950" cy="5238750"/>
    <xdr:graphicFrame macro="">
      <xdr:nvGraphicFramePr>
        <xdr:cNvPr id="175653737" name="Chart 4">
          <a:extLst>
            <a:ext uri="{FF2B5EF4-FFF2-40B4-BE49-F238E27FC236}">
              <a16:creationId xmlns:a16="http://schemas.microsoft.com/office/drawing/2014/main" id="{00000000-0008-0000-0600-000069437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619125</xdr:colOff>
      <xdr:row>106</xdr:row>
      <xdr:rowOff>38100</xdr:rowOff>
    </xdr:from>
    <xdr:ext cx="9515475" cy="4562475"/>
    <xdr:graphicFrame macro="">
      <xdr:nvGraphicFramePr>
        <xdr:cNvPr id="366837643" name="Chart 5">
          <a:extLst>
            <a:ext uri="{FF2B5EF4-FFF2-40B4-BE49-F238E27FC236}">
              <a16:creationId xmlns:a16="http://schemas.microsoft.com/office/drawing/2014/main" id="{00000000-0008-0000-0800-00008B7FD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ieric.org.ar/series_estadisticas/series-estadisticas-nacionales/" TargetMode="External"/><Relationship Id="rId7" Type="http://schemas.openxmlformats.org/officeDocument/2006/relationships/comments" Target="../comments6.xml"/><Relationship Id="rId2" Type="http://schemas.openxmlformats.org/officeDocument/2006/relationships/hyperlink" Target="https://dossiglos.fundacionnorteysur.org.ar/series/precios-salarios-y-ocupaci%C3%B3n" TargetMode="External"/><Relationship Id="rId1" Type="http://schemas.openxmlformats.org/officeDocument/2006/relationships/hyperlink" Target="https://www.reddit.com/r/argentina/comments/1k3v0bq/salario_real_promedio_18822025/" TargetMode="External"/><Relationship Id="rId6" Type="http://schemas.openxmlformats.org/officeDocument/2006/relationships/vmlDrawing" Target="../drawings/vmlDrawing6.vml"/><Relationship Id="rId5" Type="http://schemas.openxmlformats.org/officeDocument/2006/relationships/hyperlink" Target="https://jorgevega.com.ar/laboral/384-uocra-escalas-2025-mayo.html" TargetMode="External"/><Relationship Id="rId4" Type="http://schemas.openxmlformats.org/officeDocument/2006/relationships/hyperlink" Target="https://www.ieric.org.ar/series_estadisticas/mendoza/"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U1000"/>
  <sheetViews>
    <sheetView workbookViewId="0"/>
  </sheetViews>
  <sheetFormatPr baseColWidth="10" defaultColWidth="14.44140625" defaultRowHeight="15" customHeight="1" x14ac:dyDescent="0.3"/>
  <cols>
    <col min="1" max="26" width="13.109375" customWidth="1"/>
  </cols>
  <sheetData>
    <row r="1" spans="1:21" ht="14.25" customHeight="1" x14ac:dyDescent="0.35">
      <c r="A1" s="1" t="s">
        <v>0</v>
      </c>
      <c r="H1" s="2"/>
    </row>
    <row r="2" spans="1:21" ht="14.25" customHeight="1" x14ac:dyDescent="0.35">
      <c r="A2" s="1"/>
    </row>
    <row r="3" spans="1:21" ht="14.25" customHeight="1" x14ac:dyDescent="0.3">
      <c r="F3" s="2"/>
    </row>
    <row r="4" spans="1:21" ht="14.25" customHeight="1" x14ac:dyDescent="0.3">
      <c r="A4" s="11" t="s">
        <v>3</v>
      </c>
      <c r="B4" s="11">
        <v>1915</v>
      </c>
      <c r="C4" s="14">
        <v>1916</v>
      </c>
      <c r="D4" s="17"/>
      <c r="E4" s="14">
        <v>1923</v>
      </c>
      <c r="F4" s="11">
        <v>1945</v>
      </c>
      <c r="G4" s="9"/>
      <c r="H4" s="9">
        <v>1915</v>
      </c>
      <c r="K4" s="9">
        <v>1916</v>
      </c>
      <c r="O4" s="9" t="s">
        <v>17</v>
      </c>
      <c r="Q4" s="9">
        <v>1923</v>
      </c>
      <c r="U4" s="9">
        <v>1945</v>
      </c>
    </row>
    <row r="5" spans="1:21" ht="14.25" customHeight="1" x14ac:dyDescent="0.3">
      <c r="A5" s="21" t="s">
        <v>15</v>
      </c>
      <c r="C5" s="19"/>
      <c r="D5" s="19"/>
      <c r="E5" s="21">
        <v>600</v>
      </c>
      <c r="F5" s="19">
        <v>800</v>
      </c>
      <c r="G5" s="9"/>
      <c r="H5" s="9"/>
      <c r="K5" s="9"/>
      <c r="O5" s="9"/>
    </row>
    <row r="6" spans="1:21" ht="14.25" customHeight="1" x14ac:dyDescent="0.3">
      <c r="A6" s="21" t="s">
        <v>20</v>
      </c>
      <c r="C6" s="19"/>
      <c r="D6" s="19"/>
      <c r="E6" s="21">
        <v>600</v>
      </c>
      <c r="F6" s="24">
        <v>800</v>
      </c>
      <c r="G6" s="9"/>
      <c r="H6" s="9"/>
      <c r="K6" s="9"/>
      <c r="O6" s="9"/>
    </row>
    <row r="7" spans="1:21" ht="14.25" customHeight="1" x14ac:dyDescent="0.3">
      <c r="A7" s="18" t="s">
        <v>24</v>
      </c>
      <c r="B7" s="18">
        <v>100</v>
      </c>
      <c r="C7" s="20">
        <v>100</v>
      </c>
      <c r="D7" s="20"/>
      <c r="E7" s="20">
        <v>75</v>
      </c>
      <c r="H7" s="7" t="s">
        <v>25</v>
      </c>
      <c r="K7" s="21" t="s">
        <v>26</v>
      </c>
      <c r="Q7" s="21" t="s">
        <v>27</v>
      </c>
    </row>
    <row r="8" spans="1:21" ht="14.25" customHeight="1" x14ac:dyDescent="0.3">
      <c r="A8" s="21" t="s">
        <v>23</v>
      </c>
      <c r="B8" s="21">
        <v>100</v>
      </c>
      <c r="C8" s="19">
        <v>100</v>
      </c>
      <c r="D8" s="19"/>
      <c r="E8" s="19">
        <v>100</v>
      </c>
      <c r="F8" s="21">
        <v>150</v>
      </c>
      <c r="H8" s="7" t="s">
        <v>25</v>
      </c>
      <c r="K8" s="21" t="s">
        <v>29</v>
      </c>
      <c r="Q8" s="21" t="s">
        <v>30</v>
      </c>
      <c r="U8" s="21" t="s">
        <v>31</v>
      </c>
    </row>
    <row r="9" spans="1:21" ht="14.25" customHeight="1" x14ac:dyDescent="0.3">
      <c r="A9" s="21" t="s">
        <v>33</v>
      </c>
      <c r="B9" s="21">
        <v>120</v>
      </c>
      <c r="C9" s="19">
        <v>120</v>
      </c>
      <c r="D9" s="19"/>
      <c r="E9" s="19">
        <v>150</v>
      </c>
      <c r="H9" s="21" t="s">
        <v>36</v>
      </c>
      <c r="K9" s="21" t="s">
        <v>36</v>
      </c>
      <c r="Q9" s="21" t="s">
        <v>37</v>
      </c>
      <c r="U9" s="21" t="s">
        <v>38</v>
      </c>
    </row>
    <row r="10" spans="1:21" ht="14.25" customHeight="1" x14ac:dyDescent="0.3">
      <c r="A10" s="21" t="s">
        <v>39</v>
      </c>
      <c r="B10" s="21">
        <v>90</v>
      </c>
      <c r="C10" s="19">
        <v>90</v>
      </c>
      <c r="D10" s="19"/>
      <c r="E10" s="19">
        <v>90</v>
      </c>
      <c r="H10" s="7" t="s">
        <v>40</v>
      </c>
      <c r="K10" s="7" t="s">
        <v>40</v>
      </c>
      <c r="Q10" s="21" t="s">
        <v>41</v>
      </c>
    </row>
    <row r="11" spans="1:21" ht="14.25" customHeight="1" x14ac:dyDescent="0.3">
      <c r="A11" s="21" t="s">
        <v>42</v>
      </c>
      <c r="B11" s="21">
        <v>100</v>
      </c>
      <c r="C11" s="19">
        <v>100</v>
      </c>
      <c r="D11" s="19"/>
      <c r="E11" s="19">
        <v>100</v>
      </c>
      <c r="H11" s="7" t="s">
        <v>44</v>
      </c>
      <c r="K11" s="7" t="s">
        <v>44</v>
      </c>
      <c r="Q11" s="21" t="s">
        <v>45</v>
      </c>
    </row>
    <row r="12" spans="1:21" ht="14.25" customHeight="1" x14ac:dyDescent="0.3">
      <c r="A12" s="21" t="s">
        <v>46</v>
      </c>
      <c r="B12" s="21">
        <v>100</v>
      </c>
      <c r="C12" s="19">
        <v>100</v>
      </c>
      <c r="D12" s="19"/>
      <c r="E12" s="19">
        <v>100</v>
      </c>
      <c r="H12" s="7" t="s">
        <v>44</v>
      </c>
      <c r="K12" s="7" t="s">
        <v>44</v>
      </c>
      <c r="Q12" s="21" t="s">
        <v>45</v>
      </c>
    </row>
    <row r="13" spans="1:21" ht="14.25" customHeight="1" x14ac:dyDescent="0.3">
      <c r="A13" s="21" t="s">
        <v>47</v>
      </c>
      <c r="B13" s="21">
        <v>70</v>
      </c>
      <c r="C13" s="19">
        <v>70</v>
      </c>
      <c r="D13" s="19"/>
      <c r="E13" s="21">
        <v>75</v>
      </c>
      <c r="H13" s="7" t="s">
        <v>48</v>
      </c>
      <c r="K13" s="7" t="s">
        <v>48</v>
      </c>
      <c r="Q13" s="21" t="s">
        <v>49</v>
      </c>
    </row>
    <row r="14" spans="1:21" ht="14.25" customHeight="1" x14ac:dyDescent="0.3">
      <c r="A14" s="21" t="s">
        <v>50</v>
      </c>
      <c r="B14" s="21">
        <v>65</v>
      </c>
      <c r="C14" s="19">
        <v>60</v>
      </c>
      <c r="E14" s="19">
        <v>75</v>
      </c>
      <c r="H14" s="7" t="s">
        <v>51</v>
      </c>
      <c r="K14" s="7" t="s">
        <v>51</v>
      </c>
      <c r="Q14" s="21" t="s">
        <v>52</v>
      </c>
    </row>
    <row r="15" spans="1:21" ht="14.25" customHeight="1" x14ac:dyDescent="0.3">
      <c r="A15" s="21" t="s">
        <v>54</v>
      </c>
      <c r="B15" s="21">
        <v>50</v>
      </c>
      <c r="C15" s="19">
        <v>50</v>
      </c>
      <c r="E15" s="19">
        <v>75</v>
      </c>
      <c r="H15" s="7" t="s">
        <v>55</v>
      </c>
      <c r="K15" s="7" t="s">
        <v>55</v>
      </c>
      <c r="Q15" s="21" t="s">
        <v>52</v>
      </c>
    </row>
    <row r="16" spans="1:21" ht="14.25" customHeight="1" x14ac:dyDescent="0.3">
      <c r="A16" s="21" t="s">
        <v>56</v>
      </c>
      <c r="B16" s="21">
        <v>80</v>
      </c>
      <c r="C16" s="19">
        <v>80</v>
      </c>
      <c r="H16" s="7" t="s">
        <v>59</v>
      </c>
      <c r="K16" s="7" t="s">
        <v>59</v>
      </c>
      <c r="Q16" s="21" t="s">
        <v>52</v>
      </c>
    </row>
    <row r="17" spans="1:17" ht="14.25" customHeight="1" x14ac:dyDescent="0.3">
      <c r="A17" s="21" t="s">
        <v>60</v>
      </c>
      <c r="B17" s="21">
        <v>100</v>
      </c>
      <c r="C17" s="19">
        <v>100</v>
      </c>
      <c r="E17" s="21">
        <v>120</v>
      </c>
      <c r="H17" s="7" t="s">
        <v>63</v>
      </c>
      <c r="K17" s="7" t="s">
        <v>63</v>
      </c>
      <c r="Q17" s="21" t="s">
        <v>52</v>
      </c>
    </row>
    <row r="18" spans="1:17" ht="14.25" customHeight="1" x14ac:dyDescent="0.3">
      <c r="A18" s="21" t="s">
        <v>66</v>
      </c>
      <c r="B18" s="21">
        <v>65</v>
      </c>
      <c r="C18" s="19">
        <v>65</v>
      </c>
      <c r="H18" s="7" t="s">
        <v>51</v>
      </c>
      <c r="K18" s="7" t="s">
        <v>67</v>
      </c>
      <c r="Q18" s="21" t="s">
        <v>52</v>
      </c>
    </row>
    <row r="19" spans="1:17" ht="14.25" customHeight="1" x14ac:dyDescent="0.3">
      <c r="A19" s="21" t="s">
        <v>68</v>
      </c>
      <c r="B19" s="21">
        <v>90</v>
      </c>
      <c r="C19" s="19">
        <v>80</v>
      </c>
      <c r="E19" s="21">
        <v>80</v>
      </c>
      <c r="H19" s="7" t="s">
        <v>71</v>
      </c>
      <c r="K19" s="7" t="s">
        <v>71</v>
      </c>
      <c r="Q19" s="21" t="s">
        <v>52</v>
      </c>
    </row>
    <row r="20" spans="1:17" ht="14.25" customHeight="1" x14ac:dyDescent="0.3">
      <c r="A20" s="21" t="s">
        <v>72</v>
      </c>
      <c r="B20" s="21">
        <v>30</v>
      </c>
      <c r="C20" s="19">
        <v>30</v>
      </c>
      <c r="E20" s="21">
        <v>40</v>
      </c>
      <c r="H20" s="7" t="s">
        <v>73</v>
      </c>
      <c r="K20" s="7" t="s">
        <v>73</v>
      </c>
      <c r="Q20" s="21" t="s">
        <v>52</v>
      </c>
    </row>
    <row r="21" spans="1:17" ht="14.25" customHeight="1" x14ac:dyDescent="0.3">
      <c r="A21" s="21" t="s">
        <v>74</v>
      </c>
      <c r="B21" s="21">
        <v>60</v>
      </c>
      <c r="C21" s="19">
        <v>60</v>
      </c>
      <c r="E21" s="21">
        <v>60</v>
      </c>
      <c r="H21" s="7" t="s">
        <v>51</v>
      </c>
      <c r="K21" s="7" t="s">
        <v>51</v>
      </c>
      <c r="Q21" s="21" t="s">
        <v>52</v>
      </c>
    </row>
    <row r="22" spans="1:17" ht="14.25" customHeight="1" x14ac:dyDescent="0.3">
      <c r="A22" s="21" t="s">
        <v>75</v>
      </c>
      <c r="B22" s="21">
        <v>50</v>
      </c>
      <c r="C22" s="19">
        <v>50</v>
      </c>
      <c r="E22" s="21">
        <v>50</v>
      </c>
      <c r="H22" s="7" t="s">
        <v>55</v>
      </c>
      <c r="K22" s="7" t="s">
        <v>55</v>
      </c>
      <c r="Q22" s="21" t="s">
        <v>52</v>
      </c>
    </row>
    <row r="23" spans="1:17" ht="14.25" customHeight="1" x14ac:dyDescent="0.3">
      <c r="A23" s="21" t="s">
        <v>78</v>
      </c>
      <c r="E23" s="21">
        <v>75</v>
      </c>
      <c r="Q23" s="21" t="s">
        <v>36</v>
      </c>
    </row>
    <row r="24" spans="1:17" ht="14.25" customHeight="1" x14ac:dyDescent="0.3">
      <c r="A24" s="21" t="s">
        <v>79</v>
      </c>
      <c r="E24" s="21">
        <v>3000</v>
      </c>
      <c r="F24" s="21">
        <v>2000</v>
      </c>
    </row>
    <row r="25" spans="1:17" ht="14.25" customHeight="1" x14ac:dyDescent="0.3">
      <c r="A25" s="21" t="s">
        <v>81</v>
      </c>
      <c r="E25" s="21">
        <v>1200</v>
      </c>
    </row>
    <row r="26" spans="1:17" ht="14.25" customHeight="1" x14ac:dyDescent="0.3">
      <c r="F26" s="21" t="s">
        <v>83</v>
      </c>
    </row>
    <row r="27" spans="1:17" ht="14.25" customHeight="1" x14ac:dyDescent="0.3"/>
    <row r="28" spans="1:17" ht="14.25" customHeight="1" x14ac:dyDescent="0.3"/>
    <row r="29" spans="1:17" ht="14.25" customHeight="1" x14ac:dyDescent="0.3"/>
    <row r="30" spans="1:17" ht="14.25" customHeight="1" x14ac:dyDescent="0.3"/>
    <row r="31" spans="1:17" ht="14.25" customHeight="1" x14ac:dyDescent="0.3"/>
    <row r="32" spans="1:17"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S1000"/>
  <sheetViews>
    <sheetView workbookViewId="0"/>
  </sheetViews>
  <sheetFormatPr baseColWidth="10" defaultColWidth="14.44140625" defaultRowHeight="15" customHeight="1" x14ac:dyDescent="0.3"/>
  <cols>
    <col min="1" max="1" width="24.33203125" customWidth="1"/>
    <col min="2" max="26" width="13.109375" customWidth="1"/>
  </cols>
  <sheetData>
    <row r="1" spans="1:19" ht="14.25" customHeight="1" x14ac:dyDescent="0.35">
      <c r="A1" s="1" t="s">
        <v>1</v>
      </c>
    </row>
    <row r="2" spans="1:19" ht="14.25" customHeight="1" x14ac:dyDescent="0.3"/>
    <row r="3" spans="1:19" ht="14.25" customHeight="1" x14ac:dyDescent="0.3">
      <c r="A3" s="9" t="s">
        <v>3</v>
      </c>
      <c r="B3" s="9">
        <v>1928</v>
      </c>
      <c r="C3" s="13">
        <v>1929</v>
      </c>
      <c r="D3" s="13">
        <v>1930</v>
      </c>
      <c r="E3" s="9">
        <v>1931</v>
      </c>
      <c r="F3" s="15" t="s">
        <v>8</v>
      </c>
      <c r="G3" s="15" t="s">
        <v>9</v>
      </c>
      <c r="H3" s="9">
        <v>1933</v>
      </c>
      <c r="I3" s="9"/>
      <c r="J3" s="9"/>
      <c r="K3" s="9"/>
      <c r="L3" s="9"/>
      <c r="M3" s="9"/>
      <c r="N3" s="9"/>
      <c r="O3" s="9"/>
      <c r="Q3" s="9" t="s">
        <v>11</v>
      </c>
      <c r="R3" s="9" t="s">
        <v>12</v>
      </c>
      <c r="S3" s="9" t="s">
        <v>14</v>
      </c>
    </row>
    <row r="4" spans="1:19" ht="14.25" customHeight="1" x14ac:dyDescent="0.3">
      <c r="A4" s="18" t="s">
        <v>15</v>
      </c>
      <c r="B4" s="18">
        <v>600</v>
      </c>
      <c r="C4" s="20" t="s">
        <v>16</v>
      </c>
      <c r="D4" s="20" t="s">
        <v>16</v>
      </c>
      <c r="E4" s="20" t="s">
        <v>18</v>
      </c>
      <c r="F4" s="18">
        <v>600</v>
      </c>
      <c r="G4" s="18">
        <v>600</v>
      </c>
      <c r="H4" s="18">
        <v>600</v>
      </c>
      <c r="J4" s="9"/>
      <c r="K4" s="9"/>
      <c r="L4" s="9"/>
      <c r="M4" s="9"/>
      <c r="N4" s="9"/>
      <c r="O4" s="9"/>
      <c r="Q4" s="9"/>
      <c r="R4" s="9"/>
      <c r="S4" s="9"/>
    </row>
    <row r="5" spans="1:19" ht="14.25" customHeight="1" x14ac:dyDescent="0.3">
      <c r="A5" s="21" t="s">
        <v>20</v>
      </c>
      <c r="B5" s="21">
        <v>600</v>
      </c>
      <c r="C5" s="19" t="s">
        <v>16</v>
      </c>
      <c r="D5" s="19" t="s">
        <v>16</v>
      </c>
      <c r="E5" s="19" t="s">
        <v>18</v>
      </c>
      <c r="F5" s="21">
        <v>600</v>
      </c>
      <c r="G5" s="21">
        <v>600</v>
      </c>
      <c r="H5" s="21">
        <v>600</v>
      </c>
      <c r="J5" s="9"/>
      <c r="K5" s="9"/>
      <c r="L5" s="9"/>
      <c r="M5" s="9"/>
      <c r="N5" s="9"/>
      <c r="O5" s="9"/>
      <c r="Q5" s="9"/>
      <c r="R5" s="9"/>
      <c r="S5" s="9"/>
    </row>
    <row r="6" spans="1:19" ht="14.25" customHeight="1" x14ac:dyDescent="0.3">
      <c r="A6" s="26" t="s">
        <v>23</v>
      </c>
      <c r="B6" s="26">
        <v>120</v>
      </c>
      <c r="C6" s="19" t="s">
        <v>16</v>
      </c>
      <c r="D6" s="19" t="s">
        <v>16</v>
      </c>
      <c r="E6" s="21">
        <v>120</v>
      </c>
      <c r="F6" s="21">
        <v>120</v>
      </c>
      <c r="G6" s="21">
        <v>120</v>
      </c>
      <c r="H6" s="21">
        <v>120</v>
      </c>
      <c r="J6" s="7" t="s">
        <v>28</v>
      </c>
      <c r="K6" s="9"/>
      <c r="L6" s="9"/>
      <c r="M6" s="9"/>
      <c r="N6" s="9"/>
      <c r="O6" s="9"/>
      <c r="Q6" s="9"/>
      <c r="R6" s="9"/>
      <c r="S6" s="9"/>
    </row>
    <row r="7" spans="1:19" ht="14.25" customHeight="1" x14ac:dyDescent="0.3">
      <c r="A7" s="31" t="s">
        <v>35</v>
      </c>
      <c r="B7" s="31">
        <v>75</v>
      </c>
      <c r="C7" s="24" t="s">
        <v>16</v>
      </c>
      <c r="D7" s="24" t="s">
        <v>16</v>
      </c>
      <c r="E7" s="33">
        <v>75</v>
      </c>
      <c r="F7" s="33">
        <v>75</v>
      </c>
      <c r="G7" s="33">
        <v>75</v>
      </c>
      <c r="H7" s="33">
        <v>75</v>
      </c>
      <c r="J7" s="7" t="s">
        <v>43</v>
      </c>
      <c r="K7" s="9"/>
      <c r="L7" s="9"/>
      <c r="M7" s="9"/>
      <c r="N7" s="9"/>
      <c r="O7" s="9"/>
      <c r="Q7" s="9"/>
      <c r="R7" s="9"/>
      <c r="S7" s="9"/>
    </row>
    <row r="8" spans="1:19" ht="14.25" customHeight="1" x14ac:dyDescent="0.3">
      <c r="A8" s="21" t="s">
        <v>13</v>
      </c>
      <c r="B8" s="21">
        <v>3000</v>
      </c>
      <c r="C8" s="19" t="s">
        <v>16</v>
      </c>
      <c r="D8" s="19" t="s">
        <v>16</v>
      </c>
      <c r="E8" s="21">
        <v>3000</v>
      </c>
      <c r="F8" s="21">
        <v>3000</v>
      </c>
      <c r="G8" s="21">
        <v>3000</v>
      </c>
      <c r="H8" s="21">
        <v>3000</v>
      </c>
      <c r="K8" s="9"/>
      <c r="L8" s="9"/>
      <c r="M8" s="9"/>
      <c r="N8" s="9"/>
      <c r="O8" s="9"/>
      <c r="Q8" s="9"/>
      <c r="R8" s="9"/>
      <c r="S8" s="9"/>
    </row>
    <row r="9" spans="1:19" ht="14.25" customHeight="1" x14ac:dyDescent="0.3">
      <c r="A9" s="21" t="s">
        <v>53</v>
      </c>
      <c r="B9" s="21">
        <v>180</v>
      </c>
      <c r="C9" s="19" t="s">
        <v>16</v>
      </c>
      <c r="D9" s="19" t="s">
        <v>16</v>
      </c>
      <c r="E9" s="21">
        <v>180</v>
      </c>
      <c r="F9" s="21">
        <v>180</v>
      </c>
      <c r="G9" s="21">
        <v>180</v>
      </c>
      <c r="H9" s="21">
        <v>180</v>
      </c>
      <c r="J9" s="7" t="s">
        <v>57</v>
      </c>
      <c r="K9" s="9"/>
      <c r="L9" s="9"/>
      <c r="M9" s="9"/>
      <c r="N9" s="9"/>
      <c r="O9" s="9"/>
      <c r="Q9" s="9"/>
      <c r="R9" s="9"/>
      <c r="S9" s="9"/>
    </row>
    <row r="10" spans="1:19" ht="14.25" customHeight="1" x14ac:dyDescent="0.3">
      <c r="A10" s="26" t="s">
        <v>62</v>
      </c>
      <c r="B10" s="26">
        <v>120</v>
      </c>
      <c r="C10" s="19" t="s">
        <v>16</v>
      </c>
      <c r="D10" s="19" t="s">
        <v>16</v>
      </c>
      <c r="E10" s="21">
        <v>120</v>
      </c>
      <c r="F10" s="21">
        <v>120</v>
      </c>
      <c r="G10" s="21">
        <v>120</v>
      </c>
      <c r="H10" s="21">
        <v>140</v>
      </c>
      <c r="J10" s="21" t="s">
        <v>70</v>
      </c>
      <c r="K10" s="9"/>
      <c r="L10" s="9"/>
      <c r="M10" s="9"/>
      <c r="N10" s="9"/>
      <c r="O10" s="9"/>
      <c r="Q10" s="9"/>
      <c r="R10" s="9"/>
      <c r="S10" s="9"/>
    </row>
    <row r="11" spans="1:19" ht="14.25" customHeight="1" x14ac:dyDescent="0.3">
      <c r="A11" s="26" t="s">
        <v>33</v>
      </c>
      <c r="B11" s="26">
        <v>150</v>
      </c>
      <c r="C11" s="19" t="s">
        <v>16</v>
      </c>
      <c r="D11" s="19" t="s">
        <v>16</v>
      </c>
      <c r="E11" s="21">
        <v>150</v>
      </c>
      <c r="F11" s="21">
        <v>150</v>
      </c>
      <c r="G11" s="19">
        <v>150</v>
      </c>
      <c r="H11" s="19">
        <v>150</v>
      </c>
      <c r="J11" s="21" t="s">
        <v>76</v>
      </c>
    </row>
    <row r="12" spans="1:19" ht="14.25" customHeight="1" x14ac:dyDescent="0.3">
      <c r="A12" s="21" t="s">
        <v>77</v>
      </c>
      <c r="B12" s="21">
        <v>130</v>
      </c>
      <c r="C12" s="19" t="s">
        <v>16</v>
      </c>
      <c r="D12" s="19" t="s">
        <v>16</v>
      </c>
      <c r="E12" s="21">
        <v>130</v>
      </c>
      <c r="F12" s="21">
        <v>130</v>
      </c>
      <c r="G12" s="21">
        <v>130</v>
      </c>
      <c r="H12" s="21">
        <v>130</v>
      </c>
      <c r="J12" s="21" t="s">
        <v>80</v>
      </c>
    </row>
    <row r="13" spans="1:19" ht="14.25" customHeight="1" x14ac:dyDescent="0.3">
      <c r="A13" s="21" t="s">
        <v>82</v>
      </c>
      <c r="B13" s="21">
        <v>130</v>
      </c>
      <c r="C13" s="19" t="s">
        <v>16</v>
      </c>
      <c r="D13" s="19" t="s">
        <v>16</v>
      </c>
      <c r="E13" s="21">
        <v>130</v>
      </c>
      <c r="F13" s="21">
        <v>130</v>
      </c>
      <c r="G13" s="21">
        <v>130</v>
      </c>
      <c r="H13" s="21">
        <v>130</v>
      </c>
    </row>
    <row r="14" spans="1:19" ht="14.25" customHeight="1" x14ac:dyDescent="0.3">
      <c r="A14" s="21" t="s">
        <v>84</v>
      </c>
      <c r="B14" s="21">
        <v>150</v>
      </c>
      <c r="C14" s="19" t="s">
        <v>16</v>
      </c>
      <c r="D14" s="19" t="s">
        <v>16</v>
      </c>
      <c r="E14" s="21">
        <v>150</v>
      </c>
      <c r="F14" s="21">
        <v>150</v>
      </c>
      <c r="G14" s="21">
        <v>150</v>
      </c>
      <c r="H14" s="21">
        <v>150</v>
      </c>
    </row>
    <row r="15" spans="1:19" ht="14.25" customHeight="1" x14ac:dyDescent="0.3">
      <c r="A15" s="21" t="s">
        <v>42</v>
      </c>
      <c r="B15" s="21">
        <v>150</v>
      </c>
      <c r="C15" s="19" t="s">
        <v>16</v>
      </c>
      <c r="D15" s="19" t="s">
        <v>16</v>
      </c>
      <c r="E15" s="21">
        <v>150</v>
      </c>
      <c r="F15" s="21">
        <v>150</v>
      </c>
      <c r="G15" s="21">
        <v>150</v>
      </c>
      <c r="H15" s="21">
        <v>150</v>
      </c>
      <c r="J15" s="21" t="s">
        <v>86</v>
      </c>
    </row>
    <row r="16" spans="1:19" ht="14.25" customHeight="1" x14ac:dyDescent="0.3">
      <c r="A16" s="21" t="s">
        <v>87</v>
      </c>
      <c r="B16" s="21">
        <v>120</v>
      </c>
      <c r="C16" s="19" t="s">
        <v>16</v>
      </c>
      <c r="D16" s="19" t="s">
        <v>16</v>
      </c>
      <c r="E16" s="21">
        <v>120</v>
      </c>
      <c r="F16" s="21">
        <v>120</v>
      </c>
      <c r="G16" s="21">
        <v>120</v>
      </c>
      <c r="H16" s="21">
        <v>120</v>
      </c>
    </row>
    <row r="17" spans="1:10" ht="14.25" customHeight="1" x14ac:dyDescent="0.3">
      <c r="A17" s="21" t="s">
        <v>89</v>
      </c>
      <c r="B17" s="21">
        <v>130</v>
      </c>
      <c r="C17" s="19" t="s">
        <v>16</v>
      </c>
      <c r="D17" s="19" t="s">
        <v>16</v>
      </c>
      <c r="E17" s="21">
        <v>130</v>
      </c>
      <c r="F17" s="21">
        <v>140</v>
      </c>
      <c r="G17" s="21">
        <v>140</v>
      </c>
      <c r="H17" s="21">
        <v>140</v>
      </c>
    </row>
    <row r="18" spans="1:10" ht="14.25" customHeight="1" x14ac:dyDescent="0.3">
      <c r="A18" s="26" t="s">
        <v>91</v>
      </c>
      <c r="B18" s="26">
        <v>120</v>
      </c>
      <c r="C18" s="19" t="s">
        <v>16</v>
      </c>
      <c r="D18" s="19" t="s">
        <v>16</v>
      </c>
      <c r="E18" s="21">
        <v>120</v>
      </c>
      <c r="F18" s="21">
        <v>120</v>
      </c>
      <c r="G18" s="21">
        <v>120</v>
      </c>
      <c r="H18" s="21">
        <v>120</v>
      </c>
      <c r="J18" s="21" t="s">
        <v>93</v>
      </c>
    </row>
    <row r="19" spans="1:10" ht="14.25" customHeight="1" x14ac:dyDescent="0.3">
      <c r="A19" s="21" t="s">
        <v>94</v>
      </c>
      <c r="B19" s="21">
        <v>130</v>
      </c>
      <c r="C19" s="19" t="s">
        <v>16</v>
      </c>
      <c r="D19" s="19" t="s">
        <v>16</v>
      </c>
      <c r="E19" s="21">
        <v>130</v>
      </c>
      <c r="F19" s="21">
        <v>120</v>
      </c>
      <c r="G19" s="21">
        <v>120</v>
      </c>
      <c r="H19" s="21">
        <v>120</v>
      </c>
      <c r="J19" s="21" t="s">
        <v>96</v>
      </c>
    </row>
    <row r="20" spans="1:10" ht="14.25" customHeight="1" x14ac:dyDescent="0.3">
      <c r="A20" s="21" t="s">
        <v>97</v>
      </c>
      <c r="B20" s="21">
        <v>130</v>
      </c>
      <c r="C20" s="19" t="s">
        <v>16</v>
      </c>
      <c r="D20" s="19" t="s">
        <v>16</v>
      </c>
      <c r="E20" s="21">
        <v>130</v>
      </c>
      <c r="F20" s="21">
        <v>120</v>
      </c>
      <c r="G20" s="21">
        <v>120</v>
      </c>
      <c r="H20" s="21">
        <v>120</v>
      </c>
    </row>
    <row r="21" spans="1:10" ht="14.25" customHeight="1" x14ac:dyDescent="0.3">
      <c r="A21" s="41" t="s">
        <v>99</v>
      </c>
      <c r="B21" s="21">
        <v>1500</v>
      </c>
      <c r="C21" s="19" t="s">
        <v>16</v>
      </c>
      <c r="D21" s="19" t="s">
        <v>16</v>
      </c>
      <c r="E21" s="21">
        <v>1500</v>
      </c>
      <c r="F21" s="19">
        <v>1300</v>
      </c>
      <c r="G21" s="19">
        <v>1300</v>
      </c>
      <c r="H21" s="21">
        <v>1250</v>
      </c>
      <c r="J21" s="21" t="s">
        <v>100</v>
      </c>
    </row>
    <row r="22" spans="1:10" ht="14.25" customHeight="1" x14ac:dyDescent="0.3">
      <c r="A22" s="41" t="s">
        <v>101</v>
      </c>
      <c r="B22" s="21">
        <v>150000</v>
      </c>
      <c r="C22" s="19" t="s">
        <v>16</v>
      </c>
      <c r="D22" s="19" t="s">
        <v>16</v>
      </c>
      <c r="E22" s="21">
        <v>180000</v>
      </c>
      <c r="F22" s="21">
        <v>70000</v>
      </c>
      <c r="G22" s="21">
        <v>140000</v>
      </c>
      <c r="H22" s="21">
        <v>126000</v>
      </c>
      <c r="J22" s="21" t="s">
        <v>102</v>
      </c>
    </row>
    <row r="23" spans="1:10" ht="14.25" customHeight="1" x14ac:dyDescent="0.3">
      <c r="A23" s="26" t="s">
        <v>103</v>
      </c>
      <c r="B23" s="26">
        <v>100</v>
      </c>
      <c r="C23" s="19" t="s">
        <v>16</v>
      </c>
      <c r="D23" s="19" t="s">
        <v>16</v>
      </c>
      <c r="E23" s="21">
        <v>100</v>
      </c>
      <c r="F23" s="21">
        <v>100</v>
      </c>
      <c r="G23" s="21">
        <v>100</v>
      </c>
      <c r="H23" s="21">
        <v>100</v>
      </c>
      <c r="J23" s="21" t="s">
        <v>104</v>
      </c>
    </row>
    <row r="24" spans="1:10" ht="14.25" customHeight="1" x14ac:dyDescent="0.3">
      <c r="A24" s="26" t="s">
        <v>50</v>
      </c>
      <c r="B24" s="47">
        <v>150</v>
      </c>
      <c r="C24" s="19" t="s">
        <v>16</v>
      </c>
      <c r="D24" s="19" t="s">
        <v>16</v>
      </c>
      <c r="E24" s="21">
        <v>150</v>
      </c>
      <c r="F24" s="21">
        <v>150</v>
      </c>
      <c r="G24" s="21">
        <v>150</v>
      </c>
      <c r="H24" s="21">
        <v>150</v>
      </c>
      <c r="J24" s="21" t="s">
        <v>105</v>
      </c>
    </row>
    <row r="25" spans="1:10" ht="14.25" customHeight="1" x14ac:dyDescent="0.3">
      <c r="A25" s="49" t="s">
        <v>106</v>
      </c>
      <c r="B25" s="49">
        <v>75</v>
      </c>
      <c r="C25" s="19" t="s">
        <v>16</v>
      </c>
      <c r="D25" s="19" t="s">
        <v>16</v>
      </c>
      <c r="E25" s="49">
        <v>75</v>
      </c>
      <c r="F25" s="49">
        <v>75</v>
      </c>
      <c r="G25" s="49">
        <v>75</v>
      </c>
      <c r="H25" s="49">
        <v>75</v>
      </c>
      <c r="J25" s="21" t="s">
        <v>107</v>
      </c>
    </row>
    <row r="26" spans="1:10" ht="14.25" customHeight="1" x14ac:dyDescent="0.3">
      <c r="A26" s="26" t="s">
        <v>108</v>
      </c>
      <c r="B26" s="26">
        <v>30</v>
      </c>
      <c r="C26" s="19" t="s">
        <v>16</v>
      </c>
      <c r="D26" s="19" t="s">
        <v>16</v>
      </c>
      <c r="E26" s="21">
        <v>30</v>
      </c>
      <c r="F26" s="21">
        <v>30</v>
      </c>
      <c r="G26" s="21">
        <v>75</v>
      </c>
      <c r="H26" s="21">
        <v>75</v>
      </c>
      <c r="J26" s="21" t="s">
        <v>109</v>
      </c>
    </row>
    <row r="27" spans="1:10" ht="14.25" customHeight="1" x14ac:dyDescent="0.3">
      <c r="A27" s="7" t="s">
        <v>58</v>
      </c>
      <c r="B27" s="21">
        <v>200</v>
      </c>
      <c r="C27" s="19" t="s">
        <v>16</v>
      </c>
      <c r="D27" s="19" t="s">
        <v>16</v>
      </c>
      <c r="E27" s="21">
        <v>200</v>
      </c>
      <c r="F27" s="21">
        <v>200</v>
      </c>
      <c r="G27" s="21">
        <v>200</v>
      </c>
      <c r="H27" s="21">
        <v>200</v>
      </c>
      <c r="J27" s="21" t="s">
        <v>111</v>
      </c>
    </row>
    <row r="28" spans="1:10" ht="14.25" customHeight="1" x14ac:dyDescent="0.3">
      <c r="A28" s="21" t="s">
        <v>112</v>
      </c>
      <c r="B28" s="21">
        <v>280</v>
      </c>
      <c r="C28" s="19" t="s">
        <v>16</v>
      </c>
      <c r="D28" s="19" t="s">
        <v>16</v>
      </c>
      <c r="E28" s="21">
        <v>280</v>
      </c>
      <c r="F28" s="21">
        <v>280</v>
      </c>
      <c r="G28" s="21">
        <v>280</v>
      </c>
      <c r="H28" s="19" t="s">
        <v>18</v>
      </c>
      <c r="J28" s="21" t="s">
        <v>113</v>
      </c>
    </row>
    <row r="29" spans="1:10" ht="14.25" customHeight="1" x14ac:dyDescent="0.3">
      <c r="A29" s="21" t="s">
        <v>114</v>
      </c>
      <c r="B29" s="21">
        <v>230</v>
      </c>
      <c r="C29" s="19" t="s">
        <v>16</v>
      </c>
      <c r="D29" s="19" t="s">
        <v>16</v>
      </c>
      <c r="E29" s="19" t="s">
        <v>18</v>
      </c>
      <c r="F29" s="19" t="s">
        <v>18</v>
      </c>
      <c r="G29" s="19" t="s">
        <v>18</v>
      </c>
      <c r="H29" s="19" t="s">
        <v>18</v>
      </c>
    </row>
    <row r="30" spans="1:10" ht="14.25" customHeight="1" x14ac:dyDescent="0.3">
      <c r="A30" s="21" t="s">
        <v>116</v>
      </c>
      <c r="B30" s="21">
        <v>230</v>
      </c>
      <c r="C30" s="19" t="s">
        <v>16</v>
      </c>
      <c r="D30" s="19" t="s">
        <v>16</v>
      </c>
      <c r="E30" s="19" t="s">
        <v>18</v>
      </c>
      <c r="F30" s="19" t="s">
        <v>18</v>
      </c>
      <c r="G30" s="19" t="s">
        <v>18</v>
      </c>
      <c r="H30" s="19" t="s">
        <v>18</v>
      </c>
    </row>
    <row r="31" spans="1:10" ht="14.25" customHeight="1" x14ac:dyDescent="0.3">
      <c r="A31" s="21" t="s">
        <v>117</v>
      </c>
      <c r="B31" s="21">
        <v>230</v>
      </c>
      <c r="C31" s="19" t="s">
        <v>16</v>
      </c>
      <c r="D31" s="19" t="s">
        <v>16</v>
      </c>
      <c r="E31" s="19" t="s">
        <v>18</v>
      </c>
      <c r="F31" s="19" t="s">
        <v>18</v>
      </c>
      <c r="G31" s="19" t="s">
        <v>18</v>
      </c>
      <c r="H31" s="19" t="s">
        <v>18</v>
      </c>
    </row>
    <row r="32" spans="1:10" ht="14.25" customHeight="1" x14ac:dyDescent="0.3">
      <c r="A32" s="21" t="s">
        <v>119</v>
      </c>
      <c r="B32" s="21">
        <v>150</v>
      </c>
      <c r="C32" s="19" t="s">
        <v>16</v>
      </c>
      <c r="D32" s="19" t="s">
        <v>16</v>
      </c>
      <c r="E32" s="19" t="s">
        <v>18</v>
      </c>
      <c r="F32" s="19" t="s">
        <v>18</v>
      </c>
      <c r="G32" s="19" t="s">
        <v>18</v>
      </c>
      <c r="H32" s="19" t="s">
        <v>18</v>
      </c>
    </row>
    <row r="33" spans="1:10" ht="14.25" customHeight="1" x14ac:dyDescent="0.3">
      <c r="A33" s="26" t="s">
        <v>47</v>
      </c>
      <c r="B33" s="26">
        <v>120</v>
      </c>
      <c r="C33" s="19" t="s">
        <v>16</v>
      </c>
      <c r="D33" s="19" t="s">
        <v>16</v>
      </c>
      <c r="E33" s="19" t="s">
        <v>18</v>
      </c>
      <c r="F33" s="19" t="s">
        <v>18</v>
      </c>
      <c r="G33" s="19" t="s">
        <v>18</v>
      </c>
      <c r="H33" s="19" t="s">
        <v>18</v>
      </c>
    </row>
    <row r="34" spans="1:10" ht="14.25" customHeight="1" x14ac:dyDescent="0.3">
      <c r="A34" s="26" t="s">
        <v>125</v>
      </c>
      <c r="B34" s="26">
        <v>120</v>
      </c>
      <c r="C34" s="19" t="s">
        <v>16</v>
      </c>
      <c r="D34" s="19" t="s">
        <v>16</v>
      </c>
      <c r="E34" s="19" t="s">
        <v>18</v>
      </c>
      <c r="F34" s="19" t="s">
        <v>18</v>
      </c>
      <c r="G34" s="19" t="s">
        <v>18</v>
      </c>
      <c r="H34" s="19" t="s">
        <v>18</v>
      </c>
    </row>
    <row r="35" spans="1:10" ht="14.25" customHeight="1" x14ac:dyDescent="0.3">
      <c r="A35" s="49" t="s">
        <v>129</v>
      </c>
      <c r="B35" s="49">
        <v>200</v>
      </c>
      <c r="C35" s="19" t="s">
        <v>16</v>
      </c>
      <c r="D35" s="19" t="s">
        <v>16</v>
      </c>
      <c r="E35" s="21">
        <v>200</v>
      </c>
      <c r="F35" s="21">
        <v>200</v>
      </c>
      <c r="G35" s="21">
        <v>200</v>
      </c>
      <c r="H35" s="21">
        <v>200</v>
      </c>
      <c r="J35" s="21" t="s">
        <v>132</v>
      </c>
    </row>
    <row r="36" spans="1:10" ht="14.25" customHeight="1" x14ac:dyDescent="0.3">
      <c r="A36" s="26" t="s">
        <v>134</v>
      </c>
      <c r="B36" s="26">
        <v>120</v>
      </c>
      <c r="C36" s="19" t="s">
        <v>16</v>
      </c>
      <c r="D36" s="19" t="s">
        <v>16</v>
      </c>
      <c r="E36" s="21">
        <v>120</v>
      </c>
      <c r="F36" s="21">
        <v>120</v>
      </c>
      <c r="G36" s="19" t="s">
        <v>18</v>
      </c>
      <c r="H36" s="19" t="s">
        <v>18</v>
      </c>
      <c r="J36" s="21" t="s">
        <v>137</v>
      </c>
    </row>
    <row r="37" spans="1:10" ht="14.25" customHeight="1" x14ac:dyDescent="0.3">
      <c r="A37" s="26" t="s">
        <v>138</v>
      </c>
      <c r="B37" s="26">
        <v>100</v>
      </c>
      <c r="C37" s="19" t="s">
        <v>16</v>
      </c>
      <c r="D37" s="19" t="s">
        <v>16</v>
      </c>
      <c r="E37" s="21">
        <v>100</v>
      </c>
      <c r="F37" s="21">
        <v>100</v>
      </c>
      <c r="G37" s="21">
        <v>100</v>
      </c>
      <c r="H37" s="21">
        <v>100</v>
      </c>
      <c r="J37" s="21" t="s">
        <v>141</v>
      </c>
    </row>
    <row r="38" spans="1:10" ht="14.25" customHeight="1" x14ac:dyDescent="0.3">
      <c r="A38" s="26" t="s">
        <v>143</v>
      </c>
      <c r="B38" s="26">
        <v>60</v>
      </c>
      <c r="C38" s="19" t="s">
        <v>16</v>
      </c>
      <c r="D38" s="19" t="s">
        <v>16</v>
      </c>
      <c r="E38" s="21">
        <v>60</v>
      </c>
      <c r="F38" s="21">
        <v>60</v>
      </c>
      <c r="G38" s="19" t="s">
        <v>18</v>
      </c>
      <c r="H38" s="19" t="s">
        <v>18</v>
      </c>
    </row>
    <row r="39" spans="1:10" ht="14.25" customHeight="1" x14ac:dyDescent="0.3">
      <c r="A39" s="26" t="s">
        <v>146</v>
      </c>
      <c r="B39" s="26">
        <v>150</v>
      </c>
      <c r="C39" s="19" t="s">
        <v>16</v>
      </c>
      <c r="D39" s="19" t="s">
        <v>16</v>
      </c>
      <c r="E39" s="21">
        <v>150</v>
      </c>
      <c r="F39" s="21">
        <v>150</v>
      </c>
      <c r="G39" s="21">
        <v>200</v>
      </c>
      <c r="H39" s="21">
        <v>200</v>
      </c>
    </row>
    <row r="40" spans="1:10" ht="14.25" customHeight="1" x14ac:dyDescent="0.3">
      <c r="A40" s="26" t="s">
        <v>68</v>
      </c>
      <c r="B40" s="26">
        <v>100</v>
      </c>
      <c r="C40" s="19" t="s">
        <v>16</v>
      </c>
      <c r="D40" s="19" t="s">
        <v>16</v>
      </c>
      <c r="E40" s="19" t="s">
        <v>18</v>
      </c>
      <c r="F40" s="19" t="s">
        <v>18</v>
      </c>
      <c r="G40" s="19" t="s">
        <v>18</v>
      </c>
      <c r="H40" s="19" t="s">
        <v>18</v>
      </c>
      <c r="J40" s="52" t="s">
        <v>152</v>
      </c>
    </row>
    <row r="41" spans="1:10" ht="14.25" customHeight="1" x14ac:dyDescent="0.3">
      <c r="A41" s="26" t="s">
        <v>155</v>
      </c>
      <c r="B41" s="26">
        <v>125</v>
      </c>
      <c r="C41" s="19" t="s">
        <v>16</v>
      </c>
      <c r="D41" s="19" t="s">
        <v>16</v>
      </c>
      <c r="E41" s="21">
        <v>125</v>
      </c>
      <c r="F41" s="21">
        <v>125</v>
      </c>
      <c r="G41" s="21">
        <v>120</v>
      </c>
      <c r="H41" s="21">
        <v>120</v>
      </c>
    </row>
    <row r="42" spans="1:10" ht="14.25" customHeight="1" x14ac:dyDescent="0.3">
      <c r="A42" s="49" t="s">
        <v>72</v>
      </c>
      <c r="B42" s="49">
        <v>75</v>
      </c>
      <c r="C42" s="19" t="s">
        <v>16</v>
      </c>
      <c r="D42" s="19" t="s">
        <v>16</v>
      </c>
      <c r="E42" s="21">
        <v>75</v>
      </c>
      <c r="F42" s="21">
        <v>75</v>
      </c>
      <c r="G42" s="19" t="s">
        <v>18</v>
      </c>
      <c r="H42" s="19" t="s">
        <v>18</v>
      </c>
      <c r="J42" s="21" t="s">
        <v>160</v>
      </c>
    </row>
    <row r="43" spans="1:10" ht="14.25" customHeight="1" x14ac:dyDescent="0.3">
      <c r="A43" s="49" t="s">
        <v>129</v>
      </c>
      <c r="B43" s="49">
        <v>200</v>
      </c>
      <c r="C43" s="19" t="s">
        <v>16</v>
      </c>
      <c r="D43" s="19" t="s">
        <v>16</v>
      </c>
      <c r="E43" s="21">
        <v>200</v>
      </c>
      <c r="F43" s="21">
        <v>200</v>
      </c>
      <c r="G43" s="21">
        <v>200</v>
      </c>
      <c r="H43" s="21">
        <v>200</v>
      </c>
      <c r="J43" s="21" t="s">
        <v>161</v>
      </c>
    </row>
    <row r="44" spans="1:10" ht="14.25" customHeight="1" x14ac:dyDescent="0.3">
      <c r="A44" s="49" t="s">
        <v>54</v>
      </c>
      <c r="B44" s="49">
        <v>100</v>
      </c>
      <c r="C44" s="19" t="s">
        <v>16</v>
      </c>
      <c r="D44" s="19" t="s">
        <v>16</v>
      </c>
      <c r="E44" s="21">
        <v>100</v>
      </c>
      <c r="F44" s="21">
        <v>100</v>
      </c>
      <c r="G44" s="19">
        <v>100</v>
      </c>
      <c r="H44" s="19">
        <v>100</v>
      </c>
      <c r="J44" s="21" t="s">
        <v>164</v>
      </c>
    </row>
    <row r="45" spans="1:10" ht="14.25" customHeight="1" x14ac:dyDescent="0.3">
      <c r="A45" s="49" t="s">
        <v>166</v>
      </c>
      <c r="B45" s="49">
        <v>80</v>
      </c>
      <c r="C45" s="19" t="s">
        <v>16</v>
      </c>
      <c r="D45" s="19" t="s">
        <v>16</v>
      </c>
      <c r="E45" s="21">
        <v>80</v>
      </c>
      <c r="F45" s="21">
        <v>80</v>
      </c>
      <c r="G45" s="19">
        <v>80</v>
      </c>
      <c r="H45" s="19" t="s">
        <v>18</v>
      </c>
      <c r="J45" s="21" t="s">
        <v>168</v>
      </c>
    </row>
    <row r="46" spans="1:10" ht="14.25" customHeight="1" x14ac:dyDescent="0.3">
      <c r="A46" s="49" t="s">
        <v>169</v>
      </c>
      <c r="B46" s="49">
        <v>60</v>
      </c>
      <c r="C46" s="19" t="s">
        <v>16</v>
      </c>
      <c r="D46" s="19" t="s">
        <v>16</v>
      </c>
      <c r="E46" s="21">
        <v>60</v>
      </c>
      <c r="F46" s="21">
        <v>60</v>
      </c>
      <c r="G46" s="19">
        <v>60</v>
      </c>
      <c r="H46" s="19">
        <v>60</v>
      </c>
      <c r="J46" s="21" t="s">
        <v>172</v>
      </c>
    </row>
    <row r="47" spans="1:10" ht="14.25" customHeight="1" x14ac:dyDescent="0.3">
      <c r="A47" s="49" t="s">
        <v>173</v>
      </c>
      <c r="B47" s="49">
        <v>75</v>
      </c>
      <c r="C47" s="19" t="s">
        <v>16</v>
      </c>
      <c r="D47" s="19" t="s">
        <v>16</v>
      </c>
      <c r="E47" s="21">
        <v>75</v>
      </c>
      <c r="F47" s="21">
        <v>75</v>
      </c>
      <c r="G47" s="19" t="s">
        <v>18</v>
      </c>
      <c r="H47" s="19" t="s">
        <v>18</v>
      </c>
      <c r="J47" s="21" t="s">
        <v>175</v>
      </c>
    </row>
    <row r="48" spans="1:10" ht="14.25" customHeight="1" x14ac:dyDescent="0.3">
      <c r="A48" s="54" t="s">
        <v>176</v>
      </c>
      <c r="B48" s="54">
        <v>1200</v>
      </c>
      <c r="C48" s="55" t="s">
        <v>16</v>
      </c>
      <c r="D48" s="55" t="s">
        <v>16</v>
      </c>
      <c r="E48" s="54">
        <v>1200</v>
      </c>
      <c r="F48" s="54">
        <v>1200</v>
      </c>
      <c r="G48" s="54">
        <v>1200</v>
      </c>
      <c r="H48" s="55">
        <v>1200</v>
      </c>
    </row>
    <row r="49" spans="1:8" ht="14.25" customHeight="1" x14ac:dyDescent="0.3"/>
    <row r="50" spans="1:8" ht="14.25" customHeight="1" x14ac:dyDescent="0.3">
      <c r="A50" s="21" t="s">
        <v>182</v>
      </c>
      <c r="H50" s="21" t="s">
        <v>183</v>
      </c>
    </row>
    <row r="51" spans="1:8" ht="14.25" customHeight="1" x14ac:dyDescent="0.3">
      <c r="A51" s="21" t="s">
        <v>184</v>
      </c>
      <c r="F51" s="7"/>
      <c r="G51" s="7"/>
      <c r="H51" s="21">
        <v>200</v>
      </c>
    </row>
    <row r="52" spans="1:8" ht="14.25" customHeight="1" x14ac:dyDescent="0.3">
      <c r="A52" s="21" t="s">
        <v>186</v>
      </c>
      <c r="H52" s="19">
        <v>180</v>
      </c>
    </row>
    <row r="53" spans="1:8" ht="14.25" customHeight="1" x14ac:dyDescent="0.3">
      <c r="A53" s="21" t="s">
        <v>187</v>
      </c>
      <c r="H53" s="19">
        <v>165</v>
      </c>
    </row>
    <row r="54" spans="1:8" ht="14.25" customHeight="1" x14ac:dyDescent="0.3">
      <c r="A54" s="21" t="s">
        <v>188</v>
      </c>
      <c r="H54" s="19">
        <v>150</v>
      </c>
    </row>
    <row r="55" spans="1:8" ht="14.25" customHeight="1" x14ac:dyDescent="0.3">
      <c r="A55" s="21" t="s">
        <v>189</v>
      </c>
      <c r="H55" s="21" t="s">
        <v>190</v>
      </c>
    </row>
    <row r="56" spans="1:8" ht="14.25" customHeight="1" x14ac:dyDescent="0.3"/>
    <row r="57" spans="1:8" ht="14.25" customHeight="1" x14ac:dyDescent="0.3">
      <c r="A57" s="21" t="s">
        <v>191</v>
      </c>
    </row>
    <row r="58" spans="1:8" ht="14.25" customHeight="1" x14ac:dyDescent="0.3">
      <c r="B58" s="21" t="s">
        <v>194</v>
      </c>
    </row>
    <row r="59" spans="1:8" ht="14.25" customHeight="1" x14ac:dyDescent="0.3"/>
    <row r="60" spans="1:8" ht="14.25" customHeight="1" x14ac:dyDescent="0.3">
      <c r="B60" s="22" t="s">
        <v>196</v>
      </c>
      <c r="C60" s="21" t="s">
        <v>197</v>
      </c>
    </row>
    <row r="61" spans="1:8" ht="14.25" customHeight="1" x14ac:dyDescent="0.3">
      <c r="C61" s="21" t="s">
        <v>198</v>
      </c>
    </row>
    <row r="62" spans="1:8" ht="14.25" customHeight="1" x14ac:dyDescent="0.3">
      <c r="C62" s="21" t="s">
        <v>57</v>
      </c>
    </row>
    <row r="63" spans="1:8" ht="14.25" customHeight="1" x14ac:dyDescent="0.3">
      <c r="C63" s="21" t="s">
        <v>199</v>
      </c>
    </row>
    <row r="64" spans="1:8" ht="14.25" customHeight="1" x14ac:dyDescent="0.3">
      <c r="C64" s="21" t="s">
        <v>201</v>
      </c>
    </row>
    <row r="65" spans="2:5" ht="14.25" customHeight="1" x14ac:dyDescent="0.3">
      <c r="C65" s="21" t="s">
        <v>202</v>
      </c>
    </row>
    <row r="66" spans="2:5" ht="14.25" customHeight="1" x14ac:dyDescent="0.3">
      <c r="C66" s="21" t="s">
        <v>203</v>
      </c>
    </row>
    <row r="67" spans="2:5" ht="14.25" customHeight="1" x14ac:dyDescent="0.3">
      <c r="C67" s="7" t="s">
        <v>205</v>
      </c>
    </row>
    <row r="68" spans="2:5" ht="14.25" customHeight="1" x14ac:dyDescent="0.3">
      <c r="C68" s="21" t="s">
        <v>206</v>
      </c>
    </row>
    <row r="69" spans="2:5" ht="14.25" customHeight="1" x14ac:dyDescent="0.3">
      <c r="C69" s="21" t="s">
        <v>207</v>
      </c>
    </row>
    <row r="70" spans="2:5" ht="14.25" customHeight="1" x14ac:dyDescent="0.3">
      <c r="B70" s="7"/>
      <c r="C70" s="21" t="s">
        <v>104</v>
      </c>
    </row>
    <row r="71" spans="2:5" ht="14.25" customHeight="1" x14ac:dyDescent="0.3">
      <c r="B71" s="7"/>
      <c r="C71" s="21" t="s">
        <v>105</v>
      </c>
    </row>
    <row r="72" spans="2:5" ht="14.25" customHeight="1" x14ac:dyDescent="0.3">
      <c r="B72" s="7"/>
      <c r="C72" s="21" t="s">
        <v>210</v>
      </c>
    </row>
    <row r="73" spans="2:5" ht="14.25" customHeight="1" x14ac:dyDescent="0.3">
      <c r="C73" s="21" t="s">
        <v>213</v>
      </c>
    </row>
    <row r="74" spans="2:5" ht="14.25" customHeight="1" x14ac:dyDescent="0.3">
      <c r="C74" s="21" t="s">
        <v>214</v>
      </c>
    </row>
    <row r="75" spans="2:5" ht="14.25" customHeight="1" x14ac:dyDescent="0.3">
      <c r="C75" s="21" t="s">
        <v>215</v>
      </c>
    </row>
    <row r="76" spans="2:5" ht="14.25" customHeight="1" x14ac:dyDescent="0.3">
      <c r="C76" s="21" t="s">
        <v>216</v>
      </c>
    </row>
    <row r="77" spans="2:5" ht="14.25" customHeight="1" x14ac:dyDescent="0.3">
      <c r="C77" s="21" t="s">
        <v>218</v>
      </c>
    </row>
    <row r="78" spans="2:5" ht="14.25" customHeight="1" x14ac:dyDescent="0.3">
      <c r="C78" s="21" t="s">
        <v>219</v>
      </c>
    </row>
    <row r="79" spans="2:5" ht="14.25" customHeight="1" x14ac:dyDescent="0.3"/>
    <row r="80" spans="2:5" ht="14.25" customHeight="1" x14ac:dyDescent="0.3">
      <c r="B80" s="22" t="s">
        <v>220</v>
      </c>
      <c r="C80" s="7" t="s">
        <v>198</v>
      </c>
      <c r="D80" s="9"/>
      <c r="E80" s="9"/>
    </row>
    <row r="81" spans="3:5" ht="14.25" customHeight="1" x14ac:dyDescent="0.3">
      <c r="C81" s="7" t="s">
        <v>201</v>
      </c>
      <c r="D81" s="9"/>
      <c r="E81" s="9"/>
    </row>
    <row r="82" spans="3:5" ht="14.25" customHeight="1" x14ac:dyDescent="0.3">
      <c r="C82" s="7" t="s">
        <v>57</v>
      </c>
      <c r="D82" s="9"/>
      <c r="E82" s="9"/>
    </row>
    <row r="83" spans="3:5" ht="14.25" customHeight="1" x14ac:dyDescent="0.3">
      <c r="C83" s="21" t="s">
        <v>223</v>
      </c>
      <c r="D83" s="9"/>
      <c r="E83" s="9"/>
    </row>
    <row r="84" spans="3:5" ht="14.25" customHeight="1" x14ac:dyDescent="0.3">
      <c r="C84" s="21" t="s">
        <v>197</v>
      </c>
      <c r="D84" s="9"/>
      <c r="E84" s="9"/>
    </row>
    <row r="85" spans="3:5" ht="14.25" customHeight="1" x14ac:dyDescent="0.3">
      <c r="C85" s="21" t="s">
        <v>80</v>
      </c>
    </row>
    <row r="86" spans="3:5" ht="14.25" customHeight="1" x14ac:dyDescent="0.3">
      <c r="C86" s="21" t="s">
        <v>227</v>
      </c>
    </row>
    <row r="87" spans="3:5" ht="14.25" customHeight="1" x14ac:dyDescent="0.3">
      <c r="C87" s="21" t="s">
        <v>203</v>
      </c>
    </row>
    <row r="88" spans="3:5" ht="14.25" customHeight="1" x14ac:dyDescent="0.3">
      <c r="C88" s="21" t="s">
        <v>96</v>
      </c>
    </row>
    <row r="89" spans="3:5" ht="14.25" customHeight="1" x14ac:dyDescent="0.3">
      <c r="C89" s="21" t="s">
        <v>100</v>
      </c>
    </row>
    <row r="90" spans="3:5" ht="14.25" customHeight="1" x14ac:dyDescent="0.3">
      <c r="C90" s="21" t="s">
        <v>230</v>
      </c>
    </row>
    <row r="91" spans="3:5" ht="14.25" customHeight="1" x14ac:dyDescent="0.3">
      <c r="C91" s="21" t="s">
        <v>104</v>
      </c>
    </row>
    <row r="92" spans="3:5" ht="14.25" customHeight="1" x14ac:dyDescent="0.3">
      <c r="C92" s="21" t="s">
        <v>105</v>
      </c>
    </row>
    <row r="93" spans="3:5" ht="14.25" customHeight="1" x14ac:dyDescent="0.3">
      <c r="C93" s="21" t="s">
        <v>107</v>
      </c>
    </row>
    <row r="94" spans="3:5" ht="14.25" customHeight="1" x14ac:dyDescent="0.3">
      <c r="C94" s="21" t="s">
        <v>234</v>
      </c>
    </row>
    <row r="95" spans="3:5" ht="14.25" customHeight="1" x14ac:dyDescent="0.3">
      <c r="C95" s="21" t="s">
        <v>235</v>
      </c>
    </row>
    <row r="96" spans="3:5" ht="14.25" customHeight="1" x14ac:dyDescent="0.3">
      <c r="C96" s="21" t="s">
        <v>214</v>
      </c>
    </row>
    <row r="97" spans="2:3" ht="14.25" customHeight="1" x14ac:dyDescent="0.3"/>
    <row r="98" spans="2:3" ht="14.25" customHeight="1" x14ac:dyDescent="0.3">
      <c r="B98" s="22" t="s">
        <v>238</v>
      </c>
      <c r="C98" s="7" t="s">
        <v>198</v>
      </c>
    </row>
    <row r="99" spans="2:3" ht="14.25" customHeight="1" x14ac:dyDescent="0.3">
      <c r="C99" s="7" t="s">
        <v>201</v>
      </c>
    </row>
    <row r="100" spans="2:3" ht="14.25" customHeight="1" x14ac:dyDescent="0.3">
      <c r="C100" s="7" t="s">
        <v>57</v>
      </c>
    </row>
    <row r="101" spans="2:3" ht="14.25" customHeight="1" x14ac:dyDescent="0.3">
      <c r="C101" s="21" t="s">
        <v>223</v>
      </c>
    </row>
    <row r="102" spans="2:3" ht="14.25" customHeight="1" x14ac:dyDescent="0.3">
      <c r="C102" s="21" t="s">
        <v>242</v>
      </c>
    </row>
    <row r="103" spans="2:3" ht="14.25" customHeight="1" x14ac:dyDescent="0.3">
      <c r="C103" s="21" t="s">
        <v>80</v>
      </c>
    </row>
    <row r="104" spans="2:3" ht="14.25" customHeight="1" x14ac:dyDescent="0.3">
      <c r="C104" s="21" t="s">
        <v>227</v>
      </c>
    </row>
    <row r="105" spans="2:3" ht="14.25" customHeight="1" x14ac:dyDescent="0.3">
      <c r="C105" s="21" t="s">
        <v>93</v>
      </c>
    </row>
    <row r="106" spans="2:3" ht="14.25" customHeight="1" x14ac:dyDescent="0.3">
      <c r="C106" s="21" t="s">
        <v>96</v>
      </c>
    </row>
    <row r="107" spans="2:3" ht="14.25" customHeight="1" x14ac:dyDescent="0.3">
      <c r="C107" s="21" t="s">
        <v>100</v>
      </c>
    </row>
    <row r="108" spans="2:3" ht="14.25" customHeight="1" x14ac:dyDescent="0.3">
      <c r="C108" s="21" t="s">
        <v>230</v>
      </c>
    </row>
    <row r="109" spans="2:3" ht="14.25" customHeight="1" x14ac:dyDescent="0.3">
      <c r="C109" s="21" t="s">
        <v>104</v>
      </c>
    </row>
    <row r="110" spans="2:3" ht="14.25" customHeight="1" x14ac:dyDescent="0.3">
      <c r="C110" s="21" t="s">
        <v>105</v>
      </c>
    </row>
    <row r="111" spans="2:3" ht="14.25" customHeight="1" x14ac:dyDescent="0.3">
      <c r="C111" s="21" t="s">
        <v>107</v>
      </c>
    </row>
    <row r="112" spans="2:3" ht="14.25" customHeight="1" x14ac:dyDescent="0.3">
      <c r="C112" s="21" t="s">
        <v>234</v>
      </c>
    </row>
    <row r="113" spans="2:3" ht="14.25" customHeight="1" x14ac:dyDescent="0.3">
      <c r="C113" s="21" t="s">
        <v>235</v>
      </c>
    </row>
    <row r="114" spans="2:3" ht="14.25" customHeight="1" x14ac:dyDescent="0.3">
      <c r="C114" s="21" t="s">
        <v>214</v>
      </c>
    </row>
    <row r="115" spans="2:3" ht="14.25" customHeight="1" x14ac:dyDescent="0.3">
      <c r="C115" s="21" t="s">
        <v>132</v>
      </c>
    </row>
    <row r="116" spans="2:3" ht="14.25" customHeight="1" x14ac:dyDescent="0.3">
      <c r="C116" s="21" t="s">
        <v>137</v>
      </c>
    </row>
    <row r="117" spans="2:3" ht="14.25" customHeight="1" x14ac:dyDescent="0.3">
      <c r="C117" s="21" t="s">
        <v>248</v>
      </c>
    </row>
    <row r="118" spans="2:3" ht="14.25" customHeight="1" x14ac:dyDescent="0.3">
      <c r="C118" s="21" t="s">
        <v>160</v>
      </c>
    </row>
    <row r="119" spans="2:3" ht="14.25" customHeight="1" x14ac:dyDescent="0.3">
      <c r="C119" s="21" t="s">
        <v>161</v>
      </c>
    </row>
    <row r="120" spans="2:3" ht="14.25" customHeight="1" x14ac:dyDescent="0.3">
      <c r="C120" s="21" t="s">
        <v>164</v>
      </c>
    </row>
    <row r="121" spans="2:3" ht="14.25" customHeight="1" x14ac:dyDescent="0.3">
      <c r="C121" s="21" t="s">
        <v>250</v>
      </c>
    </row>
    <row r="122" spans="2:3" ht="14.25" customHeight="1" x14ac:dyDescent="0.3">
      <c r="B122" s="2"/>
      <c r="C122" s="21" t="s">
        <v>251</v>
      </c>
    </row>
    <row r="123" spans="2:3" ht="14.25" customHeight="1" x14ac:dyDescent="0.3">
      <c r="B123" s="2"/>
      <c r="C123" s="21" t="s">
        <v>252</v>
      </c>
    </row>
    <row r="124" spans="2:3" ht="14.25" customHeight="1" x14ac:dyDescent="0.3"/>
    <row r="125" spans="2:3" ht="14.25" customHeight="1" x14ac:dyDescent="0.3">
      <c r="B125" s="22" t="s">
        <v>254</v>
      </c>
      <c r="C125" s="7" t="s">
        <v>255</v>
      </c>
    </row>
    <row r="126" spans="2:3" ht="14.25" customHeight="1" x14ac:dyDescent="0.3">
      <c r="B126" s="21" t="s">
        <v>257</v>
      </c>
      <c r="C126" s="7" t="s">
        <v>258</v>
      </c>
    </row>
    <row r="127" spans="2:3" ht="14.25" customHeight="1" x14ac:dyDescent="0.3">
      <c r="C127" s="7" t="s">
        <v>259</v>
      </c>
    </row>
    <row r="128" spans="2:3" ht="14.25" customHeight="1" x14ac:dyDescent="0.3">
      <c r="C128" s="21" t="s">
        <v>260</v>
      </c>
    </row>
    <row r="129" spans="3:3" ht="14.25" customHeight="1" x14ac:dyDescent="0.3">
      <c r="C129" s="21" t="s">
        <v>76</v>
      </c>
    </row>
    <row r="130" spans="3:3" ht="14.25" customHeight="1" x14ac:dyDescent="0.3">
      <c r="C130" s="21" t="s">
        <v>80</v>
      </c>
    </row>
    <row r="131" spans="3:3" ht="14.25" customHeight="1" x14ac:dyDescent="0.3">
      <c r="C131" s="21" t="s">
        <v>86</v>
      </c>
    </row>
    <row r="132" spans="3:3" ht="14.25" customHeight="1" x14ac:dyDescent="0.3">
      <c r="C132" s="21" t="s">
        <v>93</v>
      </c>
    </row>
    <row r="133" spans="3:3" ht="14.25" customHeight="1" x14ac:dyDescent="0.3">
      <c r="C133" s="21" t="s">
        <v>96</v>
      </c>
    </row>
    <row r="134" spans="3:3" ht="14.25" customHeight="1" x14ac:dyDescent="0.3">
      <c r="C134" s="21" t="s">
        <v>100</v>
      </c>
    </row>
    <row r="135" spans="3:3" ht="14.25" customHeight="1" x14ac:dyDescent="0.3">
      <c r="C135" s="21" t="s">
        <v>230</v>
      </c>
    </row>
    <row r="136" spans="3:3" ht="14.25" customHeight="1" x14ac:dyDescent="0.3">
      <c r="C136" s="21" t="s">
        <v>104</v>
      </c>
    </row>
    <row r="137" spans="3:3" ht="14.25" customHeight="1" x14ac:dyDescent="0.3">
      <c r="C137" s="21" t="s">
        <v>105</v>
      </c>
    </row>
    <row r="138" spans="3:3" ht="14.25" customHeight="1" x14ac:dyDescent="0.3">
      <c r="C138" s="21" t="s">
        <v>107</v>
      </c>
    </row>
    <row r="139" spans="3:3" ht="14.25" customHeight="1" x14ac:dyDescent="0.3">
      <c r="C139" s="21" t="s">
        <v>109</v>
      </c>
    </row>
    <row r="140" spans="3:3" ht="14.25" customHeight="1" x14ac:dyDescent="0.3">
      <c r="C140" s="21" t="s">
        <v>235</v>
      </c>
    </row>
    <row r="141" spans="3:3" ht="14.25" customHeight="1" x14ac:dyDescent="0.3">
      <c r="C141" s="21" t="s">
        <v>262</v>
      </c>
    </row>
    <row r="142" spans="3:3" ht="14.25" customHeight="1" x14ac:dyDescent="0.3">
      <c r="C142" s="21" t="s">
        <v>132</v>
      </c>
    </row>
    <row r="143" spans="3:3" ht="14.25" customHeight="1" x14ac:dyDescent="0.3">
      <c r="C143" s="21" t="s">
        <v>137</v>
      </c>
    </row>
    <row r="144" spans="3:3" ht="14.25" customHeight="1" x14ac:dyDescent="0.3">
      <c r="C144" s="21" t="s">
        <v>141</v>
      </c>
    </row>
    <row r="145" spans="1:9" ht="14.25" customHeight="1" x14ac:dyDescent="0.3">
      <c r="C145" s="52" t="s">
        <v>152</v>
      </c>
    </row>
    <row r="146" spans="1:9" ht="14.25" customHeight="1" x14ac:dyDescent="0.3">
      <c r="C146" s="21" t="s">
        <v>160</v>
      </c>
    </row>
    <row r="147" spans="1:9" ht="14.25" customHeight="1" x14ac:dyDescent="0.3">
      <c r="C147" s="21" t="s">
        <v>161</v>
      </c>
    </row>
    <row r="148" spans="1:9" ht="14.25" customHeight="1" x14ac:dyDescent="0.3">
      <c r="C148" s="21" t="s">
        <v>164</v>
      </c>
    </row>
    <row r="149" spans="1:9" ht="14.25" customHeight="1" x14ac:dyDescent="0.3">
      <c r="C149" s="21" t="s">
        <v>264</v>
      </c>
    </row>
    <row r="150" spans="1:9" ht="14.25" customHeight="1" x14ac:dyDescent="0.3">
      <c r="C150" s="21" t="s">
        <v>172</v>
      </c>
    </row>
    <row r="151" spans="1:9" ht="14.25" customHeight="1" x14ac:dyDescent="0.3">
      <c r="C151" s="21" t="s">
        <v>175</v>
      </c>
    </row>
    <row r="152" spans="1:9" ht="14.25" customHeight="1" x14ac:dyDescent="0.3"/>
    <row r="153" spans="1:9" ht="14.25" customHeight="1" x14ac:dyDescent="0.3"/>
    <row r="154" spans="1:9" ht="14.25" customHeight="1" x14ac:dyDescent="0.3"/>
    <row r="155" spans="1:9" ht="14.25" customHeight="1" x14ac:dyDescent="0.3"/>
    <row r="156" spans="1:9" ht="14.25" customHeight="1" x14ac:dyDescent="0.3">
      <c r="B156" s="22" t="s">
        <v>268</v>
      </c>
      <c r="C156" s="22" t="s">
        <v>269</v>
      </c>
      <c r="D156" s="22"/>
    </row>
    <row r="157" spans="1:9" ht="14.25" customHeight="1" x14ac:dyDescent="0.3">
      <c r="B157" s="21" t="s">
        <v>270</v>
      </c>
      <c r="E157" s="21" t="s">
        <v>271</v>
      </c>
      <c r="F157" s="21" t="s">
        <v>272</v>
      </c>
      <c r="H157" s="21" t="s">
        <v>273</v>
      </c>
      <c r="I157" s="21" t="s">
        <v>274</v>
      </c>
    </row>
    <row r="158" spans="1:9" ht="14.25" customHeight="1" x14ac:dyDescent="0.3"/>
    <row r="159" spans="1:9" ht="14.25" customHeight="1" x14ac:dyDescent="0.3"/>
    <row r="160" spans="1:9" ht="14.25" customHeight="1" x14ac:dyDescent="0.3">
      <c r="A160" s="21" t="s">
        <v>275</v>
      </c>
      <c r="B160" s="60" t="s">
        <v>276</v>
      </c>
      <c r="C160" s="21" t="s">
        <v>277</v>
      </c>
    </row>
    <row r="161" spans="1:10" ht="14.25" customHeight="1" x14ac:dyDescent="0.3">
      <c r="B161" s="21" t="s">
        <v>278</v>
      </c>
    </row>
    <row r="162" spans="1:10" ht="14.25" customHeight="1" x14ac:dyDescent="0.3">
      <c r="B162" s="21" t="s">
        <v>279</v>
      </c>
    </row>
    <row r="163" spans="1:10" ht="14.25" customHeight="1" x14ac:dyDescent="0.3">
      <c r="B163" s="60" t="s">
        <v>280</v>
      </c>
    </row>
    <row r="164" spans="1:10" ht="14.25" customHeight="1" x14ac:dyDescent="0.3">
      <c r="A164" s="2"/>
      <c r="C164" s="21" t="s">
        <v>282</v>
      </c>
    </row>
    <row r="165" spans="1:10" ht="14.25" customHeight="1" x14ac:dyDescent="0.3">
      <c r="A165" s="2"/>
      <c r="B165" s="61" t="s">
        <v>283</v>
      </c>
      <c r="C165" s="61"/>
      <c r="D165" s="61"/>
    </row>
    <row r="166" spans="1:10" ht="14.25" customHeight="1" x14ac:dyDescent="0.3">
      <c r="A166" s="2"/>
      <c r="B166" s="21" t="s">
        <v>284</v>
      </c>
    </row>
    <row r="167" spans="1:10" ht="14.25" customHeight="1" x14ac:dyDescent="0.3"/>
    <row r="168" spans="1:10" ht="14.25" customHeight="1" x14ac:dyDescent="0.3">
      <c r="A168" s="60" t="s">
        <v>285</v>
      </c>
      <c r="B168" s="60"/>
      <c r="C168" s="60"/>
      <c r="D168" s="60"/>
      <c r="E168" s="60"/>
      <c r="F168" s="60"/>
      <c r="G168" s="60"/>
      <c r="H168" s="60"/>
      <c r="I168" s="60"/>
      <c r="J168" s="60"/>
    </row>
    <row r="169" spans="1:10" ht="14.25" customHeight="1" x14ac:dyDescent="0.3"/>
    <row r="170" spans="1:10" ht="14.25" customHeight="1" x14ac:dyDescent="0.3">
      <c r="A170" s="21" t="s">
        <v>287</v>
      </c>
    </row>
    <row r="171" spans="1:10" ht="14.25" customHeight="1" x14ac:dyDescent="0.3">
      <c r="B171" s="21" t="s">
        <v>288</v>
      </c>
    </row>
    <row r="172" spans="1:10" ht="14.25" customHeight="1" x14ac:dyDescent="0.3">
      <c r="B172" s="21" t="s">
        <v>289</v>
      </c>
    </row>
    <row r="173" spans="1:10" ht="14.25" customHeight="1" x14ac:dyDescent="0.3">
      <c r="B173" s="21" t="s">
        <v>290</v>
      </c>
    </row>
    <row r="174" spans="1:10" ht="14.25" customHeight="1" x14ac:dyDescent="0.3"/>
    <row r="175" spans="1:10" ht="14.25" customHeight="1" x14ac:dyDescent="0.3"/>
    <row r="176" spans="1:10" ht="14.25" customHeight="1" x14ac:dyDescent="0.3">
      <c r="A176" s="60" t="s">
        <v>291</v>
      </c>
      <c r="B176" s="60"/>
      <c r="C176" s="60"/>
      <c r="D176" s="60"/>
      <c r="E176" s="60"/>
    </row>
    <row r="177" spans="1:12" ht="14.25" customHeight="1" x14ac:dyDescent="0.3"/>
    <row r="178" spans="1:12" ht="14.25" customHeight="1" x14ac:dyDescent="0.3">
      <c r="L178" s="2"/>
    </row>
    <row r="179" spans="1:12" ht="14.25" customHeight="1" x14ac:dyDescent="0.35">
      <c r="A179" s="1" t="s">
        <v>293</v>
      </c>
    </row>
    <row r="180" spans="1:12" ht="26.25" customHeight="1" x14ac:dyDescent="0.3">
      <c r="D180" s="2" t="s">
        <v>294</v>
      </c>
      <c r="E180" s="2" t="s">
        <v>295</v>
      </c>
      <c r="F180" s="293" t="s">
        <v>296</v>
      </c>
      <c r="G180" s="294"/>
    </row>
    <row r="181" spans="1:12" ht="14.25" customHeight="1" x14ac:dyDescent="0.3">
      <c r="A181" s="11" t="s">
        <v>3</v>
      </c>
      <c r="B181" s="11" t="s">
        <v>297</v>
      </c>
      <c r="C181" s="11">
        <v>1931</v>
      </c>
      <c r="D181" s="11" t="s">
        <v>8</v>
      </c>
      <c r="E181" s="11" t="s">
        <v>9</v>
      </c>
      <c r="F181" s="14" t="s">
        <v>298</v>
      </c>
      <c r="G181" s="11">
        <v>1933</v>
      </c>
    </row>
    <row r="182" spans="1:12" ht="14.25" customHeight="1" x14ac:dyDescent="0.3">
      <c r="A182" s="21" t="s">
        <v>13</v>
      </c>
      <c r="B182" s="21">
        <v>3000</v>
      </c>
      <c r="C182" s="21">
        <v>3000</v>
      </c>
      <c r="D182" s="21">
        <f>3000*0.9</f>
        <v>2700</v>
      </c>
      <c r="E182" s="21">
        <v>2500</v>
      </c>
      <c r="F182" s="37">
        <f t="shared" ref="F182:F191" si="0">D182*(4/12)+E182*(8/12)</f>
        <v>2566.6666666666665</v>
      </c>
      <c r="G182" s="21">
        <f>3000*0.9</f>
        <v>2700</v>
      </c>
    </row>
    <row r="183" spans="1:12" ht="14.25" customHeight="1" x14ac:dyDescent="0.3">
      <c r="A183" s="21" t="s">
        <v>317</v>
      </c>
      <c r="B183" s="21">
        <v>600</v>
      </c>
      <c r="C183" s="21">
        <v>600</v>
      </c>
      <c r="D183" s="21">
        <v>600</v>
      </c>
      <c r="E183" s="21">
        <v>600</v>
      </c>
      <c r="F183" s="37">
        <f t="shared" si="0"/>
        <v>600</v>
      </c>
      <c r="G183" s="21">
        <v>600</v>
      </c>
    </row>
    <row r="184" spans="1:12" ht="14.25" customHeight="1" x14ac:dyDescent="0.3">
      <c r="A184" s="21" t="s">
        <v>321</v>
      </c>
      <c r="B184" s="21">
        <v>1200</v>
      </c>
      <c r="C184" s="21">
        <v>1200</v>
      </c>
      <c r="D184" s="21">
        <v>1200</v>
      </c>
      <c r="E184" s="21">
        <v>1200</v>
      </c>
      <c r="F184" s="63">
        <f t="shared" si="0"/>
        <v>1200</v>
      </c>
      <c r="G184" s="21">
        <v>1200</v>
      </c>
    </row>
    <row r="185" spans="1:12" ht="14.25" customHeight="1" x14ac:dyDescent="0.3">
      <c r="A185" s="18" t="s">
        <v>108</v>
      </c>
      <c r="B185" s="18">
        <v>30</v>
      </c>
      <c r="C185" s="18">
        <v>30</v>
      </c>
      <c r="D185" s="18">
        <v>30</v>
      </c>
      <c r="E185" s="18">
        <v>120</v>
      </c>
      <c r="F185" s="37">
        <f t="shared" si="0"/>
        <v>90</v>
      </c>
      <c r="G185" s="18">
        <f t="shared" ref="G185:G186" si="1">75*0.9</f>
        <v>67.5</v>
      </c>
      <c r="I185" s="2"/>
      <c r="J185" s="2"/>
    </row>
    <row r="186" spans="1:12" ht="14.25" customHeight="1" x14ac:dyDescent="0.3">
      <c r="A186" s="21" t="s">
        <v>35</v>
      </c>
      <c r="B186" s="21">
        <v>75</v>
      </c>
      <c r="C186" s="21">
        <v>75</v>
      </c>
      <c r="D186" s="21">
        <v>75</v>
      </c>
      <c r="E186" s="2">
        <v>75</v>
      </c>
      <c r="F186" s="64">
        <f t="shared" si="0"/>
        <v>75</v>
      </c>
      <c r="G186" s="21">
        <f t="shared" si="1"/>
        <v>67.5</v>
      </c>
    </row>
    <row r="187" spans="1:12" ht="14.25" customHeight="1" x14ac:dyDescent="0.3">
      <c r="A187" s="21" t="s">
        <v>103</v>
      </c>
      <c r="B187" s="21">
        <v>100</v>
      </c>
      <c r="C187" s="21">
        <v>100</v>
      </c>
      <c r="D187" s="21">
        <v>100</v>
      </c>
      <c r="E187" s="7">
        <v>120</v>
      </c>
      <c r="F187" s="37">
        <f t="shared" si="0"/>
        <v>113.33333333333333</v>
      </c>
      <c r="G187" s="21">
        <f t="shared" ref="G187:G188" si="2">120*0.9</f>
        <v>108</v>
      </c>
    </row>
    <row r="188" spans="1:12" ht="14.25" customHeight="1" x14ac:dyDescent="0.3">
      <c r="A188" s="47" t="s">
        <v>322</v>
      </c>
      <c r="B188" s="47">
        <v>120</v>
      </c>
      <c r="C188" s="47">
        <v>120</v>
      </c>
      <c r="D188" s="47">
        <v>120</v>
      </c>
      <c r="E188" s="47">
        <v>120</v>
      </c>
      <c r="F188" s="65">
        <f t="shared" si="0"/>
        <v>120</v>
      </c>
      <c r="G188" s="47">
        <f t="shared" si="2"/>
        <v>108</v>
      </c>
    </row>
    <row r="189" spans="1:12" ht="14.25" customHeight="1" x14ac:dyDescent="0.3">
      <c r="A189" s="47" t="s">
        <v>62</v>
      </c>
      <c r="B189" s="47">
        <v>120</v>
      </c>
      <c r="C189" s="47">
        <v>120</v>
      </c>
      <c r="D189" s="47">
        <v>120</v>
      </c>
      <c r="E189" s="47">
        <v>120</v>
      </c>
      <c r="F189" s="65">
        <f t="shared" si="0"/>
        <v>120</v>
      </c>
      <c r="G189" s="47">
        <f>140*0.9</f>
        <v>126</v>
      </c>
    </row>
    <row r="190" spans="1:12" ht="14.25" customHeight="1" x14ac:dyDescent="0.3">
      <c r="A190" s="47" t="s">
        <v>87</v>
      </c>
      <c r="B190" s="47">
        <v>120</v>
      </c>
      <c r="C190" s="47">
        <v>120</v>
      </c>
      <c r="D190" s="47">
        <v>120</v>
      </c>
      <c r="E190" s="47">
        <v>120</v>
      </c>
      <c r="F190" s="65">
        <f t="shared" si="0"/>
        <v>120</v>
      </c>
      <c r="G190" s="47">
        <f t="shared" ref="G190:G191" si="3">120*0.9</f>
        <v>108</v>
      </c>
    </row>
    <row r="191" spans="1:12" ht="14.25" customHeight="1" x14ac:dyDescent="0.3">
      <c r="A191" s="47" t="s">
        <v>323</v>
      </c>
      <c r="B191" s="47">
        <v>120</v>
      </c>
      <c r="C191" s="47">
        <v>120</v>
      </c>
      <c r="D191" s="47">
        <v>120</v>
      </c>
      <c r="E191" s="47">
        <v>120</v>
      </c>
      <c r="F191" s="65">
        <f t="shared" si="0"/>
        <v>120</v>
      </c>
      <c r="G191" s="47">
        <f t="shared" si="3"/>
        <v>108</v>
      </c>
    </row>
    <row r="192" spans="1:12" ht="14.25" customHeight="1" x14ac:dyDescent="0.3">
      <c r="A192" s="47" t="s">
        <v>134</v>
      </c>
      <c r="B192" s="47">
        <v>120</v>
      </c>
      <c r="C192" s="47">
        <v>120</v>
      </c>
      <c r="D192" s="47">
        <v>120</v>
      </c>
      <c r="E192" s="66" t="s">
        <v>18</v>
      </c>
      <c r="F192" s="67" t="s">
        <v>22</v>
      </c>
      <c r="G192" s="66" t="s">
        <v>18</v>
      </c>
    </row>
    <row r="193" spans="1:7" ht="14.25" customHeight="1" x14ac:dyDescent="0.3">
      <c r="A193" s="21" t="s">
        <v>155</v>
      </c>
      <c r="B193" s="21">
        <v>125</v>
      </c>
      <c r="C193" s="21">
        <v>125</v>
      </c>
      <c r="D193" s="21">
        <v>125</v>
      </c>
      <c r="E193" s="7">
        <v>120</v>
      </c>
      <c r="F193" s="37">
        <f t="shared" ref="F193:F206" si="4">D193*(4/12)+E193*(8/12)</f>
        <v>121.66666666666666</v>
      </c>
      <c r="G193" s="21">
        <f>120*0.9</f>
        <v>108</v>
      </c>
    </row>
    <row r="194" spans="1:7" ht="14.25" customHeight="1" x14ac:dyDescent="0.3">
      <c r="A194" s="26" t="s">
        <v>77</v>
      </c>
      <c r="B194" s="26">
        <v>130</v>
      </c>
      <c r="C194" s="26">
        <v>130</v>
      </c>
      <c r="D194" s="26">
        <v>130</v>
      </c>
      <c r="E194" s="26">
        <v>130</v>
      </c>
      <c r="F194" s="68">
        <f t="shared" si="4"/>
        <v>130</v>
      </c>
      <c r="G194" s="26">
        <f t="shared" ref="G194:G195" si="5">130*0.9</f>
        <v>117</v>
      </c>
    </row>
    <row r="195" spans="1:7" ht="14.25" customHeight="1" x14ac:dyDescent="0.3">
      <c r="A195" s="26" t="s">
        <v>82</v>
      </c>
      <c r="B195" s="26">
        <v>130</v>
      </c>
      <c r="C195" s="26">
        <v>130</v>
      </c>
      <c r="D195" s="26">
        <v>130</v>
      </c>
      <c r="E195" s="26">
        <v>130</v>
      </c>
      <c r="F195" s="68">
        <f t="shared" si="4"/>
        <v>130</v>
      </c>
      <c r="G195" s="26">
        <f t="shared" si="5"/>
        <v>117</v>
      </c>
    </row>
    <row r="196" spans="1:7" ht="14.25" customHeight="1" x14ac:dyDescent="0.3">
      <c r="A196" s="26" t="s">
        <v>89</v>
      </c>
      <c r="B196" s="26">
        <v>130</v>
      </c>
      <c r="C196" s="26">
        <v>130</v>
      </c>
      <c r="D196" s="26">
        <v>140</v>
      </c>
      <c r="E196" s="26">
        <v>140</v>
      </c>
      <c r="F196" s="68">
        <f t="shared" si="4"/>
        <v>140</v>
      </c>
      <c r="G196" s="26">
        <f>140*0.9</f>
        <v>126</v>
      </c>
    </row>
    <row r="197" spans="1:7" ht="14.25" customHeight="1" x14ac:dyDescent="0.3">
      <c r="A197" s="26" t="s">
        <v>94</v>
      </c>
      <c r="B197" s="26">
        <v>130</v>
      </c>
      <c r="C197" s="26">
        <v>130</v>
      </c>
      <c r="D197" s="26">
        <v>120</v>
      </c>
      <c r="E197" s="26">
        <v>120</v>
      </c>
      <c r="F197" s="68">
        <f t="shared" si="4"/>
        <v>120</v>
      </c>
      <c r="G197" s="26">
        <f t="shared" ref="G197:G198" si="6">120*0.9</f>
        <v>108</v>
      </c>
    </row>
    <row r="198" spans="1:7" ht="14.25" customHeight="1" x14ac:dyDescent="0.3">
      <c r="A198" s="26" t="s">
        <v>97</v>
      </c>
      <c r="B198" s="26">
        <v>130</v>
      </c>
      <c r="C198" s="26">
        <v>130</v>
      </c>
      <c r="D198" s="26">
        <v>120</v>
      </c>
      <c r="E198" s="26">
        <v>120</v>
      </c>
      <c r="F198" s="68">
        <f t="shared" si="4"/>
        <v>120</v>
      </c>
      <c r="G198" s="26">
        <f t="shared" si="6"/>
        <v>108</v>
      </c>
    </row>
    <row r="199" spans="1:7" ht="14.25" customHeight="1" x14ac:dyDescent="0.3">
      <c r="A199" s="47" t="s">
        <v>324</v>
      </c>
      <c r="B199" s="47">
        <v>150</v>
      </c>
      <c r="C199" s="47">
        <v>150</v>
      </c>
      <c r="D199" s="47">
        <f t="shared" ref="D199:D202" si="7">150*0.95</f>
        <v>142.5</v>
      </c>
      <c r="E199" s="66">
        <v>150</v>
      </c>
      <c r="F199" s="65">
        <f t="shared" si="4"/>
        <v>147.5</v>
      </c>
      <c r="G199" s="66">
        <f t="shared" ref="G199:G202" si="8">150*0.9</f>
        <v>135</v>
      </c>
    </row>
    <row r="200" spans="1:7" ht="14.25" customHeight="1" x14ac:dyDescent="0.3">
      <c r="A200" s="47" t="s">
        <v>84</v>
      </c>
      <c r="B200" s="47">
        <v>150</v>
      </c>
      <c r="C200" s="47">
        <v>150</v>
      </c>
      <c r="D200" s="47">
        <f t="shared" si="7"/>
        <v>142.5</v>
      </c>
      <c r="E200" s="47">
        <v>150</v>
      </c>
      <c r="F200" s="65">
        <f t="shared" si="4"/>
        <v>147.5</v>
      </c>
      <c r="G200" s="47">
        <f t="shared" si="8"/>
        <v>135</v>
      </c>
    </row>
    <row r="201" spans="1:7" ht="14.25" customHeight="1" x14ac:dyDescent="0.3">
      <c r="A201" s="47" t="s">
        <v>42</v>
      </c>
      <c r="B201" s="47">
        <v>150</v>
      </c>
      <c r="C201" s="47">
        <v>150</v>
      </c>
      <c r="D201" s="47">
        <f t="shared" si="7"/>
        <v>142.5</v>
      </c>
      <c r="E201" s="47">
        <v>150</v>
      </c>
      <c r="F201" s="65">
        <f t="shared" si="4"/>
        <v>147.5</v>
      </c>
      <c r="G201" s="47">
        <f t="shared" si="8"/>
        <v>135</v>
      </c>
    </row>
    <row r="202" spans="1:7" ht="14.25" customHeight="1" x14ac:dyDescent="0.3">
      <c r="A202" s="47" t="s">
        <v>50</v>
      </c>
      <c r="B202" s="47">
        <v>150</v>
      </c>
      <c r="C202" s="47">
        <v>150</v>
      </c>
      <c r="D202" s="47">
        <f t="shared" si="7"/>
        <v>142.5</v>
      </c>
      <c r="E202" s="47">
        <v>150</v>
      </c>
      <c r="F202" s="65">
        <f t="shared" si="4"/>
        <v>147.5</v>
      </c>
      <c r="G202" s="47">
        <f t="shared" si="8"/>
        <v>135</v>
      </c>
    </row>
    <row r="203" spans="1:7" ht="14.25" customHeight="1" x14ac:dyDescent="0.3">
      <c r="A203" s="47" t="s">
        <v>58</v>
      </c>
      <c r="B203" s="47">
        <v>200</v>
      </c>
      <c r="C203" s="47">
        <v>200</v>
      </c>
      <c r="D203" s="47">
        <f>200*0.9</f>
        <v>180</v>
      </c>
      <c r="E203" s="47">
        <v>200</v>
      </c>
      <c r="F203" s="65">
        <f t="shared" si="4"/>
        <v>193.33333333333331</v>
      </c>
      <c r="G203" s="47">
        <f t="shared" ref="G203:G204" si="9">200*0.9</f>
        <v>180</v>
      </c>
    </row>
    <row r="204" spans="1:7" ht="14.25" customHeight="1" x14ac:dyDescent="0.3">
      <c r="A204" s="47" t="s">
        <v>146</v>
      </c>
      <c r="B204" s="47">
        <v>150</v>
      </c>
      <c r="C204" s="47">
        <v>150</v>
      </c>
      <c r="D204" s="47">
        <f>150*0.95</f>
        <v>142.5</v>
      </c>
      <c r="E204" s="47">
        <v>200</v>
      </c>
      <c r="F204" s="65">
        <f t="shared" si="4"/>
        <v>180.83333333333331</v>
      </c>
      <c r="G204" s="47">
        <f t="shared" si="9"/>
        <v>180</v>
      </c>
    </row>
    <row r="205" spans="1:7" ht="14.25" customHeight="1" x14ac:dyDescent="0.3">
      <c r="A205" s="21" t="s">
        <v>53</v>
      </c>
      <c r="B205" s="21">
        <v>180</v>
      </c>
      <c r="C205" s="21">
        <v>180</v>
      </c>
      <c r="D205" s="21">
        <f>180*0.95</f>
        <v>171</v>
      </c>
      <c r="E205" s="21">
        <v>180</v>
      </c>
      <c r="F205" s="37">
        <f t="shared" si="4"/>
        <v>177</v>
      </c>
      <c r="G205" s="21">
        <f>180*0.9</f>
        <v>162</v>
      </c>
    </row>
    <row r="206" spans="1:7" ht="14.25" customHeight="1" x14ac:dyDescent="0.3">
      <c r="A206" s="33" t="s">
        <v>112</v>
      </c>
      <c r="B206" s="33">
        <v>280</v>
      </c>
      <c r="C206" s="33">
        <v>280</v>
      </c>
      <c r="D206" s="33">
        <f>280*0.9</f>
        <v>252</v>
      </c>
      <c r="E206" s="33">
        <v>280</v>
      </c>
      <c r="F206" s="37">
        <f t="shared" si="4"/>
        <v>270.66666666666663</v>
      </c>
      <c r="G206" s="24" t="s">
        <v>18</v>
      </c>
    </row>
    <row r="207" spans="1:7" ht="14.25" customHeight="1" x14ac:dyDescent="0.3">
      <c r="A207" s="295" t="s">
        <v>325</v>
      </c>
      <c r="B207" s="296"/>
      <c r="C207" s="296"/>
      <c r="D207" s="296"/>
      <c r="E207" s="296"/>
      <c r="F207" s="296"/>
      <c r="G207" s="296"/>
    </row>
    <row r="208" spans="1:7" ht="14.25" customHeight="1" x14ac:dyDescent="0.3">
      <c r="A208" s="21" t="s">
        <v>326</v>
      </c>
      <c r="B208" s="21">
        <v>60</v>
      </c>
      <c r="C208" s="21">
        <v>60</v>
      </c>
      <c r="D208" s="21">
        <v>60</v>
      </c>
      <c r="E208" s="69">
        <v>120</v>
      </c>
      <c r="F208" s="64">
        <f>D208*(4/12)+E208*(8/12)</f>
        <v>100</v>
      </c>
      <c r="G208" s="19">
        <f>60*0.9</f>
        <v>54</v>
      </c>
    </row>
    <row r="209" spans="1:11" ht="14.25" customHeight="1" x14ac:dyDescent="0.3">
      <c r="A209" s="21" t="s">
        <v>328</v>
      </c>
      <c r="B209" s="21">
        <v>75</v>
      </c>
      <c r="C209" s="21">
        <v>75</v>
      </c>
      <c r="D209" s="21">
        <v>75</v>
      </c>
      <c r="E209" s="69" t="s">
        <v>18</v>
      </c>
      <c r="F209" s="64">
        <v>75</v>
      </c>
      <c r="G209" s="21">
        <f>70*0.9</f>
        <v>63</v>
      </c>
    </row>
    <row r="210" spans="1:11" ht="14.25" customHeight="1" x14ac:dyDescent="0.3">
      <c r="A210" s="21" t="s">
        <v>329</v>
      </c>
      <c r="B210" s="21">
        <v>75</v>
      </c>
      <c r="C210" s="21">
        <v>75</v>
      </c>
      <c r="D210" s="21">
        <v>75</v>
      </c>
      <c r="E210" s="19" t="s">
        <v>18</v>
      </c>
      <c r="F210" s="70" t="s">
        <v>22</v>
      </c>
      <c r="G210" s="19" t="s">
        <v>18</v>
      </c>
    </row>
    <row r="211" spans="1:11" ht="14.25" customHeight="1" x14ac:dyDescent="0.3">
      <c r="A211" s="7" t="s">
        <v>330</v>
      </c>
      <c r="B211" s="7">
        <v>80</v>
      </c>
      <c r="C211" s="21">
        <v>80</v>
      </c>
      <c r="D211" s="21">
        <v>80</v>
      </c>
      <c r="E211" s="69">
        <v>120</v>
      </c>
      <c r="F211" s="64">
        <f t="shared" ref="F211:F212" si="10">D211*(4/12)+E211*(8/12)</f>
        <v>106.66666666666666</v>
      </c>
      <c r="G211" s="19" t="s">
        <v>18</v>
      </c>
    </row>
    <row r="212" spans="1:11" ht="14.25" customHeight="1" x14ac:dyDescent="0.3">
      <c r="A212" s="21" t="s">
        <v>54</v>
      </c>
      <c r="B212" s="21">
        <v>100</v>
      </c>
      <c r="C212" s="21">
        <v>100</v>
      </c>
      <c r="D212" s="21">
        <v>100</v>
      </c>
      <c r="E212" s="69">
        <v>150</v>
      </c>
      <c r="F212" s="64">
        <f t="shared" si="10"/>
        <v>133.33333333333331</v>
      </c>
      <c r="G212" s="19">
        <f>100*0.9</f>
        <v>90</v>
      </c>
    </row>
    <row r="213" spans="1:11" ht="14.25" customHeight="1" x14ac:dyDescent="0.3">
      <c r="A213" s="21" t="s">
        <v>331</v>
      </c>
      <c r="B213" s="19" t="s">
        <v>18</v>
      </c>
      <c r="C213" s="19" t="s">
        <v>18</v>
      </c>
      <c r="D213" s="19" t="s">
        <v>18</v>
      </c>
      <c r="E213" s="19" t="s">
        <v>18</v>
      </c>
      <c r="F213" s="70" t="s">
        <v>22</v>
      </c>
      <c r="G213" s="19">
        <f>150*0.95</f>
        <v>142.5</v>
      </c>
    </row>
    <row r="214" spans="1:11" ht="14.25" customHeight="1" x14ac:dyDescent="0.3">
      <c r="A214" s="21" t="s">
        <v>332</v>
      </c>
      <c r="B214" s="19" t="s">
        <v>18</v>
      </c>
      <c r="C214" s="19" t="s">
        <v>18</v>
      </c>
      <c r="D214" s="19" t="s">
        <v>18</v>
      </c>
      <c r="E214" s="19" t="s">
        <v>18</v>
      </c>
      <c r="F214" s="70" t="s">
        <v>22</v>
      </c>
      <c r="G214" s="73">
        <f>165*0.95</f>
        <v>156.75</v>
      </c>
    </row>
    <row r="215" spans="1:11" ht="14.25" customHeight="1" x14ac:dyDescent="0.3">
      <c r="A215" s="21" t="s">
        <v>333</v>
      </c>
      <c r="B215" s="19" t="s">
        <v>18</v>
      </c>
      <c r="C215" s="19" t="s">
        <v>18</v>
      </c>
      <c r="D215" s="19" t="s">
        <v>18</v>
      </c>
      <c r="E215" s="19" t="s">
        <v>18</v>
      </c>
      <c r="F215" s="70" t="s">
        <v>22</v>
      </c>
      <c r="G215" s="19">
        <f>180*0.95</f>
        <v>171</v>
      </c>
    </row>
    <row r="216" spans="1:11" ht="14.25" customHeight="1" x14ac:dyDescent="0.3">
      <c r="A216" s="21" t="s">
        <v>334</v>
      </c>
      <c r="B216" s="19" t="s">
        <v>18</v>
      </c>
      <c r="C216" s="19" t="s">
        <v>18</v>
      </c>
      <c r="D216" s="19" t="s">
        <v>18</v>
      </c>
      <c r="E216" s="19" t="s">
        <v>18</v>
      </c>
      <c r="F216" s="70" t="s">
        <v>22</v>
      </c>
      <c r="G216" s="21">
        <f t="shared" ref="G216:G217" si="11">200*0.95</f>
        <v>190</v>
      </c>
    </row>
    <row r="217" spans="1:11" ht="14.25" customHeight="1" x14ac:dyDescent="0.3">
      <c r="A217" s="33" t="s">
        <v>129</v>
      </c>
      <c r="B217" s="33">
        <v>200</v>
      </c>
      <c r="C217" s="33">
        <v>200</v>
      </c>
      <c r="D217" s="33">
        <f>200*0.9</f>
        <v>180</v>
      </c>
      <c r="E217" s="33">
        <v>200</v>
      </c>
      <c r="F217" s="63">
        <f>D217*(4/12)+E217*(8/12)</f>
        <v>193.33333333333331</v>
      </c>
      <c r="G217" s="33">
        <f t="shared" si="11"/>
        <v>190</v>
      </c>
    </row>
    <row r="218" spans="1:11" ht="14.25" customHeight="1" x14ac:dyDescent="0.3">
      <c r="E218" s="75" t="s">
        <v>335</v>
      </c>
    </row>
    <row r="219" spans="1:11" ht="14.25" customHeight="1" x14ac:dyDescent="0.3">
      <c r="G219" s="2" t="s">
        <v>336</v>
      </c>
    </row>
    <row r="220" spans="1:11" ht="14.25" customHeight="1" x14ac:dyDescent="0.3"/>
    <row r="221" spans="1:11" ht="14.25" customHeight="1" x14ac:dyDescent="0.3">
      <c r="A221" s="49" t="s">
        <v>337</v>
      </c>
      <c r="B221" s="49"/>
      <c r="C221" s="49"/>
      <c r="D221" s="49"/>
      <c r="E221" s="49"/>
      <c r="F221" s="53" t="s">
        <v>338</v>
      </c>
    </row>
    <row r="222" spans="1:11" ht="14.25" customHeight="1" x14ac:dyDescent="0.3">
      <c r="A222" s="21" t="s">
        <v>275</v>
      </c>
    </row>
    <row r="223" spans="1:11" ht="14.25" customHeight="1" x14ac:dyDescent="0.3">
      <c r="B223" s="76" t="s">
        <v>339</v>
      </c>
      <c r="C223" s="22"/>
      <c r="D223" s="22"/>
      <c r="E223" s="22"/>
      <c r="F223" s="22"/>
      <c r="G223" s="22"/>
      <c r="H223" s="22"/>
      <c r="I223" s="22"/>
      <c r="J223" s="22"/>
      <c r="K223" s="22"/>
    </row>
    <row r="224" spans="1:11" ht="14.25" customHeight="1" x14ac:dyDescent="0.3">
      <c r="B224" s="77" t="s">
        <v>340</v>
      </c>
    </row>
    <row r="225" spans="2:11" ht="14.25" customHeight="1" x14ac:dyDescent="0.3"/>
    <row r="226" spans="2:11" ht="14.25" customHeight="1" x14ac:dyDescent="0.3">
      <c r="B226" s="22" t="s">
        <v>341</v>
      </c>
      <c r="C226" s="22"/>
      <c r="D226" s="22"/>
      <c r="E226" s="22"/>
      <c r="F226" s="22"/>
      <c r="G226" s="22"/>
      <c r="H226" s="22"/>
      <c r="I226" s="22"/>
      <c r="J226" s="22"/>
      <c r="K226" s="22"/>
    </row>
    <row r="227" spans="2:11" ht="14.25" customHeight="1" x14ac:dyDescent="0.3">
      <c r="B227" s="21" t="s">
        <v>342</v>
      </c>
    </row>
    <row r="228" spans="2:11" ht="14.25" customHeight="1" x14ac:dyDescent="0.3">
      <c r="B228" s="21" t="s">
        <v>343</v>
      </c>
    </row>
    <row r="229" spans="2:11" ht="14.25" customHeight="1" x14ac:dyDescent="0.3">
      <c r="B229" s="21" t="s">
        <v>344</v>
      </c>
    </row>
    <row r="230" spans="2:11" ht="14.25" customHeight="1" x14ac:dyDescent="0.3">
      <c r="B230" s="21" t="s">
        <v>345</v>
      </c>
    </row>
    <row r="231" spans="2:11" ht="14.25" customHeight="1" x14ac:dyDescent="0.3">
      <c r="B231" s="75"/>
    </row>
    <row r="232" spans="2:11" ht="14.25" customHeight="1" x14ac:dyDescent="0.3">
      <c r="B232" s="22" t="s">
        <v>346</v>
      </c>
      <c r="C232" s="22"/>
      <c r="D232" s="22"/>
      <c r="E232" s="22"/>
      <c r="F232" s="22"/>
      <c r="G232" s="22"/>
      <c r="H232" s="22"/>
      <c r="I232" s="22"/>
      <c r="J232" s="22"/>
      <c r="K232" s="22"/>
    </row>
    <row r="233" spans="2:11" ht="14.25" customHeight="1" x14ac:dyDescent="0.3">
      <c r="B233" s="21" t="s">
        <v>347</v>
      </c>
    </row>
    <row r="234" spans="2:11" ht="14.25" customHeight="1" x14ac:dyDescent="0.3"/>
    <row r="235" spans="2:11" ht="14.25" customHeight="1" x14ac:dyDescent="0.3">
      <c r="B235" s="2" t="s">
        <v>348</v>
      </c>
    </row>
    <row r="236" spans="2:11" ht="14.25" customHeight="1" x14ac:dyDescent="0.3"/>
    <row r="237" spans="2:11" ht="14.25" customHeight="1" x14ac:dyDescent="0.3"/>
    <row r="238" spans="2:11" ht="14.25" customHeight="1" x14ac:dyDescent="0.3"/>
    <row r="239" spans="2:11" ht="14.25" customHeight="1" x14ac:dyDescent="0.3"/>
    <row r="240" spans="2:11"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2">
    <mergeCell ref="F180:G180"/>
    <mergeCell ref="A207:G207"/>
  </mergeCells>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N1000"/>
  <sheetViews>
    <sheetView workbookViewId="0"/>
  </sheetViews>
  <sheetFormatPr baseColWidth="10" defaultColWidth="14.44140625" defaultRowHeight="15" customHeight="1" x14ac:dyDescent="0.3"/>
  <cols>
    <col min="1" max="1" width="25" customWidth="1"/>
    <col min="2" max="2" width="64" customWidth="1"/>
    <col min="3" max="4" width="13.109375" customWidth="1"/>
    <col min="5" max="5" width="14.88671875" customWidth="1"/>
    <col min="6" max="6" width="37.6640625" customWidth="1"/>
    <col min="7" max="26" width="13.109375" customWidth="1"/>
  </cols>
  <sheetData>
    <row r="1" spans="1:14" ht="14.25" customHeight="1" x14ac:dyDescent="0.35">
      <c r="A1" s="3" t="s">
        <v>2</v>
      </c>
      <c r="B1" s="4"/>
      <c r="C1" s="4"/>
      <c r="D1" s="4"/>
      <c r="E1" s="4"/>
      <c r="F1" s="4"/>
      <c r="G1" s="4"/>
      <c r="H1" s="4"/>
      <c r="I1" s="4"/>
    </row>
    <row r="2" spans="1:14" ht="14.25" customHeight="1" x14ac:dyDescent="0.3"/>
    <row r="3" spans="1:14" ht="14.25" customHeight="1" x14ac:dyDescent="0.3">
      <c r="A3" s="5" t="s">
        <v>5</v>
      </c>
      <c r="B3" s="6" t="s">
        <v>3</v>
      </c>
      <c r="C3" s="8">
        <v>1928</v>
      </c>
      <c r="D3" s="10" t="s">
        <v>6</v>
      </c>
      <c r="E3" s="12" t="s">
        <v>7</v>
      </c>
      <c r="F3" s="5" t="s">
        <v>3</v>
      </c>
      <c r="G3" s="8">
        <v>1910</v>
      </c>
      <c r="H3" s="10" t="s">
        <v>6</v>
      </c>
      <c r="I3" s="16" t="s">
        <v>7</v>
      </c>
      <c r="M3" s="22" t="s">
        <v>19</v>
      </c>
      <c r="N3" s="22"/>
    </row>
    <row r="4" spans="1:14" ht="14.25" customHeight="1" x14ac:dyDescent="0.3">
      <c r="A4" s="23" t="s">
        <v>21</v>
      </c>
      <c r="B4" s="25"/>
      <c r="C4" s="25"/>
      <c r="D4" s="25"/>
      <c r="E4" s="27"/>
      <c r="F4" s="28"/>
      <c r="G4" s="9"/>
      <c r="H4" s="9"/>
      <c r="I4" s="29"/>
    </row>
    <row r="5" spans="1:14" ht="14.25" customHeight="1" x14ac:dyDescent="0.3">
      <c r="A5" s="30" t="s">
        <v>32</v>
      </c>
      <c r="B5" s="21" t="s">
        <v>34</v>
      </c>
      <c r="C5" s="21">
        <v>600</v>
      </c>
      <c r="E5" s="29"/>
      <c r="F5" s="32" t="s">
        <v>15</v>
      </c>
      <c r="G5" s="19" t="s">
        <v>18</v>
      </c>
      <c r="I5" s="29"/>
    </row>
    <row r="6" spans="1:14" ht="14.25" customHeight="1" x14ac:dyDescent="0.3">
      <c r="A6" s="30"/>
      <c r="B6" s="21" t="s">
        <v>23</v>
      </c>
      <c r="C6" s="21">
        <v>120</v>
      </c>
      <c r="D6" s="34">
        <f>C6/C5</f>
        <v>0.2</v>
      </c>
      <c r="E6" s="29">
        <f>600/120</f>
        <v>5</v>
      </c>
      <c r="F6" s="32" t="s">
        <v>58</v>
      </c>
      <c r="G6" s="19">
        <v>120</v>
      </c>
      <c r="I6" s="29"/>
    </row>
    <row r="7" spans="1:14" ht="14.25" customHeight="1" x14ac:dyDescent="0.3">
      <c r="A7" s="30"/>
      <c r="B7" s="21" t="s">
        <v>61</v>
      </c>
      <c r="C7" s="21">
        <v>75</v>
      </c>
      <c r="E7" s="29"/>
      <c r="I7" s="29"/>
    </row>
    <row r="8" spans="1:14" ht="14.25" customHeight="1" x14ac:dyDescent="0.3">
      <c r="A8" s="30" t="s">
        <v>64</v>
      </c>
      <c r="B8" s="21" t="s">
        <v>65</v>
      </c>
      <c r="C8" s="21">
        <v>600</v>
      </c>
      <c r="E8" s="29"/>
      <c r="F8" s="32" t="s">
        <v>20</v>
      </c>
      <c r="G8" s="19" t="s">
        <v>18</v>
      </c>
      <c r="I8" s="29"/>
    </row>
    <row r="9" spans="1:14" ht="14.25" customHeight="1" x14ac:dyDescent="0.3">
      <c r="A9" s="32"/>
      <c r="B9" s="21" t="s">
        <v>69</v>
      </c>
      <c r="C9" s="21">
        <v>120</v>
      </c>
      <c r="D9" s="34">
        <f>C9/C8</f>
        <v>0.2</v>
      </c>
      <c r="E9" s="29">
        <f>600/120</f>
        <v>5</v>
      </c>
      <c r="F9" s="32" t="s">
        <v>24</v>
      </c>
      <c r="G9" s="19">
        <v>80</v>
      </c>
      <c r="I9" s="29"/>
    </row>
    <row r="10" spans="1:14" ht="14.25" customHeight="1" x14ac:dyDescent="0.3">
      <c r="A10" s="32"/>
      <c r="B10" s="21" t="s">
        <v>61</v>
      </c>
      <c r="C10" s="21">
        <v>75</v>
      </c>
      <c r="E10" s="29"/>
      <c r="F10" s="32" t="s">
        <v>23</v>
      </c>
      <c r="G10" s="21">
        <v>70</v>
      </c>
      <c r="I10" s="29"/>
    </row>
    <row r="11" spans="1:14" ht="14.25" customHeight="1" x14ac:dyDescent="0.3">
      <c r="A11" s="35"/>
      <c r="B11" s="33" t="s">
        <v>85</v>
      </c>
      <c r="C11" s="33"/>
      <c r="D11" s="33"/>
      <c r="E11" s="36"/>
      <c r="F11" s="35" t="s">
        <v>85</v>
      </c>
      <c r="G11" s="33"/>
      <c r="H11" s="33"/>
      <c r="I11" s="36"/>
    </row>
    <row r="12" spans="1:14" ht="14.25" customHeight="1" x14ac:dyDescent="0.3">
      <c r="A12" s="23" t="s">
        <v>88</v>
      </c>
      <c r="B12" s="21" t="s">
        <v>13</v>
      </c>
      <c r="C12" s="7">
        <v>3000</v>
      </c>
      <c r="E12" s="29"/>
      <c r="F12" s="23" t="s">
        <v>13</v>
      </c>
      <c r="G12" s="18" t="s">
        <v>90</v>
      </c>
      <c r="H12" s="18"/>
      <c r="I12" s="38"/>
    </row>
    <row r="13" spans="1:14" ht="14.25" customHeight="1" x14ac:dyDescent="0.3">
      <c r="A13" s="32"/>
      <c r="B13" s="21" t="s">
        <v>92</v>
      </c>
      <c r="C13" s="7">
        <v>1500</v>
      </c>
      <c r="E13" s="29"/>
      <c r="F13" s="32" t="s">
        <v>92</v>
      </c>
      <c r="G13" s="21" t="s">
        <v>95</v>
      </c>
      <c r="I13" s="29"/>
    </row>
    <row r="14" spans="1:14" ht="14.25" customHeight="1" x14ac:dyDescent="0.3">
      <c r="A14" s="32"/>
      <c r="B14" s="39" t="s">
        <v>23</v>
      </c>
      <c r="C14" s="39">
        <v>120</v>
      </c>
      <c r="D14" s="40">
        <f>C14/C12</f>
        <v>0.04</v>
      </c>
      <c r="E14" s="42">
        <f t="shared" ref="E14:E15" si="0">3000/120</f>
        <v>25</v>
      </c>
      <c r="F14" s="44" t="s">
        <v>23</v>
      </c>
      <c r="G14" s="39">
        <v>70</v>
      </c>
      <c r="H14" s="40">
        <f t="shared" ref="H14:H15" si="1">G14/1500</f>
        <v>4.6666666666666669E-2</v>
      </c>
      <c r="I14" s="48">
        <f>1500/70</f>
        <v>21.428571428571427</v>
      </c>
    </row>
    <row r="15" spans="1:14" ht="14.25" customHeight="1" x14ac:dyDescent="0.3">
      <c r="A15" s="32"/>
      <c r="B15" s="39" t="s">
        <v>39</v>
      </c>
      <c r="C15" s="39">
        <v>120</v>
      </c>
      <c r="D15" s="40">
        <f>C15/C12</f>
        <v>0.04</v>
      </c>
      <c r="E15" s="42">
        <f t="shared" si="0"/>
        <v>25</v>
      </c>
      <c r="F15" s="44" t="s">
        <v>110</v>
      </c>
      <c r="G15" s="39">
        <v>75</v>
      </c>
      <c r="H15" s="40">
        <f t="shared" si="1"/>
        <v>0.05</v>
      </c>
      <c r="I15" s="42">
        <f>1500/75</f>
        <v>20</v>
      </c>
    </row>
    <row r="16" spans="1:14" ht="14.25" customHeight="1" x14ac:dyDescent="0.3">
      <c r="A16" s="32"/>
      <c r="B16" s="21" t="s">
        <v>115</v>
      </c>
      <c r="C16" s="21">
        <v>100</v>
      </c>
      <c r="D16" s="51">
        <f>C16/C12</f>
        <v>3.3333333333333333E-2</v>
      </c>
      <c r="E16" s="29">
        <f>3000/100</f>
        <v>30</v>
      </c>
      <c r="F16" s="32" t="s">
        <v>24</v>
      </c>
      <c r="G16" s="21">
        <v>70</v>
      </c>
      <c r="I16" s="29"/>
    </row>
    <row r="17" spans="1:14" ht="14.25" customHeight="1" x14ac:dyDescent="0.3">
      <c r="A17" s="32"/>
      <c r="B17" s="21" t="s">
        <v>118</v>
      </c>
      <c r="C17" s="21">
        <v>100</v>
      </c>
      <c r="E17" s="29"/>
      <c r="F17" s="32" t="s">
        <v>120</v>
      </c>
      <c r="G17" s="21">
        <v>80</v>
      </c>
      <c r="I17" s="29"/>
    </row>
    <row r="18" spans="1:14" ht="14.25" customHeight="1" x14ac:dyDescent="0.3">
      <c r="A18" s="32"/>
      <c r="B18" s="21" t="s">
        <v>121</v>
      </c>
      <c r="C18" s="21">
        <v>100</v>
      </c>
      <c r="E18" s="29"/>
      <c r="F18" s="32" t="s">
        <v>122</v>
      </c>
      <c r="G18" s="21">
        <v>50</v>
      </c>
      <c r="I18" s="29"/>
    </row>
    <row r="19" spans="1:14" ht="14.25" customHeight="1" x14ac:dyDescent="0.3">
      <c r="A19" s="32"/>
      <c r="B19" s="21" t="s">
        <v>123</v>
      </c>
      <c r="C19" s="21">
        <v>100</v>
      </c>
      <c r="E19" s="29"/>
      <c r="F19" s="32" t="s">
        <v>124</v>
      </c>
      <c r="G19" s="21">
        <v>60</v>
      </c>
      <c r="I19" s="29"/>
    </row>
    <row r="20" spans="1:14" ht="14.25" customHeight="1" x14ac:dyDescent="0.3">
      <c r="A20" s="32"/>
      <c r="B20" s="21" t="s">
        <v>126</v>
      </c>
      <c r="C20" s="21">
        <v>100</v>
      </c>
      <c r="E20" s="29"/>
      <c r="F20" s="32" t="s">
        <v>127</v>
      </c>
      <c r="G20" s="21">
        <v>75</v>
      </c>
      <c r="I20" s="29"/>
    </row>
    <row r="21" spans="1:14" ht="14.25" customHeight="1" x14ac:dyDescent="0.3">
      <c r="A21" s="32"/>
      <c r="B21" s="21" t="s">
        <v>128</v>
      </c>
      <c r="C21" s="21">
        <v>100</v>
      </c>
      <c r="E21" s="29"/>
      <c r="F21" s="32" t="s">
        <v>130</v>
      </c>
      <c r="G21" s="21">
        <v>80</v>
      </c>
      <c r="I21" s="29"/>
    </row>
    <row r="22" spans="1:14" ht="14.25" customHeight="1" x14ac:dyDescent="0.3">
      <c r="A22" s="32"/>
      <c r="B22" s="21" t="s">
        <v>131</v>
      </c>
      <c r="C22" s="21">
        <v>100</v>
      </c>
      <c r="E22" s="29"/>
      <c r="F22" s="32" t="s">
        <v>133</v>
      </c>
      <c r="G22" s="21">
        <v>70</v>
      </c>
      <c r="I22" s="29"/>
    </row>
    <row r="23" spans="1:14" ht="14.25" customHeight="1" x14ac:dyDescent="0.3">
      <c r="A23" s="32"/>
      <c r="B23" s="21" t="s">
        <v>135</v>
      </c>
      <c r="C23" s="21">
        <v>100</v>
      </c>
      <c r="E23" s="29"/>
      <c r="F23" s="32" t="s">
        <v>136</v>
      </c>
      <c r="G23" s="21">
        <v>90</v>
      </c>
      <c r="I23" s="29"/>
    </row>
    <row r="24" spans="1:14" ht="14.25" customHeight="1" x14ac:dyDescent="0.3">
      <c r="A24" s="32"/>
      <c r="B24" s="21" t="s">
        <v>139</v>
      </c>
      <c r="C24" s="21">
        <v>100</v>
      </c>
      <c r="E24" s="29"/>
      <c r="F24" s="32" t="s">
        <v>140</v>
      </c>
      <c r="G24" s="21">
        <v>75</v>
      </c>
      <c r="I24" s="29"/>
    </row>
    <row r="25" spans="1:14" ht="14.25" customHeight="1" x14ac:dyDescent="0.3">
      <c r="A25" s="32"/>
      <c r="B25" s="21" t="s">
        <v>142</v>
      </c>
      <c r="C25" s="21">
        <v>100</v>
      </c>
      <c r="E25" s="29"/>
      <c r="F25" s="32" t="s">
        <v>144</v>
      </c>
      <c r="G25" s="21">
        <v>80</v>
      </c>
      <c r="I25" s="29"/>
      <c r="L25" s="2"/>
      <c r="M25" s="2"/>
      <c r="N25" s="2"/>
    </row>
    <row r="26" spans="1:14" ht="14.25" customHeight="1" x14ac:dyDescent="0.3">
      <c r="A26" s="32"/>
      <c r="B26" s="21" t="s">
        <v>145</v>
      </c>
      <c r="C26" s="21">
        <v>100</v>
      </c>
      <c r="E26" s="29"/>
      <c r="F26" s="32" t="s">
        <v>147</v>
      </c>
      <c r="G26" s="21">
        <v>80</v>
      </c>
      <c r="I26" s="29"/>
    </row>
    <row r="27" spans="1:14" ht="14.25" customHeight="1" x14ac:dyDescent="0.3">
      <c r="A27" s="32"/>
      <c r="B27" s="21" t="s">
        <v>148</v>
      </c>
      <c r="C27" s="21">
        <v>100</v>
      </c>
      <c r="E27" s="29"/>
      <c r="F27" s="32" t="s">
        <v>149</v>
      </c>
      <c r="G27" s="21">
        <v>80</v>
      </c>
      <c r="I27" s="29"/>
    </row>
    <row r="28" spans="1:14" ht="14.25" customHeight="1" x14ac:dyDescent="0.3">
      <c r="A28" s="32"/>
      <c r="B28" s="21" t="s">
        <v>150</v>
      </c>
      <c r="C28" s="21">
        <v>100</v>
      </c>
      <c r="E28" s="29"/>
      <c r="F28" s="32" t="s">
        <v>151</v>
      </c>
      <c r="G28" s="21">
        <v>60</v>
      </c>
      <c r="I28" s="29"/>
    </row>
    <row r="29" spans="1:14" ht="14.25" customHeight="1" x14ac:dyDescent="0.3">
      <c r="A29" s="32"/>
      <c r="B29" s="21" t="s">
        <v>154</v>
      </c>
      <c r="C29" s="21">
        <v>100</v>
      </c>
      <c r="E29" s="29"/>
      <c r="F29" s="32" t="s">
        <v>156</v>
      </c>
      <c r="G29" s="21">
        <v>100</v>
      </c>
      <c r="I29" s="29"/>
    </row>
    <row r="30" spans="1:14" ht="14.25" customHeight="1" x14ac:dyDescent="0.3">
      <c r="A30" s="32"/>
      <c r="B30" s="21" t="s">
        <v>157</v>
      </c>
      <c r="C30" s="21">
        <v>100</v>
      </c>
      <c r="E30" s="29"/>
      <c r="F30" s="32" t="s">
        <v>158</v>
      </c>
      <c r="G30" s="21">
        <v>60</v>
      </c>
      <c r="I30" s="29"/>
    </row>
    <row r="31" spans="1:14" ht="14.25" customHeight="1" x14ac:dyDescent="0.3">
      <c r="A31" s="32"/>
      <c r="B31" s="39" t="s">
        <v>159</v>
      </c>
      <c r="C31" s="39">
        <v>80</v>
      </c>
      <c r="D31" s="40">
        <f>80/3000</f>
        <v>2.6666666666666668E-2</v>
      </c>
      <c r="E31" s="42">
        <f>3000/80</f>
        <v>37.5</v>
      </c>
      <c r="F31" s="32" t="s">
        <v>162</v>
      </c>
      <c r="G31" s="21">
        <v>80</v>
      </c>
      <c r="I31" s="29"/>
    </row>
    <row r="32" spans="1:14" ht="14.25" customHeight="1" x14ac:dyDescent="0.3">
      <c r="A32" s="32"/>
      <c r="B32" s="21" t="s">
        <v>163</v>
      </c>
      <c r="C32" s="21">
        <v>100</v>
      </c>
      <c r="E32" s="29"/>
      <c r="F32" s="32" t="s">
        <v>165</v>
      </c>
      <c r="G32" s="21">
        <v>60</v>
      </c>
      <c r="I32" s="29"/>
    </row>
    <row r="33" spans="1:12" ht="14.25" customHeight="1" x14ac:dyDescent="0.3">
      <c r="A33" s="32"/>
      <c r="B33" s="21" t="s">
        <v>167</v>
      </c>
      <c r="C33" s="21">
        <v>75</v>
      </c>
      <c r="E33" s="29"/>
      <c r="F33" s="32" t="s">
        <v>139</v>
      </c>
      <c r="G33" s="21">
        <v>50</v>
      </c>
      <c r="I33" s="29"/>
    </row>
    <row r="34" spans="1:12" ht="14.25" customHeight="1" x14ac:dyDescent="0.3">
      <c r="A34" s="32"/>
      <c r="B34" s="21" t="s">
        <v>170</v>
      </c>
      <c r="C34" s="21">
        <v>100</v>
      </c>
      <c r="E34" s="29"/>
      <c r="F34" s="44" t="s">
        <v>171</v>
      </c>
      <c r="G34" s="39">
        <v>60</v>
      </c>
      <c r="H34" s="40">
        <f>G34/1500</f>
        <v>0.04</v>
      </c>
      <c r="I34" s="42">
        <f>1500/60</f>
        <v>25</v>
      </c>
    </row>
    <row r="35" spans="1:12" ht="14.25" customHeight="1" x14ac:dyDescent="0.3">
      <c r="A35" s="32"/>
      <c r="B35" s="21" t="s">
        <v>174</v>
      </c>
      <c r="C35" s="21">
        <v>60</v>
      </c>
      <c r="D35" s="51">
        <f>C35/C12</f>
        <v>0.02</v>
      </c>
      <c r="E35" s="29">
        <f>3000/60</f>
        <v>50</v>
      </c>
      <c r="F35" s="32" t="s">
        <v>177</v>
      </c>
      <c r="G35" s="21">
        <v>40</v>
      </c>
      <c r="H35" s="21" t="s">
        <v>178</v>
      </c>
      <c r="I35" s="29"/>
    </row>
    <row r="36" spans="1:12" ht="14.25" customHeight="1" x14ac:dyDescent="0.3">
      <c r="A36" s="32"/>
      <c r="B36" s="21" t="s">
        <v>179</v>
      </c>
      <c r="C36" s="21">
        <v>100</v>
      </c>
      <c r="E36" s="29"/>
      <c r="F36" s="32" t="s">
        <v>180</v>
      </c>
      <c r="G36" s="21">
        <v>40</v>
      </c>
      <c r="I36" s="29"/>
    </row>
    <row r="37" spans="1:12" ht="14.25" customHeight="1" x14ac:dyDescent="0.3">
      <c r="A37" s="32"/>
      <c r="B37" s="21" t="s">
        <v>181</v>
      </c>
      <c r="C37" s="21">
        <v>100</v>
      </c>
      <c r="E37" s="29"/>
      <c r="F37" s="44" t="s">
        <v>185</v>
      </c>
      <c r="G37" s="39">
        <v>30</v>
      </c>
      <c r="H37" s="40">
        <f t="shared" ref="H37:H38" si="2">G37/1500</f>
        <v>0.02</v>
      </c>
      <c r="I37" s="42">
        <f>1500/30</f>
        <v>50</v>
      </c>
    </row>
    <row r="38" spans="1:12" ht="14.25" customHeight="1" x14ac:dyDescent="0.3">
      <c r="A38" s="32"/>
      <c r="B38" s="21" t="s">
        <v>192</v>
      </c>
      <c r="C38" s="21">
        <v>100</v>
      </c>
      <c r="E38" s="29"/>
      <c r="F38" s="44" t="s">
        <v>193</v>
      </c>
      <c r="G38" s="39">
        <v>40</v>
      </c>
      <c r="H38" s="40">
        <f t="shared" si="2"/>
        <v>2.6666666666666668E-2</v>
      </c>
      <c r="I38" s="42">
        <f>1500/40</f>
        <v>37.5</v>
      </c>
    </row>
    <row r="39" spans="1:12" ht="14.25" customHeight="1" x14ac:dyDescent="0.3">
      <c r="A39" s="32"/>
      <c r="B39" s="39" t="s">
        <v>200</v>
      </c>
      <c r="C39" s="39">
        <v>75</v>
      </c>
      <c r="D39" s="40">
        <f>75/3000</f>
        <v>2.5000000000000001E-2</v>
      </c>
      <c r="E39" s="42">
        <f>3000/75</f>
        <v>40</v>
      </c>
      <c r="F39" s="32" t="s">
        <v>209</v>
      </c>
      <c r="G39" s="21">
        <v>60</v>
      </c>
      <c r="I39" s="29"/>
    </row>
    <row r="40" spans="1:12" ht="14.25" customHeight="1" x14ac:dyDescent="0.3">
      <c r="A40" s="32"/>
      <c r="B40" s="39" t="s">
        <v>212</v>
      </c>
      <c r="C40" s="39">
        <v>100</v>
      </c>
      <c r="D40" s="40">
        <f>C40/C12</f>
        <v>3.3333333333333333E-2</v>
      </c>
      <c r="E40" s="42">
        <f>3000/100</f>
        <v>30</v>
      </c>
      <c r="F40" s="32" t="s">
        <v>221</v>
      </c>
      <c r="G40" s="21">
        <v>50</v>
      </c>
      <c r="I40" s="29"/>
    </row>
    <row r="41" spans="1:12" ht="14.25" customHeight="1" x14ac:dyDescent="0.3">
      <c r="A41" s="32"/>
      <c r="B41" s="21" t="s">
        <v>222</v>
      </c>
      <c r="C41" s="21">
        <v>100</v>
      </c>
      <c r="E41" s="29"/>
      <c r="F41" s="32" t="s">
        <v>192</v>
      </c>
      <c r="G41" s="21">
        <v>40</v>
      </c>
      <c r="I41" s="29"/>
    </row>
    <row r="42" spans="1:12" ht="14.25" customHeight="1" x14ac:dyDescent="0.3">
      <c r="A42" s="32"/>
      <c r="B42" s="21" t="s">
        <v>224</v>
      </c>
      <c r="C42" s="21">
        <v>100</v>
      </c>
      <c r="E42" s="29"/>
      <c r="F42" s="32" t="s">
        <v>225</v>
      </c>
      <c r="G42" s="21">
        <v>60</v>
      </c>
      <c r="I42" s="29"/>
    </row>
    <row r="43" spans="1:12" ht="14.25" customHeight="1" x14ac:dyDescent="0.3">
      <c r="A43" s="32"/>
      <c r="B43" s="21" t="s">
        <v>226</v>
      </c>
      <c r="C43" s="21">
        <v>100</v>
      </c>
      <c r="E43" s="29"/>
      <c r="F43" s="32" t="s">
        <v>228</v>
      </c>
      <c r="G43" s="21">
        <v>55</v>
      </c>
      <c r="I43" s="29"/>
    </row>
    <row r="44" spans="1:12" ht="14.25" customHeight="1" x14ac:dyDescent="0.3">
      <c r="A44" s="32"/>
      <c r="B44" s="21" t="s">
        <v>229</v>
      </c>
      <c r="C44" s="21">
        <v>100</v>
      </c>
      <c r="E44" s="29"/>
      <c r="F44" s="32" t="s">
        <v>231</v>
      </c>
      <c r="G44" s="21">
        <v>55</v>
      </c>
      <c r="I44" s="29"/>
    </row>
    <row r="45" spans="1:12" ht="14.25" customHeight="1" x14ac:dyDescent="0.3">
      <c r="A45" s="32"/>
      <c r="B45" s="21" t="s">
        <v>232</v>
      </c>
      <c r="C45" s="21">
        <v>100</v>
      </c>
      <c r="E45" s="29"/>
      <c r="F45" s="32" t="s">
        <v>233</v>
      </c>
      <c r="G45" s="21">
        <v>50</v>
      </c>
      <c r="I45" s="29"/>
      <c r="L45" s="21" t="s">
        <v>236</v>
      </c>
    </row>
    <row r="46" spans="1:12" ht="14.25" customHeight="1" x14ac:dyDescent="0.3">
      <c r="A46" s="32"/>
      <c r="B46" s="21" t="s">
        <v>237</v>
      </c>
      <c r="C46" s="21">
        <v>100</v>
      </c>
      <c r="E46" s="29"/>
      <c r="F46" s="32" t="s">
        <v>239</v>
      </c>
      <c r="G46" s="21">
        <v>70</v>
      </c>
      <c r="I46" s="29"/>
    </row>
    <row r="47" spans="1:12" ht="14.25" customHeight="1" x14ac:dyDescent="0.3">
      <c r="A47" s="32"/>
      <c r="B47" s="21" t="s">
        <v>240</v>
      </c>
      <c r="C47" s="21">
        <v>75</v>
      </c>
      <c r="E47" s="29"/>
      <c r="F47" s="32" t="s">
        <v>241</v>
      </c>
      <c r="G47" s="21">
        <v>50</v>
      </c>
      <c r="I47" s="29"/>
    </row>
    <row r="48" spans="1:12" ht="14.25" customHeight="1" x14ac:dyDescent="0.3">
      <c r="A48" s="32"/>
      <c r="B48" s="21" t="s">
        <v>243</v>
      </c>
      <c r="C48" s="21">
        <v>100</v>
      </c>
      <c r="E48" s="29"/>
      <c r="F48" s="32"/>
      <c r="I48" s="29"/>
    </row>
    <row r="49" spans="1:9" ht="14.25" customHeight="1" x14ac:dyDescent="0.3">
      <c r="A49" s="32"/>
      <c r="B49" s="21" t="s">
        <v>244</v>
      </c>
      <c r="C49" s="21">
        <v>100</v>
      </c>
      <c r="E49" s="29"/>
      <c r="F49" s="32"/>
      <c r="I49" s="29"/>
    </row>
    <row r="50" spans="1:9" ht="14.25" customHeight="1" x14ac:dyDescent="0.3">
      <c r="A50" s="32"/>
      <c r="B50" s="21" t="s">
        <v>245</v>
      </c>
      <c r="C50" s="21">
        <v>75</v>
      </c>
      <c r="E50" s="29"/>
      <c r="F50" s="32"/>
      <c r="I50" s="29"/>
    </row>
    <row r="51" spans="1:9" ht="14.25" customHeight="1" x14ac:dyDescent="0.3">
      <c r="A51" s="32"/>
      <c r="B51" s="21" t="s">
        <v>246</v>
      </c>
      <c r="C51" s="21">
        <v>60</v>
      </c>
      <c r="E51" s="29"/>
      <c r="F51" s="32"/>
      <c r="I51" s="29"/>
    </row>
    <row r="52" spans="1:9" ht="14.25" customHeight="1" x14ac:dyDescent="0.3">
      <c r="A52" s="23" t="s">
        <v>247</v>
      </c>
      <c r="B52" s="18" t="s">
        <v>249</v>
      </c>
      <c r="C52" s="18">
        <v>1200</v>
      </c>
      <c r="D52" s="18"/>
      <c r="E52" s="18"/>
      <c r="F52" s="23" t="s">
        <v>249</v>
      </c>
      <c r="G52" s="20" t="s">
        <v>18</v>
      </c>
      <c r="H52" s="18"/>
      <c r="I52" s="38"/>
    </row>
    <row r="53" spans="1:9" ht="14.25" customHeight="1" x14ac:dyDescent="0.3">
      <c r="A53" s="32"/>
      <c r="B53" s="21" t="s">
        <v>253</v>
      </c>
      <c r="C53" s="21">
        <v>150</v>
      </c>
      <c r="F53" s="32" t="s">
        <v>253</v>
      </c>
      <c r="G53" s="21">
        <v>90</v>
      </c>
      <c r="I53" s="29"/>
    </row>
    <row r="54" spans="1:9" ht="14.25" customHeight="1" x14ac:dyDescent="0.3">
      <c r="A54" s="32"/>
      <c r="B54" s="21" t="s">
        <v>256</v>
      </c>
      <c r="C54" s="21">
        <v>120</v>
      </c>
      <c r="D54" s="34">
        <f>C54/C52</f>
        <v>0.1</v>
      </c>
      <c r="E54" s="21">
        <f>1200/120</f>
        <v>10</v>
      </c>
      <c r="F54" s="32" t="s">
        <v>261</v>
      </c>
      <c r="G54" s="21">
        <v>70</v>
      </c>
      <c r="I54" s="29"/>
    </row>
    <row r="55" spans="1:9" ht="14.25" customHeight="1" x14ac:dyDescent="0.3">
      <c r="A55" s="32"/>
      <c r="B55" s="21" t="s">
        <v>35</v>
      </c>
      <c r="C55" s="21">
        <v>75</v>
      </c>
      <c r="F55" s="32" t="s">
        <v>23</v>
      </c>
      <c r="G55" s="21">
        <v>70</v>
      </c>
      <c r="I55" s="29"/>
    </row>
    <row r="56" spans="1:9" ht="14.25" customHeight="1" x14ac:dyDescent="0.3">
      <c r="A56" s="35"/>
      <c r="B56" s="33" t="s">
        <v>85</v>
      </c>
      <c r="C56" s="33"/>
      <c r="D56" s="33"/>
      <c r="E56" s="33"/>
      <c r="F56" s="35" t="s">
        <v>85</v>
      </c>
      <c r="G56" s="33"/>
      <c r="H56" s="33"/>
      <c r="I56" s="36"/>
    </row>
    <row r="57" spans="1:9" ht="14.25" customHeight="1" x14ac:dyDescent="0.3"/>
    <row r="58" spans="1:9" ht="14.25" customHeight="1" x14ac:dyDescent="0.3"/>
    <row r="59" spans="1:9" ht="14.25" customHeight="1" x14ac:dyDescent="0.3">
      <c r="A59" s="21" t="s">
        <v>265</v>
      </c>
    </row>
    <row r="60" spans="1:9" ht="14.25" customHeight="1" x14ac:dyDescent="0.3"/>
    <row r="61" spans="1:9" ht="14.25" customHeight="1" x14ac:dyDescent="0.3">
      <c r="A61" s="21" t="s">
        <v>266</v>
      </c>
      <c r="B61" s="7" t="s">
        <v>267</v>
      </c>
    </row>
    <row r="62" spans="1:9" ht="14.25" customHeight="1" x14ac:dyDescent="0.3"/>
    <row r="63" spans="1:9" ht="14.25" customHeight="1" x14ac:dyDescent="0.3"/>
    <row r="64" spans="1:9"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2CBE1"/>
  </sheetPr>
  <dimension ref="A1:N1000"/>
  <sheetViews>
    <sheetView workbookViewId="0">
      <pane ySplit="4" topLeftCell="A5" activePane="bottomLeft" state="frozen"/>
      <selection pane="bottomLeft" activeCell="B6" sqref="B6"/>
    </sheetView>
  </sheetViews>
  <sheetFormatPr baseColWidth="10" defaultColWidth="14.44140625" defaultRowHeight="15" customHeight="1" x14ac:dyDescent="0.3"/>
  <cols>
    <col min="1" max="1" width="27.44140625" customWidth="1"/>
    <col min="2" max="2" width="14.33203125" customWidth="1"/>
    <col min="3" max="26" width="13.109375" customWidth="1"/>
  </cols>
  <sheetData>
    <row r="1" spans="1:11" ht="14.25" customHeight="1" x14ac:dyDescent="0.35">
      <c r="A1" s="1" t="s">
        <v>4</v>
      </c>
      <c r="B1" s="1"/>
      <c r="C1" s="1"/>
      <c r="D1" s="1"/>
    </row>
    <row r="2" spans="1:11" ht="14.25" customHeight="1" x14ac:dyDescent="0.35">
      <c r="A2" s="1"/>
      <c r="B2" s="1"/>
      <c r="C2" s="7"/>
      <c r="D2" s="1"/>
      <c r="E2" s="7"/>
      <c r="F2" s="7"/>
    </row>
    <row r="3" spans="1:11" ht="14.25" customHeight="1" x14ac:dyDescent="0.3">
      <c r="C3" s="2"/>
      <c r="D3" s="2"/>
      <c r="K3" s="2"/>
    </row>
    <row r="4" spans="1:11" ht="14.25" customHeight="1" x14ac:dyDescent="0.3">
      <c r="A4" s="11" t="s">
        <v>3</v>
      </c>
      <c r="B4" s="11">
        <v>1895</v>
      </c>
      <c r="C4" s="11">
        <v>1910</v>
      </c>
      <c r="D4" s="11">
        <v>1914</v>
      </c>
      <c r="E4" s="11">
        <v>1915</v>
      </c>
      <c r="F4" s="14">
        <v>1916</v>
      </c>
      <c r="G4" s="14">
        <v>1923</v>
      </c>
      <c r="H4" s="14" t="s">
        <v>10</v>
      </c>
      <c r="I4" s="14">
        <v>1932</v>
      </c>
      <c r="J4" s="14">
        <v>1933</v>
      </c>
      <c r="K4" s="11">
        <v>1945</v>
      </c>
    </row>
    <row r="5" spans="1:11" ht="14.25" customHeight="1" x14ac:dyDescent="0.3">
      <c r="A5" s="7" t="s">
        <v>13</v>
      </c>
      <c r="B5" s="19">
        <v>700</v>
      </c>
      <c r="C5" s="19">
        <v>1467</v>
      </c>
      <c r="D5" s="19">
        <f>((1500*2)+(3000*10))/12</f>
        <v>2750</v>
      </c>
      <c r="E5" s="19" t="s">
        <v>22</v>
      </c>
      <c r="F5" s="19" t="s">
        <v>22</v>
      </c>
      <c r="G5" s="21">
        <v>3000</v>
      </c>
      <c r="H5" s="21">
        <v>3000</v>
      </c>
      <c r="I5" s="37">
        <v>2566.6666666666665</v>
      </c>
      <c r="J5" s="21">
        <v>2700</v>
      </c>
      <c r="K5" s="21">
        <v>2000</v>
      </c>
    </row>
    <row r="6" spans="1:11" ht="14.25" customHeight="1" x14ac:dyDescent="0.3">
      <c r="A6" s="21" t="s">
        <v>15</v>
      </c>
      <c r="B6" s="19" t="s">
        <v>22</v>
      </c>
      <c r="C6" s="19" t="s">
        <v>22</v>
      </c>
      <c r="D6" s="19" t="s">
        <v>22</v>
      </c>
      <c r="E6" s="19" t="s">
        <v>22</v>
      </c>
      <c r="F6" s="19" t="s">
        <v>22</v>
      </c>
      <c r="G6" s="21">
        <v>600</v>
      </c>
      <c r="H6" s="21">
        <v>600</v>
      </c>
      <c r="I6" s="21">
        <v>600</v>
      </c>
      <c r="J6" s="21">
        <v>600</v>
      </c>
      <c r="K6" s="19">
        <v>800</v>
      </c>
    </row>
    <row r="7" spans="1:11" ht="14.25" customHeight="1" x14ac:dyDescent="0.3">
      <c r="A7" s="21" t="s">
        <v>20</v>
      </c>
      <c r="B7" s="19" t="s">
        <v>22</v>
      </c>
      <c r="C7" s="19" t="s">
        <v>22</v>
      </c>
      <c r="D7" s="19" t="s">
        <v>22</v>
      </c>
      <c r="E7" s="19" t="s">
        <v>22</v>
      </c>
      <c r="F7" s="19" t="s">
        <v>22</v>
      </c>
      <c r="G7" s="21">
        <v>600</v>
      </c>
      <c r="H7" s="21">
        <v>600</v>
      </c>
      <c r="I7" s="21">
        <v>600</v>
      </c>
      <c r="J7" s="21">
        <v>600</v>
      </c>
      <c r="K7" s="19">
        <v>800</v>
      </c>
    </row>
    <row r="8" spans="1:11" ht="14.25" customHeight="1" x14ac:dyDescent="0.3">
      <c r="A8" s="21" t="s">
        <v>98</v>
      </c>
      <c r="B8" s="19">
        <v>500</v>
      </c>
      <c r="D8" s="19">
        <v>1200</v>
      </c>
      <c r="F8" s="19"/>
      <c r="G8" s="21">
        <v>1200</v>
      </c>
      <c r="H8" s="33">
        <v>1200</v>
      </c>
      <c r="I8" s="33">
        <v>1200</v>
      </c>
      <c r="J8" s="33">
        <v>1200</v>
      </c>
      <c r="K8" s="24"/>
    </row>
    <row r="9" spans="1:11" ht="14.25" customHeight="1" x14ac:dyDescent="0.3">
      <c r="A9" s="43" t="s">
        <v>24</v>
      </c>
      <c r="B9" s="45">
        <v>30</v>
      </c>
      <c r="C9" s="43">
        <v>70</v>
      </c>
      <c r="D9" s="43">
        <v>100</v>
      </c>
      <c r="E9" s="43">
        <v>100</v>
      </c>
      <c r="F9" s="45">
        <v>100</v>
      </c>
      <c r="G9" s="45">
        <v>75</v>
      </c>
      <c r="H9" s="46">
        <v>120</v>
      </c>
      <c r="I9" s="46">
        <v>120</v>
      </c>
      <c r="J9" s="46"/>
      <c r="K9" s="50"/>
    </row>
    <row r="10" spans="1:11" ht="14.25" customHeight="1" x14ac:dyDescent="0.3">
      <c r="A10" s="50" t="s">
        <v>23</v>
      </c>
      <c r="B10" s="46">
        <v>35</v>
      </c>
      <c r="C10" s="50">
        <v>70</v>
      </c>
      <c r="D10" s="50">
        <v>100</v>
      </c>
      <c r="E10" s="50">
        <v>100</v>
      </c>
      <c r="F10" s="46">
        <v>100</v>
      </c>
      <c r="G10" s="46">
        <v>100</v>
      </c>
      <c r="H10" s="46">
        <v>120</v>
      </c>
      <c r="I10" s="46">
        <v>120</v>
      </c>
      <c r="J10" s="46">
        <v>108</v>
      </c>
      <c r="K10" s="50">
        <v>150</v>
      </c>
    </row>
    <row r="11" spans="1:11" ht="14.25" customHeight="1" x14ac:dyDescent="0.3">
      <c r="A11" s="50" t="s">
        <v>58</v>
      </c>
      <c r="B11" s="46">
        <v>60</v>
      </c>
      <c r="C11" s="50"/>
      <c r="D11" s="50">
        <v>170</v>
      </c>
      <c r="E11" s="50"/>
      <c r="F11" s="46"/>
      <c r="G11" s="46"/>
      <c r="H11" s="46">
        <v>150</v>
      </c>
      <c r="I11" s="46">
        <v>154</v>
      </c>
      <c r="J11" s="46">
        <v>144</v>
      </c>
      <c r="K11" s="46"/>
    </row>
    <row r="12" spans="1:11" ht="14.25" customHeight="1" x14ac:dyDescent="0.3">
      <c r="A12" s="21" t="s">
        <v>33</v>
      </c>
      <c r="B12" s="19">
        <v>55</v>
      </c>
      <c r="C12" s="21">
        <v>80</v>
      </c>
      <c r="D12" s="21">
        <v>120</v>
      </c>
      <c r="E12" s="21">
        <v>120</v>
      </c>
      <c r="F12" s="19">
        <v>120</v>
      </c>
      <c r="G12" s="19">
        <v>150</v>
      </c>
      <c r="H12" s="19">
        <v>150</v>
      </c>
      <c r="I12" s="19">
        <v>148</v>
      </c>
      <c r="J12" s="19">
        <v>135</v>
      </c>
      <c r="K12" s="19">
        <v>160</v>
      </c>
    </row>
    <row r="13" spans="1:11" ht="14.25" customHeight="1" x14ac:dyDescent="0.3">
      <c r="A13" s="21" t="s">
        <v>39</v>
      </c>
      <c r="B13" s="19">
        <v>35</v>
      </c>
      <c r="C13" s="21">
        <v>75</v>
      </c>
      <c r="D13" s="21">
        <v>90</v>
      </c>
      <c r="E13" s="21">
        <v>90</v>
      </c>
      <c r="F13" s="19">
        <v>90</v>
      </c>
      <c r="G13" s="19">
        <v>90</v>
      </c>
      <c r="H13" s="19">
        <v>120</v>
      </c>
      <c r="I13" s="19">
        <v>120</v>
      </c>
      <c r="J13" s="19">
        <v>108</v>
      </c>
      <c r="K13" s="19">
        <v>150</v>
      </c>
    </row>
    <row r="14" spans="1:11" ht="14.25" customHeight="1" x14ac:dyDescent="0.3">
      <c r="A14" s="21" t="s">
        <v>42</v>
      </c>
      <c r="B14" s="19" t="s">
        <v>22</v>
      </c>
      <c r="C14" s="19">
        <f>4*25</f>
        <v>100</v>
      </c>
      <c r="D14" s="19">
        <v>100</v>
      </c>
      <c r="E14" s="21">
        <v>100</v>
      </c>
      <c r="F14" s="19">
        <v>100</v>
      </c>
      <c r="G14" s="19">
        <v>100</v>
      </c>
      <c r="H14" s="19">
        <v>150</v>
      </c>
      <c r="I14" s="19">
        <v>148</v>
      </c>
      <c r="J14" s="19">
        <v>135</v>
      </c>
      <c r="K14" s="19">
        <v>130</v>
      </c>
    </row>
    <row r="15" spans="1:11" ht="14.25" customHeight="1" x14ac:dyDescent="0.3">
      <c r="A15" s="21" t="s">
        <v>153</v>
      </c>
      <c r="B15" s="19"/>
      <c r="C15" s="19"/>
      <c r="D15" s="19">
        <v>180</v>
      </c>
      <c r="F15" s="19"/>
      <c r="G15" s="19"/>
      <c r="H15" s="19">
        <v>230</v>
      </c>
      <c r="I15" s="19">
        <v>220</v>
      </c>
      <c r="J15" s="19">
        <f>220*0.98</f>
        <v>215.6</v>
      </c>
      <c r="K15" s="19"/>
    </row>
    <row r="16" spans="1:11" ht="14.25" customHeight="1" x14ac:dyDescent="0.3">
      <c r="A16" s="21" t="s">
        <v>46</v>
      </c>
      <c r="B16" s="19" t="s">
        <v>22</v>
      </c>
      <c r="C16" s="19">
        <f t="shared" ref="C16:D16" si="0">4*25</f>
        <v>100</v>
      </c>
      <c r="D16" s="19">
        <f t="shared" si="0"/>
        <v>100</v>
      </c>
      <c r="E16" s="21">
        <v>100</v>
      </c>
      <c r="F16" s="19">
        <v>100</v>
      </c>
      <c r="G16" s="19">
        <v>100</v>
      </c>
      <c r="H16" s="19">
        <v>100</v>
      </c>
      <c r="I16" s="53"/>
      <c r="J16" s="53"/>
      <c r="K16" s="21">
        <v>120</v>
      </c>
    </row>
    <row r="17" spans="1:14" ht="14.25" customHeight="1" x14ac:dyDescent="0.3">
      <c r="A17" s="21" t="s">
        <v>47</v>
      </c>
      <c r="B17" s="19">
        <v>35</v>
      </c>
      <c r="C17" s="21">
        <v>50</v>
      </c>
      <c r="D17" s="21">
        <v>50</v>
      </c>
      <c r="E17" s="21">
        <v>70</v>
      </c>
      <c r="F17" s="19">
        <v>70</v>
      </c>
      <c r="G17" s="21">
        <v>75</v>
      </c>
      <c r="H17" s="19">
        <v>120</v>
      </c>
      <c r="I17" s="19">
        <v>120</v>
      </c>
      <c r="J17" s="19">
        <v>108</v>
      </c>
      <c r="K17" s="19" t="s">
        <v>22</v>
      </c>
    </row>
    <row r="18" spans="1:14" ht="14.25" customHeight="1" x14ac:dyDescent="0.3">
      <c r="A18" s="21" t="s">
        <v>50</v>
      </c>
      <c r="B18" s="19" t="s">
        <v>22</v>
      </c>
      <c r="C18" s="21">
        <v>70</v>
      </c>
      <c r="D18" s="21">
        <v>50</v>
      </c>
      <c r="E18" s="21">
        <v>65</v>
      </c>
      <c r="F18" s="19">
        <v>60</v>
      </c>
      <c r="G18" s="19">
        <v>75</v>
      </c>
      <c r="H18" s="19">
        <v>150</v>
      </c>
      <c r="I18" s="19">
        <v>148</v>
      </c>
      <c r="J18" s="19">
        <v>135</v>
      </c>
      <c r="K18" s="19">
        <v>125</v>
      </c>
    </row>
    <row r="19" spans="1:14" ht="14.25" customHeight="1" x14ac:dyDescent="0.3">
      <c r="A19" s="21" t="s">
        <v>54</v>
      </c>
      <c r="B19" s="19" t="s">
        <v>22</v>
      </c>
      <c r="C19" s="19" t="s">
        <v>22</v>
      </c>
      <c r="D19" s="19">
        <v>40</v>
      </c>
      <c r="E19" s="21">
        <v>50</v>
      </c>
      <c r="F19" s="19">
        <v>50</v>
      </c>
      <c r="G19" s="19">
        <v>75</v>
      </c>
      <c r="H19" s="19">
        <v>100</v>
      </c>
      <c r="I19" s="19">
        <v>133</v>
      </c>
      <c r="J19" s="19">
        <v>90</v>
      </c>
      <c r="K19" s="19" t="s">
        <v>22</v>
      </c>
    </row>
    <row r="20" spans="1:14" ht="14.25" customHeight="1" x14ac:dyDescent="0.3">
      <c r="A20" s="21" t="s">
        <v>56</v>
      </c>
      <c r="B20" s="19" t="s">
        <v>22</v>
      </c>
      <c r="C20" s="19" t="s">
        <v>22</v>
      </c>
      <c r="D20" s="19" t="s">
        <v>22</v>
      </c>
      <c r="E20" s="21">
        <v>80</v>
      </c>
      <c r="F20" s="19">
        <v>80</v>
      </c>
      <c r="G20" s="19" t="s">
        <v>22</v>
      </c>
      <c r="K20" s="19" t="s">
        <v>22</v>
      </c>
    </row>
    <row r="21" spans="1:14" ht="14.25" customHeight="1" x14ac:dyDescent="0.3">
      <c r="A21" s="21" t="s">
        <v>60</v>
      </c>
      <c r="B21" s="19" t="s">
        <v>22</v>
      </c>
      <c r="C21" s="21">
        <v>100</v>
      </c>
      <c r="D21" s="21">
        <v>100</v>
      </c>
      <c r="E21" s="21">
        <v>100</v>
      </c>
      <c r="F21" s="19">
        <v>100</v>
      </c>
      <c r="G21" s="21">
        <v>120</v>
      </c>
      <c r="H21" s="21">
        <v>100</v>
      </c>
      <c r="I21" s="21">
        <v>113</v>
      </c>
      <c r="J21" s="21">
        <v>90</v>
      </c>
      <c r="K21" s="21">
        <v>130</v>
      </c>
    </row>
    <row r="22" spans="1:14" ht="14.25" customHeight="1" x14ac:dyDescent="0.3">
      <c r="A22" s="21" t="s">
        <v>66</v>
      </c>
      <c r="B22" s="19" t="s">
        <v>22</v>
      </c>
      <c r="C22" s="21">
        <v>60</v>
      </c>
      <c r="D22" s="21">
        <v>60</v>
      </c>
      <c r="E22" s="21">
        <v>65</v>
      </c>
      <c r="F22" s="19">
        <v>65</v>
      </c>
      <c r="G22" s="19" t="s">
        <v>22</v>
      </c>
      <c r="K22" s="21">
        <v>120</v>
      </c>
    </row>
    <row r="23" spans="1:14" ht="14.25" customHeight="1" x14ac:dyDescent="0.3">
      <c r="A23" s="21" t="s">
        <v>68</v>
      </c>
      <c r="B23" s="19" t="s">
        <v>22</v>
      </c>
      <c r="C23" s="21">
        <v>80</v>
      </c>
      <c r="D23" s="21">
        <v>60</v>
      </c>
      <c r="E23" s="21">
        <v>90</v>
      </c>
      <c r="F23" s="19">
        <v>80</v>
      </c>
      <c r="G23" s="21">
        <v>80</v>
      </c>
      <c r="K23" s="21">
        <v>120</v>
      </c>
    </row>
    <row r="24" spans="1:14" ht="14.25" customHeight="1" x14ac:dyDescent="0.3">
      <c r="A24" s="21" t="s">
        <v>72</v>
      </c>
      <c r="B24" s="19" t="s">
        <v>22</v>
      </c>
      <c r="C24" s="21">
        <v>30</v>
      </c>
      <c r="D24" s="21">
        <v>30</v>
      </c>
      <c r="E24" s="21">
        <v>30</v>
      </c>
      <c r="F24" s="19">
        <v>30</v>
      </c>
      <c r="G24" s="21">
        <v>40</v>
      </c>
      <c r="H24" s="21">
        <v>75</v>
      </c>
      <c r="I24" s="21">
        <v>75</v>
      </c>
      <c r="J24" s="21">
        <v>67.5</v>
      </c>
      <c r="K24" s="21">
        <v>75</v>
      </c>
    </row>
    <row r="25" spans="1:14" ht="14.25" customHeight="1" x14ac:dyDescent="0.3">
      <c r="A25" s="21" t="s">
        <v>74</v>
      </c>
      <c r="B25" s="19" t="s">
        <v>22</v>
      </c>
      <c r="C25" s="19">
        <v>40</v>
      </c>
      <c r="D25" s="19">
        <v>40</v>
      </c>
      <c r="E25" s="21">
        <v>60</v>
      </c>
      <c r="F25" s="19">
        <v>60</v>
      </c>
      <c r="G25" s="21">
        <v>60</v>
      </c>
      <c r="H25" s="21">
        <v>80</v>
      </c>
      <c r="I25" s="21">
        <v>107</v>
      </c>
      <c r="J25" s="19" t="s">
        <v>18</v>
      </c>
      <c r="K25" s="19">
        <v>90</v>
      </c>
    </row>
    <row r="26" spans="1:14" ht="14.25" customHeight="1" x14ac:dyDescent="0.3">
      <c r="A26" s="21" t="s">
        <v>75</v>
      </c>
      <c r="B26" s="19" t="s">
        <v>22</v>
      </c>
      <c r="C26" s="19" t="s">
        <v>22</v>
      </c>
      <c r="D26" s="19" t="s">
        <v>22</v>
      </c>
      <c r="E26" s="21">
        <v>50</v>
      </c>
      <c r="F26" s="19">
        <v>50</v>
      </c>
      <c r="G26" s="21">
        <v>50</v>
      </c>
    </row>
    <row r="27" spans="1:14" ht="14.25" customHeight="1" x14ac:dyDescent="0.3">
      <c r="A27" s="21" t="s">
        <v>195</v>
      </c>
      <c r="B27" s="19" t="s">
        <v>22</v>
      </c>
      <c r="C27" s="19" t="s">
        <v>22</v>
      </c>
      <c r="D27" s="19" t="s">
        <v>22</v>
      </c>
      <c r="G27" s="19" t="s">
        <v>22</v>
      </c>
      <c r="H27" s="21">
        <v>60</v>
      </c>
      <c r="I27" s="21">
        <v>60</v>
      </c>
      <c r="J27" s="21">
        <v>60</v>
      </c>
      <c r="K27" s="21">
        <v>75</v>
      </c>
    </row>
    <row r="28" spans="1:14" ht="14.25" customHeight="1" x14ac:dyDescent="0.3">
      <c r="A28" s="21" t="s">
        <v>173</v>
      </c>
      <c r="B28" s="19" t="s">
        <v>22</v>
      </c>
      <c r="C28" s="19" t="s">
        <v>22</v>
      </c>
      <c r="D28" s="19" t="s">
        <v>22</v>
      </c>
      <c r="G28" s="19" t="s">
        <v>22</v>
      </c>
      <c r="H28" s="21">
        <v>75</v>
      </c>
      <c r="I28" s="21">
        <v>75</v>
      </c>
      <c r="K28" s="21">
        <v>75</v>
      </c>
    </row>
    <row r="29" spans="1:14" ht="14.25" customHeight="1" x14ac:dyDescent="0.3">
      <c r="A29" s="21" t="s">
        <v>204</v>
      </c>
      <c r="B29" s="19" t="s">
        <v>22</v>
      </c>
      <c r="C29" s="19" t="s">
        <v>22</v>
      </c>
      <c r="D29" s="19">
        <v>150</v>
      </c>
      <c r="G29" s="21">
        <v>200</v>
      </c>
      <c r="H29" s="21">
        <v>200</v>
      </c>
      <c r="I29" s="21">
        <v>193</v>
      </c>
      <c r="J29" s="21">
        <v>190</v>
      </c>
      <c r="K29" s="21">
        <v>225</v>
      </c>
    </row>
    <row r="30" spans="1:14" ht="14.25" customHeight="1" x14ac:dyDescent="0.3">
      <c r="A30" s="21" t="s">
        <v>208</v>
      </c>
      <c r="B30" s="19">
        <v>45</v>
      </c>
      <c r="C30" s="19"/>
      <c r="D30" s="19"/>
      <c r="I30" s="21">
        <v>150</v>
      </c>
      <c r="J30" s="21">
        <v>142.5</v>
      </c>
    </row>
    <row r="31" spans="1:14" ht="14.25" customHeight="1" x14ac:dyDescent="0.3">
      <c r="A31" s="21" t="s">
        <v>211</v>
      </c>
      <c r="B31" s="19">
        <v>50</v>
      </c>
      <c r="C31" s="19"/>
      <c r="D31" s="19"/>
      <c r="I31" s="21">
        <v>150</v>
      </c>
      <c r="J31" s="21">
        <v>142.5</v>
      </c>
      <c r="N31" s="37"/>
    </row>
    <row r="32" spans="1:14" ht="14.25" customHeight="1" x14ac:dyDescent="0.3">
      <c r="A32" s="56" t="s">
        <v>217</v>
      </c>
      <c r="B32" s="57"/>
      <c r="C32" s="57"/>
      <c r="D32" s="57"/>
      <c r="E32" s="58">
        <f t="shared" ref="E32:F32" si="1">2*25</f>
        <v>50</v>
      </c>
      <c r="F32" s="57">
        <f t="shared" si="1"/>
        <v>50</v>
      </c>
      <c r="G32" s="57"/>
      <c r="H32" s="58">
        <f t="shared" ref="H32:I32" si="2">4.5*25</f>
        <v>112.5</v>
      </c>
      <c r="I32" s="58">
        <f t="shared" si="2"/>
        <v>112.5</v>
      </c>
      <c r="J32" s="58">
        <f>4.275*25</f>
        <v>106.87500000000001</v>
      </c>
      <c r="K32" s="59"/>
      <c r="M32" s="37"/>
      <c r="N32" s="37"/>
    </row>
    <row r="33" spans="1:14" ht="14.25" customHeight="1" x14ac:dyDescent="0.3">
      <c r="A33" s="59" t="s">
        <v>263</v>
      </c>
      <c r="B33" s="57"/>
      <c r="C33" s="57"/>
      <c r="D33" s="57"/>
      <c r="E33" s="58"/>
      <c r="F33" s="57"/>
      <c r="G33" s="57"/>
      <c r="H33" s="58">
        <f t="shared" ref="H33:I33" si="3">3.5*25</f>
        <v>87.5</v>
      </c>
      <c r="I33" s="58">
        <f t="shared" si="3"/>
        <v>87.5</v>
      </c>
      <c r="J33" s="58">
        <f>3.325*25</f>
        <v>83.125</v>
      </c>
      <c r="K33" s="59"/>
      <c r="M33" s="37"/>
      <c r="N33" s="37"/>
    </row>
    <row r="34" spans="1:14" ht="14.25" customHeight="1" x14ac:dyDescent="0.3">
      <c r="A34" s="59" t="s">
        <v>281</v>
      </c>
      <c r="B34" s="57">
        <v>35</v>
      </c>
      <c r="C34" s="59">
        <v>50</v>
      </c>
      <c r="D34" s="59">
        <v>53</v>
      </c>
      <c r="E34" s="58">
        <f t="shared" ref="E34:F34" si="4">1.5*25</f>
        <v>37.5</v>
      </c>
      <c r="F34" s="58">
        <f t="shared" si="4"/>
        <v>37.5</v>
      </c>
      <c r="G34" s="59"/>
      <c r="H34" s="59"/>
      <c r="I34" s="59"/>
      <c r="J34" s="59"/>
      <c r="K34" s="59"/>
    </row>
    <row r="35" spans="1:14" ht="14.25" customHeight="1" x14ac:dyDescent="0.3">
      <c r="A35" s="59" t="s">
        <v>286</v>
      </c>
      <c r="B35" s="57">
        <v>37.5</v>
      </c>
      <c r="C35" s="59">
        <v>62.5</v>
      </c>
      <c r="D35" s="59">
        <v>52.1</v>
      </c>
      <c r="E35" s="59"/>
      <c r="F35" s="59"/>
      <c r="G35" s="59"/>
      <c r="H35" s="59"/>
      <c r="I35" s="59"/>
      <c r="J35" s="59"/>
      <c r="K35" s="59"/>
    </row>
    <row r="36" spans="1:14" ht="14.25" customHeight="1" x14ac:dyDescent="0.3">
      <c r="A36" s="59" t="s">
        <v>292</v>
      </c>
      <c r="B36" s="57"/>
      <c r="C36" s="59">
        <f>3.5*25</f>
        <v>87.5</v>
      </c>
      <c r="D36" s="59"/>
      <c r="E36" s="59">
        <f>3*25</f>
        <v>75</v>
      </c>
      <c r="F36" s="59">
        <f>3.4*25</f>
        <v>85</v>
      </c>
      <c r="G36" s="59">
        <f>3.5*25</f>
        <v>87.5</v>
      </c>
      <c r="H36" s="59"/>
      <c r="I36" s="59"/>
      <c r="J36" s="59"/>
      <c r="K36" s="59"/>
    </row>
    <row r="37" spans="1:14" ht="14.25" customHeight="1" x14ac:dyDescent="0.3">
      <c r="A37" s="21" t="s">
        <v>299</v>
      </c>
      <c r="C37" s="2"/>
    </row>
    <row r="38" spans="1:14" ht="14.25" customHeight="1" x14ac:dyDescent="0.3">
      <c r="A38" s="21" t="s">
        <v>300</v>
      </c>
      <c r="B38" s="19" t="s">
        <v>22</v>
      </c>
      <c r="C38" s="21">
        <f>3.5*25</f>
        <v>87.5</v>
      </c>
      <c r="F38" s="19"/>
    </row>
    <row r="39" spans="1:14" ht="14.25" customHeight="1" x14ac:dyDescent="0.3">
      <c r="B39" s="2"/>
    </row>
    <row r="40" spans="1:14" ht="14.25" customHeight="1" x14ac:dyDescent="0.3">
      <c r="A40" s="21" t="s">
        <v>275</v>
      </c>
    </row>
    <row r="41" spans="1:14" ht="14.25" customHeight="1" x14ac:dyDescent="0.3">
      <c r="B41" s="21" t="s">
        <v>301</v>
      </c>
    </row>
    <row r="42" spans="1:14" ht="14.25" customHeight="1" x14ac:dyDescent="0.3">
      <c r="B42" s="21" t="s">
        <v>302</v>
      </c>
    </row>
    <row r="43" spans="1:14" ht="14.25" customHeight="1" x14ac:dyDescent="0.3">
      <c r="B43" s="21" t="s">
        <v>303</v>
      </c>
    </row>
    <row r="44" spans="1:14" ht="14.25" customHeight="1" x14ac:dyDescent="0.3">
      <c r="B44" s="21" t="s">
        <v>304</v>
      </c>
    </row>
    <row r="45" spans="1:14" ht="14.25" customHeight="1" x14ac:dyDescent="0.3">
      <c r="B45" s="21" t="s">
        <v>305</v>
      </c>
    </row>
    <row r="46" spans="1:14" ht="14.25" customHeight="1" x14ac:dyDescent="0.3">
      <c r="B46" s="21" t="s">
        <v>306</v>
      </c>
    </row>
    <row r="47" spans="1:14" ht="14.25" customHeight="1" x14ac:dyDescent="0.3">
      <c r="B47" s="62" t="s">
        <v>307</v>
      </c>
    </row>
    <row r="48" spans="1:14" ht="14.25" customHeight="1" x14ac:dyDescent="0.3">
      <c r="B48" s="21" t="s">
        <v>308</v>
      </c>
    </row>
    <row r="49" spans="1:2" ht="14.25" customHeight="1" x14ac:dyDescent="0.3"/>
    <row r="50" spans="1:2" ht="14.25" customHeight="1" x14ac:dyDescent="0.3">
      <c r="A50" s="21" t="s">
        <v>309</v>
      </c>
      <c r="B50" s="21" t="s">
        <v>310</v>
      </c>
    </row>
    <row r="51" spans="1:2" ht="14.25" customHeight="1" x14ac:dyDescent="0.3">
      <c r="B51" s="21" t="s">
        <v>311</v>
      </c>
    </row>
    <row r="52" spans="1:2" ht="14.25" customHeight="1" x14ac:dyDescent="0.3">
      <c r="B52" s="21" t="s">
        <v>312</v>
      </c>
    </row>
    <row r="53" spans="1:2" ht="14.25" customHeight="1" x14ac:dyDescent="0.3">
      <c r="B53" s="21" t="s">
        <v>313</v>
      </c>
    </row>
    <row r="54" spans="1:2" ht="14.25" customHeight="1" x14ac:dyDescent="0.3">
      <c r="B54" s="21" t="s">
        <v>314</v>
      </c>
    </row>
    <row r="55" spans="1:2" ht="14.25" customHeight="1" x14ac:dyDescent="0.3">
      <c r="B55" s="21" t="s">
        <v>315</v>
      </c>
    </row>
    <row r="56" spans="1:2" ht="14.25" customHeight="1" x14ac:dyDescent="0.3">
      <c r="B56" s="21" t="s">
        <v>316</v>
      </c>
    </row>
    <row r="57" spans="1:2" ht="14.25" customHeight="1" x14ac:dyDescent="0.3">
      <c r="B57" s="21" t="s">
        <v>318</v>
      </c>
    </row>
    <row r="58" spans="1:2" ht="14.25" customHeight="1" x14ac:dyDescent="0.3">
      <c r="B58" s="21" t="s">
        <v>319</v>
      </c>
    </row>
    <row r="59" spans="1:2" ht="14.25" customHeight="1" x14ac:dyDescent="0.3">
      <c r="B59" s="21" t="s">
        <v>320</v>
      </c>
    </row>
    <row r="60" spans="1:2" ht="14.25" customHeight="1" x14ac:dyDescent="0.3"/>
    <row r="61" spans="1:2" ht="14.25" customHeight="1" x14ac:dyDescent="0.3"/>
    <row r="62" spans="1:2" ht="14.25" customHeight="1" x14ac:dyDescent="0.3"/>
    <row r="63" spans="1:2" ht="14.25" customHeight="1" x14ac:dyDescent="0.3"/>
    <row r="64" spans="1:2"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3399"/>
  </sheetPr>
  <dimension ref="A1:BF1000"/>
  <sheetViews>
    <sheetView workbookViewId="0"/>
  </sheetViews>
  <sheetFormatPr baseColWidth="10" defaultColWidth="14.44140625" defaultRowHeight="15" customHeight="1" x14ac:dyDescent="0.3"/>
  <cols>
    <col min="1" max="1" width="41.6640625" customWidth="1"/>
    <col min="2" max="3" width="14.88671875" customWidth="1"/>
    <col min="4" max="39" width="13.109375" customWidth="1"/>
    <col min="40" max="42" width="14.5546875" customWidth="1"/>
    <col min="43" max="43" width="15.6640625" customWidth="1"/>
    <col min="44" max="44" width="16.88671875" customWidth="1"/>
    <col min="45" max="46" width="18.88671875" customWidth="1"/>
    <col min="47" max="58" width="13.109375" customWidth="1"/>
  </cols>
  <sheetData>
    <row r="1" spans="1:58" ht="14.25" customHeight="1" x14ac:dyDescent="0.35">
      <c r="A1" s="1" t="s">
        <v>327</v>
      </c>
      <c r="B1" s="1"/>
      <c r="C1" s="1"/>
      <c r="D1" s="1"/>
      <c r="E1" s="1"/>
      <c r="F1" s="1"/>
      <c r="M1" s="2"/>
    </row>
    <row r="2" spans="1:58" ht="14.25" customHeight="1" x14ac:dyDescent="0.35">
      <c r="A2" s="1"/>
      <c r="B2" s="1"/>
      <c r="C2" s="1"/>
      <c r="D2" s="1"/>
      <c r="E2" s="1"/>
      <c r="F2" s="1"/>
      <c r="G2" s="2"/>
    </row>
    <row r="3" spans="1:58" ht="14.25" customHeight="1" x14ac:dyDescent="0.35">
      <c r="D3" s="2"/>
      <c r="E3" s="71"/>
      <c r="F3" s="2"/>
      <c r="K3" s="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row>
    <row r="4" spans="1:58" ht="14.25" customHeight="1" x14ac:dyDescent="0.3">
      <c r="A4" s="11" t="s">
        <v>3</v>
      </c>
      <c r="B4" s="11">
        <v>1895</v>
      </c>
      <c r="C4" s="11">
        <v>1910</v>
      </c>
      <c r="D4" s="11">
        <v>1914</v>
      </c>
      <c r="E4" s="11">
        <v>1915</v>
      </c>
      <c r="F4" s="11">
        <v>1916</v>
      </c>
      <c r="G4" s="14">
        <v>1923</v>
      </c>
      <c r="H4" s="14" t="s">
        <v>10</v>
      </c>
      <c r="I4" s="14">
        <v>1932</v>
      </c>
      <c r="J4" s="14">
        <v>1933</v>
      </c>
      <c r="K4" s="11">
        <v>1945</v>
      </c>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2"/>
      <c r="AV4" s="72"/>
      <c r="AW4" s="72"/>
      <c r="AX4" s="72"/>
      <c r="AY4" s="72"/>
      <c r="AZ4" s="72"/>
      <c r="BA4" s="72"/>
      <c r="BB4" s="72"/>
      <c r="BC4" s="72"/>
      <c r="BD4" s="72"/>
      <c r="BE4" s="72"/>
      <c r="BF4" s="72"/>
    </row>
    <row r="5" spans="1:58" ht="14.25" customHeight="1" x14ac:dyDescent="0.3">
      <c r="A5" s="21" t="s">
        <v>33</v>
      </c>
      <c r="B5" s="19">
        <v>55</v>
      </c>
      <c r="C5" s="19">
        <v>80</v>
      </c>
      <c r="D5" s="21">
        <v>120</v>
      </c>
      <c r="E5" s="21">
        <v>120</v>
      </c>
      <c r="F5" s="21">
        <v>120</v>
      </c>
      <c r="G5" s="19">
        <v>150</v>
      </c>
      <c r="H5" s="19">
        <v>150</v>
      </c>
      <c r="I5" s="19">
        <v>148</v>
      </c>
      <c r="J5" s="19">
        <v>135</v>
      </c>
      <c r="K5" s="19">
        <v>160</v>
      </c>
      <c r="L5" s="74"/>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row>
    <row r="6" spans="1:58" ht="14.25" customHeight="1" x14ac:dyDescent="0.3">
      <c r="A6" s="21" t="s">
        <v>58</v>
      </c>
      <c r="B6" s="19">
        <v>60</v>
      </c>
      <c r="C6" s="19" t="s">
        <v>22</v>
      </c>
      <c r="D6" s="21">
        <v>170</v>
      </c>
      <c r="E6" s="19" t="s">
        <v>22</v>
      </c>
      <c r="F6" s="19" t="s">
        <v>22</v>
      </c>
      <c r="G6" s="19">
        <v>200</v>
      </c>
      <c r="H6" s="19">
        <v>200</v>
      </c>
      <c r="I6" s="19">
        <v>154</v>
      </c>
      <c r="J6" s="19">
        <v>180</v>
      </c>
      <c r="K6" s="21">
        <v>180</v>
      </c>
      <c r="L6" s="74"/>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row>
    <row r="7" spans="1:58" ht="14.25" customHeight="1" x14ac:dyDescent="0.3">
      <c r="A7" s="78" t="s">
        <v>349</v>
      </c>
      <c r="B7" s="79" t="s">
        <v>22</v>
      </c>
      <c r="C7" s="79">
        <f>4*25</f>
        <v>100</v>
      </c>
      <c r="D7" s="79">
        <v>100</v>
      </c>
      <c r="E7" s="79">
        <v>100</v>
      </c>
      <c r="F7" s="79">
        <v>100</v>
      </c>
      <c r="G7" s="79">
        <v>100</v>
      </c>
      <c r="H7" s="79">
        <v>150</v>
      </c>
      <c r="I7" s="79">
        <v>148</v>
      </c>
      <c r="J7" s="79">
        <v>135</v>
      </c>
      <c r="K7" s="79">
        <v>130</v>
      </c>
      <c r="L7" s="9"/>
    </row>
    <row r="8" spans="1:58" ht="14.25" customHeight="1" x14ac:dyDescent="0.3">
      <c r="A8" s="21" t="s">
        <v>350</v>
      </c>
      <c r="B8" s="79"/>
      <c r="C8" s="79"/>
      <c r="D8" s="79">
        <v>180</v>
      </c>
      <c r="E8" s="79"/>
      <c r="F8" s="79"/>
      <c r="G8" s="79"/>
      <c r="H8" s="79">
        <v>230</v>
      </c>
      <c r="I8" s="79">
        <v>220</v>
      </c>
      <c r="J8" s="79">
        <f>220*0.98</f>
        <v>215.6</v>
      </c>
      <c r="K8" s="79"/>
      <c r="L8" s="9"/>
    </row>
    <row r="9" spans="1:58" ht="14.25" customHeight="1" x14ac:dyDescent="0.3">
      <c r="A9" s="21" t="s">
        <v>50</v>
      </c>
      <c r="B9" s="19" t="s">
        <v>22</v>
      </c>
      <c r="C9" s="19">
        <v>70</v>
      </c>
      <c r="D9" s="21">
        <v>50</v>
      </c>
      <c r="E9" s="21">
        <v>65</v>
      </c>
      <c r="F9" s="21">
        <v>60</v>
      </c>
      <c r="G9" s="19">
        <v>75</v>
      </c>
      <c r="H9" s="19">
        <v>150</v>
      </c>
      <c r="I9" s="19">
        <v>148</v>
      </c>
      <c r="J9" s="19">
        <v>135</v>
      </c>
      <c r="K9" s="19">
        <v>125</v>
      </c>
      <c r="L9" s="9"/>
    </row>
    <row r="10" spans="1:58" ht="14.25" customHeight="1" x14ac:dyDescent="0.3">
      <c r="A10" s="47" t="s">
        <v>23</v>
      </c>
      <c r="B10" s="66">
        <v>35</v>
      </c>
      <c r="C10" s="66">
        <v>70</v>
      </c>
      <c r="D10" s="47">
        <v>100</v>
      </c>
      <c r="E10" s="47">
        <v>100</v>
      </c>
      <c r="F10" s="47">
        <v>100</v>
      </c>
      <c r="G10" s="66">
        <v>100</v>
      </c>
      <c r="H10" s="66">
        <v>120</v>
      </c>
      <c r="I10" s="66">
        <v>120</v>
      </c>
      <c r="J10" s="66">
        <v>108</v>
      </c>
      <c r="K10" s="47">
        <v>150</v>
      </c>
    </row>
    <row r="11" spans="1:58" ht="14.25" customHeight="1" x14ac:dyDescent="0.3">
      <c r="A11" s="47" t="s">
        <v>39</v>
      </c>
      <c r="B11" s="66">
        <v>35</v>
      </c>
      <c r="C11" s="66">
        <v>75</v>
      </c>
      <c r="D11" s="47">
        <v>90</v>
      </c>
      <c r="E11" s="47">
        <v>90</v>
      </c>
      <c r="F11" s="47">
        <v>90</v>
      </c>
      <c r="G11" s="66">
        <v>90</v>
      </c>
      <c r="H11" s="66">
        <v>120</v>
      </c>
      <c r="I11" s="66">
        <v>120</v>
      </c>
      <c r="J11" s="66">
        <v>108</v>
      </c>
      <c r="K11" s="66">
        <v>150</v>
      </c>
    </row>
    <row r="12" spans="1:58" ht="14.25" customHeight="1" x14ac:dyDescent="0.3">
      <c r="A12" s="47" t="s">
        <v>24</v>
      </c>
      <c r="B12" s="66">
        <v>30</v>
      </c>
      <c r="C12" s="66">
        <v>70</v>
      </c>
      <c r="D12" s="47">
        <v>100</v>
      </c>
      <c r="E12" s="47">
        <v>100</v>
      </c>
      <c r="F12" s="47">
        <v>100</v>
      </c>
      <c r="G12" s="66">
        <v>75</v>
      </c>
      <c r="H12" s="66">
        <v>120</v>
      </c>
      <c r="I12" s="66">
        <v>120</v>
      </c>
      <c r="J12" s="66" t="s">
        <v>22</v>
      </c>
      <c r="K12" s="66" t="s">
        <v>22</v>
      </c>
    </row>
    <row r="13" spans="1:58" ht="14.25" customHeight="1" x14ac:dyDescent="0.3">
      <c r="A13" s="21" t="s">
        <v>146</v>
      </c>
      <c r="B13" s="19" t="s">
        <v>22</v>
      </c>
      <c r="C13" s="19">
        <v>100</v>
      </c>
      <c r="D13" s="21">
        <v>100</v>
      </c>
      <c r="E13" s="21">
        <v>100</v>
      </c>
      <c r="F13" s="21">
        <v>100</v>
      </c>
      <c r="G13" s="21">
        <v>120</v>
      </c>
      <c r="H13" s="21">
        <v>100</v>
      </c>
      <c r="I13" s="19">
        <v>113</v>
      </c>
      <c r="J13" s="21">
        <v>90</v>
      </c>
      <c r="K13" s="21">
        <v>130</v>
      </c>
    </row>
    <row r="14" spans="1:58" ht="14.25" customHeight="1" x14ac:dyDescent="0.3">
      <c r="A14" s="78" t="s">
        <v>46</v>
      </c>
      <c r="B14" s="79" t="s">
        <v>22</v>
      </c>
      <c r="C14" s="79">
        <f t="shared" ref="C14:D14" si="0">4*25</f>
        <v>100</v>
      </c>
      <c r="D14" s="79">
        <f t="shared" si="0"/>
        <v>100</v>
      </c>
      <c r="E14" s="79">
        <v>100</v>
      </c>
      <c r="F14" s="79">
        <v>100</v>
      </c>
      <c r="G14" s="79">
        <v>100</v>
      </c>
      <c r="H14" s="79">
        <v>100</v>
      </c>
      <c r="I14" s="79" t="s">
        <v>22</v>
      </c>
      <c r="J14" s="79">
        <v>90</v>
      </c>
      <c r="K14" s="78">
        <v>120</v>
      </c>
    </row>
    <row r="15" spans="1:58" ht="14.25" customHeight="1" x14ac:dyDescent="0.3">
      <c r="A15" s="21" t="s">
        <v>68</v>
      </c>
      <c r="B15" s="19" t="s">
        <v>22</v>
      </c>
      <c r="C15" s="19">
        <v>80</v>
      </c>
      <c r="D15" s="21">
        <v>60</v>
      </c>
      <c r="E15" s="21">
        <v>90</v>
      </c>
      <c r="F15" s="21">
        <v>80</v>
      </c>
      <c r="G15" s="21">
        <v>80</v>
      </c>
      <c r="H15" s="7">
        <v>100</v>
      </c>
      <c r="I15" s="7" t="s">
        <v>22</v>
      </c>
      <c r="J15" s="7">
        <v>90</v>
      </c>
      <c r="K15" s="21">
        <v>120</v>
      </c>
    </row>
    <row r="16" spans="1:58" ht="14.25" customHeight="1" x14ac:dyDescent="0.3">
      <c r="A16" s="78" t="s">
        <v>351</v>
      </c>
      <c r="B16" s="79">
        <v>35</v>
      </c>
      <c r="C16" s="79">
        <v>50</v>
      </c>
      <c r="D16" s="78">
        <v>50</v>
      </c>
      <c r="E16" s="78">
        <v>70</v>
      </c>
      <c r="F16" s="78">
        <v>70</v>
      </c>
      <c r="G16" s="78">
        <v>75</v>
      </c>
      <c r="H16" s="79">
        <v>120</v>
      </c>
      <c r="I16" s="79">
        <v>120</v>
      </c>
      <c r="J16" s="79">
        <v>108</v>
      </c>
      <c r="K16" s="79" t="s">
        <v>22</v>
      </c>
    </row>
    <row r="17" spans="1:16" ht="14.25" customHeight="1" x14ac:dyDescent="0.3">
      <c r="A17" s="21" t="s">
        <v>300</v>
      </c>
      <c r="B17" s="19"/>
      <c r="C17" s="21">
        <f>3.5*25</f>
        <v>87.5</v>
      </c>
      <c r="H17" s="19"/>
      <c r="I17" s="19"/>
      <c r="J17" s="19"/>
      <c r="K17" s="19"/>
    </row>
    <row r="18" spans="1:16" ht="14.25" customHeight="1" x14ac:dyDescent="0.3">
      <c r="A18" s="9" t="s">
        <v>352</v>
      </c>
      <c r="B18" s="9"/>
      <c r="C18" s="9"/>
      <c r="D18" s="9"/>
      <c r="E18" s="9"/>
      <c r="F18" s="9"/>
      <c r="G18" s="9"/>
      <c r="H18" s="9"/>
      <c r="I18" s="9"/>
      <c r="J18" s="9"/>
      <c r="K18" s="9"/>
    </row>
    <row r="19" spans="1:16" ht="14.25" customHeight="1" x14ac:dyDescent="0.3">
      <c r="A19" s="21" t="s">
        <v>204</v>
      </c>
      <c r="B19" s="19" t="s">
        <v>22</v>
      </c>
      <c r="C19" s="19" t="s">
        <v>22</v>
      </c>
      <c r="D19" s="19">
        <v>150</v>
      </c>
      <c r="E19" s="19" t="s">
        <v>22</v>
      </c>
      <c r="F19" s="19" t="s">
        <v>22</v>
      </c>
      <c r="G19" s="21">
        <v>200</v>
      </c>
      <c r="H19" s="21">
        <v>200</v>
      </c>
      <c r="I19" s="19">
        <v>193</v>
      </c>
      <c r="J19" s="21">
        <v>190</v>
      </c>
      <c r="K19" s="21">
        <v>225</v>
      </c>
    </row>
    <row r="20" spans="1:16" ht="14.25" customHeight="1" x14ac:dyDescent="0.3">
      <c r="A20" s="21" t="s">
        <v>54</v>
      </c>
      <c r="B20" s="19" t="s">
        <v>22</v>
      </c>
      <c r="C20" s="19" t="s">
        <v>22</v>
      </c>
      <c r="D20" s="19">
        <v>40</v>
      </c>
      <c r="E20" s="19">
        <v>50</v>
      </c>
      <c r="F20" s="19">
        <v>50</v>
      </c>
      <c r="G20" s="19">
        <v>75</v>
      </c>
      <c r="H20" s="19">
        <v>100</v>
      </c>
      <c r="I20" s="19">
        <v>133</v>
      </c>
      <c r="J20" s="19">
        <v>90</v>
      </c>
      <c r="K20" s="19" t="s">
        <v>22</v>
      </c>
      <c r="M20" s="7"/>
      <c r="P20" s="7"/>
    </row>
    <row r="21" spans="1:16" ht="14.25" customHeight="1" x14ac:dyDescent="0.3">
      <c r="A21" s="21" t="s">
        <v>74</v>
      </c>
      <c r="B21" s="19" t="s">
        <v>22</v>
      </c>
      <c r="C21" s="19">
        <v>40</v>
      </c>
      <c r="D21" s="19">
        <v>40</v>
      </c>
      <c r="E21" s="19">
        <v>60</v>
      </c>
      <c r="F21" s="19">
        <v>60</v>
      </c>
      <c r="G21" s="21">
        <v>60</v>
      </c>
      <c r="H21" s="21">
        <v>80</v>
      </c>
      <c r="I21" s="19">
        <v>107</v>
      </c>
      <c r="J21" s="19" t="s">
        <v>18</v>
      </c>
      <c r="K21" s="19">
        <v>90</v>
      </c>
      <c r="M21" s="7"/>
      <c r="P21" s="7"/>
    </row>
    <row r="22" spans="1:16" ht="14.25" customHeight="1" x14ac:dyDescent="0.3">
      <c r="A22" s="21" t="s">
        <v>72</v>
      </c>
      <c r="B22" s="19" t="s">
        <v>22</v>
      </c>
      <c r="C22" s="19">
        <v>30</v>
      </c>
      <c r="D22" s="21">
        <v>30</v>
      </c>
      <c r="E22" s="19">
        <v>30</v>
      </c>
      <c r="F22" s="19">
        <v>30</v>
      </c>
      <c r="G22" s="21">
        <v>40</v>
      </c>
      <c r="H22" s="21">
        <v>75</v>
      </c>
      <c r="I22" s="19">
        <v>75</v>
      </c>
      <c r="J22" s="21">
        <v>67.5</v>
      </c>
      <c r="K22" s="21">
        <v>75</v>
      </c>
      <c r="L22" s="2"/>
      <c r="M22" s="7"/>
      <c r="P22" s="7"/>
    </row>
    <row r="23" spans="1:16" ht="14.25" customHeight="1" x14ac:dyDescent="0.3">
      <c r="A23" s="21" t="s">
        <v>173</v>
      </c>
      <c r="B23" s="19" t="s">
        <v>22</v>
      </c>
      <c r="C23" s="19" t="s">
        <v>22</v>
      </c>
      <c r="D23" s="19" t="s">
        <v>22</v>
      </c>
      <c r="E23" s="19" t="s">
        <v>22</v>
      </c>
      <c r="F23" s="19" t="s">
        <v>22</v>
      </c>
      <c r="G23" s="19" t="s">
        <v>22</v>
      </c>
      <c r="H23" s="21">
        <v>75</v>
      </c>
      <c r="I23" s="19">
        <v>75</v>
      </c>
      <c r="J23" s="19" t="s">
        <v>18</v>
      </c>
      <c r="K23" s="21">
        <v>75</v>
      </c>
      <c r="M23" s="7"/>
      <c r="P23" s="7"/>
    </row>
    <row r="24" spans="1:16" ht="14.25" customHeight="1" x14ac:dyDescent="0.3">
      <c r="A24" s="21" t="s">
        <v>195</v>
      </c>
      <c r="B24" s="19" t="s">
        <v>22</v>
      </c>
      <c r="C24" s="19" t="s">
        <v>22</v>
      </c>
      <c r="D24" s="19" t="s">
        <v>22</v>
      </c>
      <c r="E24" s="19" t="s">
        <v>22</v>
      </c>
      <c r="F24" s="19" t="s">
        <v>22</v>
      </c>
      <c r="G24" s="19" t="s">
        <v>22</v>
      </c>
      <c r="H24" s="21">
        <v>60</v>
      </c>
      <c r="I24" s="19">
        <v>60</v>
      </c>
      <c r="J24" s="21">
        <v>60</v>
      </c>
      <c r="K24" s="21">
        <v>75</v>
      </c>
      <c r="M24" s="7"/>
      <c r="P24" s="7"/>
    </row>
    <row r="25" spans="1:16" ht="14.25" customHeight="1" x14ac:dyDescent="0.3">
      <c r="A25" s="78" t="s">
        <v>208</v>
      </c>
      <c r="B25" s="79">
        <v>45</v>
      </c>
      <c r="C25" s="79"/>
      <c r="D25" s="79"/>
      <c r="E25" s="79"/>
      <c r="F25" s="79"/>
      <c r="G25" s="79"/>
      <c r="H25" s="78"/>
      <c r="I25" s="78">
        <v>150</v>
      </c>
      <c r="J25" s="78">
        <v>142.5</v>
      </c>
      <c r="K25" s="78"/>
      <c r="M25" s="7"/>
      <c r="P25" s="7"/>
    </row>
    <row r="26" spans="1:16" ht="14.25" customHeight="1" x14ac:dyDescent="0.3">
      <c r="A26" s="78" t="s">
        <v>211</v>
      </c>
      <c r="B26" s="79">
        <v>50</v>
      </c>
      <c r="C26" s="79"/>
      <c r="D26" s="79"/>
      <c r="E26" s="79"/>
      <c r="F26" s="79"/>
      <c r="G26" s="79"/>
      <c r="H26" s="78"/>
      <c r="I26" s="78">
        <v>150</v>
      </c>
      <c r="J26" s="78">
        <v>142.5</v>
      </c>
      <c r="K26" s="78"/>
      <c r="M26" s="7"/>
      <c r="P26" s="7"/>
    </row>
    <row r="27" spans="1:16" ht="14.25" customHeight="1" x14ac:dyDescent="0.3">
      <c r="A27" s="56" t="s">
        <v>217</v>
      </c>
      <c r="B27" s="57"/>
      <c r="C27" s="57"/>
      <c r="D27" s="57"/>
      <c r="E27" s="58">
        <f t="shared" ref="E27:F27" si="1">2*25</f>
        <v>50</v>
      </c>
      <c r="F27" s="57">
        <f t="shared" si="1"/>
        <v>50</v>
      </c>
      <c r="G27" s="57"/>
      <c r="H27" s="58">
        <f t="shared" ref="H27:I27" si="2">4.5*25</f>
        <v>112.5</v>
      </c>
      <c r="I27" s="58">
        <f t="shared" si="2"/>
        <v>112.5</v>
      </c>
      <c r="J27" s="58">
        <f>4.275*25</f>
        <v>106.87500000000001</v>
      </c>
      <c r="K27" s="59"/>
      <c r="M27" s="7"/>
      <c r="P27" s="7"/>
    </row>
    <row r="28" spans="1:16" ht="14.25" customHeight="1" x14ac:dyDescent="0.3">
      <c r="A28" s="59" t="s">
        <v>263</v>
      </c>
      <c r="B28" s="57"/>
      <c r="C28" s="57"/>
      <c r="D28" s="57"/>
      <c r="E28" s="58"/>
      <c r="F28" s="57"/>
      <c r="G28" s="57"/>
      <c r="H28" s="58">
        <f t="shared" ref="H28:I28" si="3">3.5*25</f>
        <v>87.5</v>
      </c>
      <c r="I28" s="58">
        <f t="shared" si="3"/>
        <v>87.5</v>
      </c>
      <c r="J28" s="58">
        <f>3.325*25</f>
        <v>83.125</v>
      </c>
      <c r="K28" s="59"/>
      <c r="M28" s="7"/>
      <c r="P28" s="7"/>
    </row>
    <row r="29" spans="1:16" ht="14.25" customHeight="1" x14ac:dyDescent="0.3">
      <c r="A29" s="59" t="s">
        <v>281</v>
      </c>
      <c r="B29" s="57">
        <v>35</v>
      </c>
      <c r="C29" s="57">
        <v>50</v>
      </c>
      <c r="D29" s="59">
        <v>53</v>
      </c>
      <c r="E29" s="58">
        <f t="shared" ref="E29:F29" si="4">1.5*25</f>
        <v>37.5</v>
      </c>
      <c r="F29" s="58">
        <f t="shared" si="4"/>
        <v>37.5</v>
      </c>
      <c r="G29" s="59"/>
      <c r="H29" s="59"/>
      <c r="I29" s="59"/>
      <c r="J29" s="59"/>
      <c r="K29" s="59"/>
    </row>
    <row r="30" spans="1:16" ht="14.25" customHeight="1" x14ac:dyDescent="0.3">
      <c r="A30" s="82" t="s">
        <v>286</v>
      </c>
      <c r="B30" s="83">
        <v>37.5</v>
      </c>
      <c r="C30" s="83">
        <v>62.5</v>
      </c>
      <c r="D30" s="82">
        <v>52.1</v>
      </c>
      <c r="E30" s="82"/>
      <c r="F30" s="82"/>
      <c r="G30" s="82"/>
      <c r="H30" s="82"/>
      <c r="I30" s="82"/>
      <c r="J30" s="82"/>
      <c r="K30" s="82"/>
    </row>
    <row r="31" spans="1:16" ht="14.25" customHeight="1" x14ac:dyDescent="0.3">
      <c r="A31" s="59" t="s">
        <v>292</v>
      </c>
      <c r="B31" s="57"/>
      <c r="C31" s="59">
        <f>3.5*25</f>
        <v>87.5</v>
      </c>
      <c r="D31" s="59"/>
      <c r="E31" s="59">
        <f>3*25</f>
        <v>75</v>
      </c>
      <c r="F31" s="59">
        <f>3.4*25</f>
        <v>85</v>
      </c>
      <c r="G31" s="59">
        <f>3.5*25</f>
        <v>87.5</v>
      </c>
      <c r="H31" s="59"/>
      <c r="I31" s="59"/>
      <c r="J31" s="59"/>
      <c r="K31" s="59"/>
    </row>
    <row r="32" spans="1:16" ht="14.25" customHeight="1" x14ac:dyDescent="0.3">
      <c r="A32" s="59" t="s">
        <v>299</v>
      </c>
      <c r="B32" s="59">
        <v>20</v>
      </c>
      <c r="C32" s="84"/>
      <c r="D32" s="59"/>
      <c r="E32" s="59"/>
      <c r="F32" s="59"/>
      <c r="G32" s="59"/>
      <c r="H32" s="59"/>
      <c r="I32" s="59"/>
      <c r="J32" s="59"/>
      <c r="K32" s="59"/>
    </row>
    <row r="33" spans="1:46" ht="14.25" customHeight="1" x14ac:dyDescent="0.3">
      <c r="C33" s="2"/>
      <c r="J33" s="21" t="s">
        <v>357</v>
      </c>
    </row>
    <row r="34" spans="1:46" ht="14.25" customHeight="1" x14ac:dyDescent="0.3">
      <c r="A34" s="87" t="s">
        <v>359</v>
      </c>
      <c r="B34" s="87">
        <v>62.6</v>
      </c>
      <c r="C34" s="87"/>
      <c r="D34" s="87">
        <v>131.1</v>
      </c>
      <c r="E34" s="87"/>
      <c r="F34" s="87"/>
      <c r="G34" s="87"/>
      <c r="H34" s="87" t="s">
        <v>361</v>
      </c>
      <c r="I34" s="87"/>
      <c r="J34" s="87" t="s">
        <v>362</v>
      </c>
      <c r="K34" s="87"/>
    </row>
    <row r="35" spans="1:46" ht="14.25" customHeight="1" x14ac:dyDescent="0.3">
      <c r="A35" s="22" t="s">
        <v>364</v>
      </c>
      <c r="B35" s="22" t="s">
        <v>366</v>
      </c>
      <c r="C35" s="22"/>
      <c r="D35" s="22" t="s">
        <v>367</v>
      </c>
      <c r="E35" s="22"/>
      <c r="F35" s="22"/>
      <c r="G35" s="22"/>
      <c r="H35" s="22"/>
      <c r="I35" s="22"/>
      <c r="J35" s="22" t="s">
        <v>370</v>
      </c>
    </row>
    <row r="36" spans="1:46" ht="14.25" customHeight="1" x14ac:dyDescent="0.3">
      <c r="A36" s="90" t="s">
        <v>371</v>
      </c>
      <c r="B36" s="90"/>
      <c r="C36" s="90"/>
      <c r="D36" s="90">
        <v>76</v>
      </c>
      <c r="E36" s="90"/>
      <c r="F36" s="90"/>
      <c r="G36" s="90">
        <v>105</v>
      </c>
      <c r="H36" s="90">
        <v>99</v>
      </c>
      <c r="I36" s="90"/>
      <c r="J36" s="90">
        <v>88</v>
      </c>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row>
    <row r="37" spans="1:46" ht="14.25" customHeight="1" x14ac:dyDescent="0.3">
      <c r="A37" s="90" t="s">
        <v>378</v>
      </c>
      <c r="B37" s="90"/>
      <c r="C37" s="90"/>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row>
    <row r="38" spans="1:46" ht="14.25" customHeight="1" x14ac:dyDescent="0.3">
      <c r="A38" s="106" t="s">
        <v>386</v>
      </c>
      <c r="B38" s="106"/>
      <c r="C38" s="106"/>
      <c r="D38" s="107">
        <v>2.1179999999999999</v>
      </c>
      <c r="E38" s="107">
        <v>2.2829999999999999</v>
      </c>
      <c r="F38" s="107">
        <v>2.4510000000000001</v>
      </c>
      <c r="G38" s="107">
        <v>2.9239999999999999</v>
      </c>
      <c r="H38" s="107">
        <f>AVERAGE(2.759,2.785,2.814,2.422)</f>
        <v>2.6950000000000003</v>
      </c>
      <c r="I38" s="107">
        <v>2.173</v>
      </c>
      <c r="J38" s="107">
        <v>2.4510000000000001</v>
      </c>
      <c r="K38" s="107">
        <v>3.4630000000000001</v>
      </c>
      <c r="L38" s="107">
        <v>13.327999999999999</v>
      </c>
      <c r="M38" s="107">
        <v>16.978000000000002</v>
      </c>
      <c r="N38" s="107">
        <v>17.622</v>
      </c>
      <c r="O38" s="107">
        <v>19.792000000000002</v>
      </c>
      <c r="P38" s="107">
        <v>22.446000000000002</v>
      </c>
      <c r="Q38" s="107">
        <v>27.995000000000001</v>
      </c>
      <c r="R38" s="107">
        <v>36.835999999999999</v>
      </c>
      <c r="S38" s="107">
        <v>78.716999999999999</v>
      </c>
      <c r="T38" s="107">
        <v>100.202</v>
      </c>
      <c r="U38" s="107">
        <f t="shared" ref="U38:AT38" si="5">(T38*U39)/T39</f>
        <v>113.74940803897687</v>
      </c>
      <c r="V38" s="107">
        <f t="shared" si="5"/>
        <v>145.6651485992692</v>
      </c>
      <c r="W38" s="107">
        <f t="shared" si="5"/>
        <v>180.69313154689405</v>
      </c>
      <c r="X38" s="107">
        <f t="shared" si="5"/>
        <v>220.7251120584653</v>
      </c>
      <c r="Y38" s="107">
        <f t="shared" si="5"/>
        <v>283.85481303288674</v>
      </c>
      <c r="Z38" s="107">
        <f t="shared" si="5"/>
        <v>374.32342752740561</v>
      </c>
      <c r="AA38" s="107">
        <f t="shared" si="5"/>
        <v>483.70959378806333</v>
      </c>
      <c r="AB38" s="107">
        <f t="shared" si="5"/>
        <v>562.18692143727162</v>
      </c>
      <c r="AC38" s="107">
        <f t="shared" si="5"/>
        <v>580.40269305724712</v>
      </c>
      <c r="AD38" s="107">
        <f t="shared" si="5"/>
        <v>680.84879049939082</v>
      </c>
      <c r="AE38" s="107">
        <f t="shared" si="5"/>
        <v>925.37340316686937</v>
      </c>
      <c r="AF38" s="107">
        <f t="shared" si="5"/>
        <v>1466.4153836784403</v>
      </c>
      <c r="AG38" s="107">
        <f t="shared" si="5"/>
        <v>2350.7499043848957</v>
      </c>
      <c r="AH38" s="107">
        <f t="shared" si="5"/>
        <v>2920.0156516443349</v>
      </c>
      <c r="AI38" s="107">
        <f t="shared" si="5"/>
        <v>8256.595980511569</v>
      </c>
      <c r="AJ38" s="107">
        <f t="shared" si="5"/>
        <v>44920.031790499372</v>
      </c>
      <c r="AK38" s="107">
        <f t="shared" si="5"/>
        <v>124053.37131546889</v>
      </c>
      <c r="AL38" s="107">
        <f t="shared" si="5"/>
        <v>341608.26784409239</v>
      </c>
      <c r="AM38" s="107">
        <f t="shared" si="5"/>
        <v>886510.03915956104</v>
      </c>
      <c r="AN38" s="107">
        <f t="shared" si="5"/>
        <v>1779802.935992691</v>
      </c>
      <c r="AO38" s="107">
        <f t="shared" si="5"/>
        <v>3639219.3032873147</v>
      </c>
      <c r="AP38" s="107">
        <f t="shared" si="5"/>
        <v>9636092.0571378935</v>
      </c>
      <c r="AQ38" s="107">
        <f t="shared" si="5"/>
        <v>42764908.9238232</v>
      </c>
      <c r="AR38" s="107">
        <f t="shared" si="5"/>
        <v>310786583.01069242</v>
      </c>
      <c r="AS38" s="107">
        <f t="shared" si="5"/>
        <v>2399832847.6102986</v>
      </c>
      <c r="AT38" s="107">
        <f t="shared" si="5"/>
        <v>4561848457.6049433</v>
      </c>
    </row>
    <row r="39" spans="1:46" ht="14.25" customHeight="1" x14ac:dyDescent="0.3">
      <c r="A39" s="90" t="s">
        <v>408</v>
      </c>
      <c r="B39" s="90"/>
      <c r="C39" s="90"/>
      <c r="D39" s="101"/>
      <c r="E39" s="107"/>
      <c r="F39" s="107"/>
      <c r="G39" s="107"/>
      <c r="H39" s="107"/>
      <c r="I39" s="107"/>
      <c r="J39" s="101"/>
      <c r="K39" s="101"/>
      <c r="L39" s="101"/>
      <c r="M39" s="101"/>
      <c r="N39" s="101"/>
      <c r="O39" s="101"/>
      <c r="P39" s="101"/>
      <c r="Q39" s="101"/>
      <c r="R39" s="101"/>
      <c r="S39" s="101"/>
      <c r="T39" s="101">
        <v>3.2839999999999998</v>
      </c>
      <c r="U39" s="101">
        <v>3.7280000000000002</v>
      </c>
      <c r="V39" s="101">
        <v>4.774</v>
      </c>
      <c r="W39" s="101">
        <v>5.9219999999999997</v>
      </c>
      <c r="X39" s="101">
        <v>7.234</v>
      </c>
      <c r="Y39" s="101">
        <v>9.3030000000000008</v>
      </c>
      <c r="Z39" s="101">
        <v>12.268000000000001</v>
      </c>
      <c r="AA39" s="101">
        <v>15.853</v>
      </c>
      <c r="AB39" s="101">
        <v>18.425000000000001</v>
      </c>
      <c r="AC39" s="101">
        <v>19.021999999999998</v>
      </c>
      <c r="AD39" s="101">
        <v>22.314</v>
      </c>
      <c r="AE39" s="101">
        <v>30.327999999999999</v>
      </c>
      <c r="AF39" s="101">
        <v>48.06</v>
      </c>
      <c r="AG39" s="101">
        <v>77.043000000000006</v>
      </c>
      <c r="AH39" s="101">
        <v>95.7</v>
      </c>
      <c r="AI39" s="101">
        <v>270.60000000000002</v>
      </c>
      <c r="AJ39" s="101">
        <v>1472.2</v>
      </c>
      <c r="AK39" s="101">
        <v>4065.7</v>
      </c>
      <c r="AL39" s="101">
        <v>11195.8</v>
      </c>
      <c r="AM39" s="101">
        <v>29054.3</v>
      </c>
      <c r="AN39" s="101">
        <v>58330.9</v>
      </c>
      <c r="AO39" s="101">
        <f t="shared" ref="AO39:AT39" si="6">(AN39*AO40)/AN40</f>
        <v>119271.03443040606</v>
      </c>
      <c r="AP39" s="101">
        <f t="shared" si="6"/>
        <v>315811.32428136026</v>
      </c>
      <c r="AQ39" s="101">
        <f t="shared" si="6"/>
        <v>1401568.4408079227</v>
      </c>
      <c r="AR39" s="101">
        <f t="shared" si="6"/>
        <v>10185656.360223494</v>
      </c>
      <c r="AS39" s="101">
        <f t="shared" si="6"/>
        <v>78651634.41400598</v>
      </c>
      <c r="AT39" s="101">
        <f t="shared" si="6"/>
        <v>149509094.97589514</v>
      </c>
    </row>
    <row r="40" spans="1:46" ht="14.25" customHeight="1" x14ac:dyDescent="0.3">
      <c r="A40" s="90" t="s">
        <v>409</v>
      </c>
      <c r="B40" s="90"/>
      <c r="C40" s="90"/>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v>1.2317020000000001E-6</v>
      </c>
      <c r="AO40" s="101">
        <v>2.5185000000000001E-6</v>
      </c>
      <c r="AP40" s="101">
        <v>6.6686E-6</v>
      </c>
      <c r="AQ40" s="101">
        <v>2.9595200000000001E-5</v>
      </c>
      <c r="AR40" s="101">
        <v>2.15078E-4</v>
      </c>
      <c r="AS40" s="101">
        <v>1.6607900000000001E-3</v>
      </c>
      <c r="AT40" s="101">
        <v>3.1570000000000001E-3</v>
      </c>
    </row>
    <row r="41" spans="1:46" ht="14.25" customHeight="1" x14ac:dyDescent="0.3">
      <c r="A41" s="130" t="s">
        <v>410</v>
      </c>
      <c r="B41" s="130"/>
      <c r="C41" s="130"/>
      <c r="D41" s="130"/>
      <c r="E41" s="130"/>
      <c r="F41" s="130"/>
      <c r="G41" s="131">
        <f>(G38-D38)/D38</f>
        <v>0.38054768649669501</v>
      </c>
      <c r="H41" s="131">
        <f t="shared" ref="H41:K41" si="7">(H38-G38)/G38</f>
        <v>-7.8317373461012196E-2</v>
      </c>
      <c r="I41" s="131">
        <f t="shared" si="7"/>
        <v>-0.19369202226345089</v>
      </c>
      <c r="J41" s="131">
        <f t="shared" si="7"/>
        <v>0.12793373216751036</v>
      </c>
      <c r="K41" s="131">
        <f t="shared" si="7"/>
        <v>0.41289269685842511</v>
      </c>
    </row>
    <row r="42" spans="1:46" ht="14.25" customHeight="1" x14ac:dyDescent="0.3">
      <c r="H42" s="2" t="s">
        <v>411</v>
      </c>
      <c r="I42" s="2"/>
    </row>
    <row r="43" spans="1:46" ht="14.25" customHeight="1" x14ac:dyDescent="0.3">
      <c r="H43" s="2" t="s">
        <v>412</v>
      </c>
      <c r="I43" s="2"/>
    </row>
    <row r="44" spans="1:46" ht="14.25" customHeight="1" x14ac:dyDescent="0.3">
      <c r="A44" s="21" t="s">
        <v>309</v>
      </c>
      <c r="B44" s="21" t="s">
        <v>413</v>
      </c>
    </row>
    <row r="45" spans="1:46" ht="14.25" customHeight="1" x14ac:dyDescent="0.3">
      <c r="B45" s="21" t="s">
        <v>414</v>
      </c>
    </row>
    <row r="46" spans="1:46" ht="14.25" customHeight="1" x14ac:dyDescent="0.3">
      <c r="B46" s="21" t="s">
        <v>310</v>
      </c>
    </row>
    <row r="47" spans="1:46" ht="14.25" customHeight="1" x14ac:dyDescent="0.3">
      <c r="B47" s="21" t="s">
        <v>311</v>
      </c>
    </row>
    <row r="48" spans="1:46" ht="14.25" customHeight="1" x14ac:dyDescent="0.3">
      <c r="B48" s="21" t="s">
        <v>312</v>
      </c>
    </row>
    <row r="49" spans="1:12" ht="14.25" customHeight="1" x14ac:dyDescent="0.3">
      <c r="B49" s="21" t="s">
        <v>313</v>
      </c>
    </row>
    <row r="50" spans="1:12" ht="14.25" customHeight="1" x14ac:dyDescent="0.3">
      <c r="B50" s="21" t="s">
        <v>314</v>
      </c>
    </row>
    <row r="51" spans="1:12" ht="14.25" customHeight="1" x14ac:dyDescent="0.3">
      <c r="B51" s="21" t="s">
        <v>315</v>
      </c>
    </row>
    <row r="52" spans="1:12" ht="14.25" customHeight="1" x14ac:dyDescent="0.3"/>
    <row r="53" spans="1:12" ht="14.25" customHeight="1" x14ac:dyDescent="0.3">
      <c r="A53" s="21" t="s">
        <v>275</v>
      </c>
      <c r="B53" s="21" t="s">
        <v>301</v>
      </c>
    </row>
    <row r="54" spans="1:12" ht="14.25" customHeight="1" x14ac:dyDescent="0.3">
      <c r="B54" s="21" t="s">
        <v>415</v>
      </c>
    </row>
    <row r="55" spans="1:12" ht="14.25" customHeight="1" x14ac:dyDescent="0.3">
      <c r="B55" s="21" t="s">
        <v>303</v>
      </c>
    </row>
    <row r="56" spans="1:12" ht="14.25" customHeight="1" x14ac:dyDescent="0.3">
      <c r="B56" s="21" t="s">
        <v>304</v>
      </c>
    </row>
    <row r="57" spans="1:12" ht="14.25" customHeight="1" x14ac:dyDescent="0.3">
      <c r="B57" s="21" t="s">
        <v>305</v>
      </c>
    </row>
    <row r="58" spans="1:12" ht="14.25" customHeight="1" x14ac:dyDescent="0.3">
      <c r="B58" s="21" t="s">
        <v>306</v>
      </c>
    </row>
    <row r="59" spans="1:12" ht="14.25" customHeight="1" x14ac:dyDescent="0.3"/>
    <row r="60" spans="1:12" ht="14.25" customHeight="1" x14ac:dyDescent="0.35">
      <c r="A60" s="132" t="s">
        <v>416</v>
      </c>
      <c r="B60" s="132"/>
      <c r="C60" s="132"/>
      <c r="D60" s="132"/>
      <c r="E60" s="132"/>
      <c r="F60" s="132"/>
      <c r="G60" s="22"/>
      <c r="H60" s="22"/>
      <c r="I60" s="22"/>
      <c r="J60" s="22"/>
      <c r="K60" s="22"/>
      <c r="L60" s="22"/>
    </row>
    <row r="61" spans="1:12" ht="14.25" customHeight="1" x14ac:dyDescent="0.35">
      <c r="A61" s="1"/>
      <c r="B61" s="1"/>
      <c r="C61" s="1"/>
      <c r="D61" s="1"/>
      <c r="E61" s="1"/>
      <c r="F61" s="1"/>
      <c r="G61" s="2"/>
    </row>
    <row r="62" spans="1:12" ht="14.25" customHeight="1" x14ac:dyDescent="0.3">
      <c r="D62" s="2"/>
      <c r="E62" s="2"/>
      <c r="F62" s="2"/>
      <c r="K62" s="2"/>
    </row>
    <row r="63" spans="1:12" ht="14.25" customHeight="1" x14ac:dyDescent="0.3">
      <c r="A63" s="11" t="s">
        <v>3</v>
      </c>
      <c r="B63" s="11">
        <v>1895</v>
      </c>
      <c r="C63" s="11">
        <v>1910</v>
      </c>
      <c r="D63" s="11">
        <v>1914</v>
      </c>
      <c r="E63" s="11">
        <v>1915</v>
      </c>
      <c r="F63" s="11">
        <v>1916</v>
      </c>
      <c r="G63" s="14">
        <v>1923</v>
      </c>
      <c r="H63" s="14" t="s">
        <v>10</v>
      </c>
      <c r="I63" s="14">
        <v>1932</v>
      </c>
      <c r="J63" s="14">
        <v>1933</v>
      </c>
      <c r="K63" s="11">
        <v>1945</v>
      </c>
    </row>
    <row r="64" spans="1:12" ht="14.25" customHeight="1" x14ac:dyDescent="0.3">
      <c r="A64" s="133" t="s">
        <v>33</v>
      </c>
      <c r="B64" s="134"/>
      <c r="C64" s="134"/>
      <c r="D64" s="134">
        <f t="shared" ref="D64:D75" si="8">(D5)*($L$95/$D$95)</f>
        <v>5677.1671388101986</v>
      </c>
      <c r="E64" s="134">
        <f>(E5)*($L$95/$E$95)</f>
        <v>5266.859395532194</v>
      </c>
      <c r="F64" s="134">
        <f>(F5)*($L$95/$F$95)</f>
        <v>4905.8506731946145</v>
      </c>
      <c r="G64" s="134">
        <f t="shared" ref="G64:G66" si="9">(G5)*($L$95/$G$95)</f>
        <v>5140.3214774281805</v>
      </c>
      <c r="H64" s="134">
        <f t="shared" ref="H64:H75" si="10">(H5)*($L$95/$H$95)</f>
        <v>5577.1057513914648</v>
      </c>
      <c r="I64" s="134">
        <f t="shared" ref="I64:I72" si="11">(I5)*($L$95/$I$95)</f>
        <v>6824.6184997699029</v>
      </c>
      <c r="J64" s="134">
        <f t="shared" ref="J64:J70" si="12">(J5)*($L$95/$J$95)</f>
        <v>5519.0820073439409</v>
      </c>
      <c r="K64" s="134">
        <f t="shared" ref="K64:K66" si="13">(K5)*($L$95/$K$95)</f>
        <v>4629.6043892578691</v>
      </c>
    </row>
    <row r="65" spans="1:11" ht="14.25" customHeight="1" x14ac:dyDescent="0.3">
      <c r="A65" s="21" t="s">
        <v>58</v>
      </c>
      <c r="B65" s="19"/>
      <c r="C65" s="19"/>
      <c r="D65" s="129">
        <f t="shared" si="8"/>
        <v>8042.6534466477806</v>
      </c>
      <c r="E65" s="129"/>
      <c r="F65" s="129"/>
      <c r="G65" s="129">
        <f t="shared" si="9"/>
        <v>6853.7619699042407</v>
      </c>
      <c r="H65" s="129">
        <f t="shared" si="10"/>
        <v>7436.141001855286</v>
      </c>
      <c r="I65" s="129">
        <f t="shared" si="11"/>
        <v>7101.2922227335475</v>
      </c>
      <c r="J65" s="129">
        <f t="shared" si="12"/>
        <v>7358.7760097919208</v>
      </c>
      <c r="K65" s="129">
        <f t="shared" si="13"/>
        <v>5208.3049379151025</v>
      </c>
    </row>
    <row r="66" spans="1:11" ht="14.25" customHeight="1" x14ac:dyDescent="0.3">
      <c r="A66" s="21" t="s">
        <v>417</v>
      </c>
      <c r="B66" s="19"/>
      <c r="C66" s="19"/>
      <c r="D66" s="129">
        <f t="shared" si="8"/>
        <v>4730.9726156751649</v>
      </c>
      <c r="E66" s="129">
        <f>(E7)*($L$95/$E$95)</f>
        <v>4389.0494962768289</v>
      </c>
      <c r="F66" s="129">
        <f>(F7)*($L$95/$F$95)</f>
        <v>4088.208894328845</v>
      </c>
      <c r="G66" s="129">
        <f t="shared" si="9"/>
        <v>3426.8809849521203</v>
      </c>
      <c r="H66" s="129">
        <f t="shared" si="10"/>
        <v>5577.1057513914648</v>
      </c>
      <c r="I66" s="129">
        <f t="shared" si="11"/>
        <v>6824.6184997699029</v>
      </c>
      <c r="J66" s="129">
        <f t="shared" si="12"/>
        <v>5519.0820073439409</v>
      </c>
      <c r="K66" s="129">
        <f t="shared" si="13"/>
        <v>3761.5535662720185</v>
      </c>
    </row>
    <row r="67" spans="1:11" ht="14.25" customHeight="1" x14ac:dyDescent="0.3">
      <c r="A67" s="21" t="s">
        <v>350</v>
      </c>
      <c r="B67" s="19"/>
      <c r="C67" s="19"/>
      <c r="D67" s="129">
        <f t="shared" si="8"/>
        <v>8515.750708215297</v>
      </c>
      <c r="E67" s="129"/>
      <c r="F67" s="129"/>
      <c r="G67" s="129"/>
      <c r="H67" s="129">
        <f t="shared" si="10"/>
        <v>8551.5621521335797</v>
      </c>
      <c r="I67" s="129">
        <f t="shared" si="11"/>
        <v>10144.70317533364</v>
      </c>
      <c r="J67" s="129">
        <f t="shared" si="12"/>
        <v>8814.1783761729894</v>
      </c>
      <c r="K67" s="129"/>
    </row>
    <row r="68" spans="1:11" ht="14.25" customHeight="1" x14ac:dyDescent="0.3">
      <c r="A68" s="133" t="s">
        <v>50</v>
      </c>
      <c r="B68" s="135"/>
      <c r="C68" s="135"/>
      <c r="D68" s="134">
        <f t="shared" si="8"/>
        <v>2365.4863078375824</v>
      </c>
      <c r="E68" s="134">
        <f t="shared" ref="E68:E75" si="14">(E9)*($L$95/$E$95)</f>
        <v>2852.8821725799385</v>
      </c>
      <c r="F68" s="134">
        <f t="shared" ref="F68:F75" si="15">(F9)*($L$95/$F$95)</f>
        <v>2452.9253365973073</v>
      </c>
      <c r="G68" s="134">
        <f t="shared" ref="G68:G75" si="16">(G9)*($L$95/$G$95)</f>
        <v>2570.1607387140903</v>
      </c>
      <c r="H68" s="134">
        <f t="shared" si="10"/>
        <v>5577.1057513914648</v>
      </c>
      <c r="I68" s="134">
        <f t="shared" si="11"/>
        <v>6824.6184997699029</v>
      </c>
      <c r="J68" s="134">
        <f t="shared" si="12"/>
        <v>5519.0820073439409</v>
      </c>
      <c r="K68" s="134">
        <f t="shared" ref="K68:K70" si="17">(K9)*($L$95/$K$95)</f>
        <v>3616.87842910771</v>
      </c>
    </row>
    <row r="69" spans="1:11" ht="14.25" customHeight="1" x14ac:dyDescent="0.3">
      <c r="A69" s="133" t="s">
        <v>23</v>
      </c>
      <c r="B69" s="135"/>
      <c r="C69" s="135"/>
      <c r="D69" s="134">
        <f t="shared" si="8"/>
        <v>4730.9726156751649</v>
      </c>
      <c r="E69" s="134">
        <f t="shared" si="14"/>
        <v>4389.0494962768289</v>
      </c>
      <c r="F69" s="134">
        <f t="shared" si="15"/>
        <v>4088.208894328845</v>
      </c>
      <c r="G69" s="134">
        <f t="shared" si="16"/>
        <v>3426.8809849521203</v>
      </c>
      <c r="H69" s="134">
        <f t="shared" si="10"/>
        <v>4461.684601113172</v>
      </c>
      <c r="I69" s="134">
        <f t="shared" si="11"/>
        <v>5533.4744592728939</v>
      </c>
      <c r="J69" s="134">
        <f t="shared" si="12"/>
        <v>4415.2656058751527</v>
      </c>
      <c r="K69" s="134">
        <f t="shared" si="17"/>
        <v>4340.254114929252</v>
      </c>
    </row>
    <row r="70" spans="1:11" ht="14.25" customHeight="1" x14ac:dyDescent="0.3">
      <c r="A70" s="133" t="s">
        <v>39</v>
      </c>
      <c r="B70" s="135"/>
      <c r="C70" s="135"/>
      <c r="D70" s="134">
        <f t="shared" si="8"/>
        <v>4257.8753541076485</v>
      </c>
      <c r="E70" s="134">
        <f t="shared" si="14"/>
        <v>3950.1445466491459</v>
      </c>
      <c r="F70" s="134">
        <f t="shared" si="15"/>
        <v>3679.3880048959604</v>
      </c>
      <c r="G70" s="134">
        <f t="shared" si="16"/>
        <v>3084.1928864569086</v>
      </c>
      <c r="H70" s="134">
        <f t="shared" si="10"/>
        <v>4461.684601113172</v>
      </c>
      <c r="I70" s="134">
        <f t="shared" si="11"/>
        <v>5533.4744592728939</v>
      </c>
      <c r="J70" s="134">
        <f t="shared" si="12"/>
        <v>4415.2656058751527</v>
      </c>
      <c r="K70" s="134">
        <f t="shared" si="17"/>
        <v>4340.254114929252</v>
      </c>
    </row>
    <row r="71" spans="1:11" ht="14.25" customHeight="1" x14ac:dyDescent="0.3">
      <c r="A71" s="21" t="s">
        <v>24</v>
      </c>
      <c r="B71" s="19"/>
      <c r="C71" s="19"/>
      <c r="D71" s="129">
        <f t="shared" si="8"/>
        <v>4730.9726156751649</v>
      </c>
      <c r="E71" s="129">
        <f t="shared" si="14"/>
        <v>4389.0494962768289</v>
      </c>
      <c r="F71" s="129">
        <f t="shared" si="15"/>
        <v>4088.208894328845</v>
      </c>
      <c r="G71" s="129">
        <f t="shared" si="16"/>
        <v>2570.1607387140903</v>
      </c>
      <c r="H71" s="129">
        <f t="shared" si="10"/>
        <v>4461.684601113172</v>
      </c>
      <c r="I71" s="129">
        <f t="shared" si="11"/>
        <v>5533.4744592728939</v>
      </c>
      <c r="J71" s="129"/>
      <c r="K71" s="129"/>
    </row>
    <row r="72" spans="1:11" ht="14.25" customHeight="1" x14ac:dyDescent="0.3">
      <c r="A72" s="21" t="s">
        <v>146</v>
      </c>
      <c r="B72" s="19"/>
      <c r="C72" s="19"/>
      <c r="D72" s="129">
        <f t="shared" si="8"/>
        <v>4730.9726156751649</v>
      </c>
      <c r="E72" s="129">
        <f t="shared" si="14"/>
        <v>4389.0494962768289</v>
      </c>
      <c r="F72" s="129">
        <f t="shared" si="15"/>
        <v>4088.208894328845</v>
      </c>
      <c r="G72" s="129">
        <f t="shared" si="16"/>
        <v>4112.2571819425448</v>
      </c>
      <c r="H72" s="129">
        <f t="shared" si="10"/>
        <v>3718.070500927643</v>
      </c>
      <c r="I72" s="129">
        <f t="shared" si="11"/>
        <v>5210.6884491486417</v>
      </c>
      <c r="J72" s="129">
        <f t="shared" ref="J72:J75" si="18">(J13)*($L$95/$J$95)</f>
        <v>3679.3880048959604</v>
      </c>
      <c r="K72" s="129">
        <f t="shared" ref="K72:K74" si="19">(K13)*($L$95/$K$95)</f>
        <v>3761.5535662720185</v>
      </c>
    </row>
    <row r="73" spans="1:11" ht="14.25" customHeight="1" x14ac:dyDescent="0.3">
      <c r="A73" s="21" t="s">
        <v>46</v>
      </c>
      <c r="B73" s="19"/>
      <c r="C73" s="19"/>
      <c r="D73" s="129">
        <f t="shared" si="8"/>
        <v>4730.9726156751649</v>
      </c>
      <c r="E73" s="129">
        <f t="shared" si="14"/>
        <v>4389.0494962768289</v>
      </c>
      <c r="F73" s="129">
        <f t="shared" si="15"/>
        <v>4088.208894328845</v>
      </c>
      <c r="G73" s="129">
        <f t="shared" si="16"/>
        <v>3426.8809849521203</v>
      </c>
      <c r="H73" s="129">
        <f t="shared" si="10"/>
        <v>3718.070500927643</v>
      </c>
      <c r="I73" s="129"/>
      <c r="J73" s="129">
        <f t="shared" si="18"/>
        <v>3679.3880048959604</v>
      </c>
      <c r="K73" s="129">
        <f t="shared" si="19"/>
        <v>3472.2032919434018</v>
      </c>
    </row>
    <row r="74" spans="1:11" ht="14.25" customHeight="1" x14ac:dyDescent="0.3">
      <c r="A74" s="21" t="s">
        <v>68</v>
      </c>
      <c r="B74" s="19"/>
      <c r="C74" s="19"/>
      <c r="D74" s="129">
        <f t="shared" si="8"/>
        <v>2838.5835694050993</v>
      </c>
      <c r="E74" s="129">
        <f t="shared" si="14"/>
        <v>3950.1445466491459</v>
      </c>
      <c r="F74" s="129">
        <f t="shared" si="15"/>
        <v>3270.5671154630763</v>
      </c>
      <c r="G74" s="129">
        <f t="shared" si="16"/>
        <v>2741.5047879616964</v>
      </c>
      <c r="H74" s="129">
        <f t="shared" si="10"/>
        <v>3718.070500927643</v>
      </c>
      <c r="I74" s="129"/>
      <c r="J74" s="129">
        <f t="shared" si="18"/>
        <v>3679.3880048959604</v>
      </c>
      <c r="K74" s="129">
        <f t="shared" si="19"/>
        <v>3472.2032919434018</v>
      </c>
    </row>
    <row r="75" spans="1:11" ht="14.25" customHeight="1" x14ac:dyDescent="0.3">
      <c r="A75" s="21" t="s">
        <v>351</v>
      </c>
      <c r="B75" s="19"/>
      <c r="C75" s="19"/>
      <c r="D75" s="129">
        <f t="shared" si="8"/>
        <v>2365.4863078375824</v>
      </c>
      <c r="E75" s="129">
        <f t="shared" si="14"/>
        <v>3072.33464739378</v>
      </c>
      <c r="F75" s="129">
        <f t="shared" si="15"/>
        <v>2861.7462260301918</v>
      </c>
      <c r="G75" s="129">
        <f t="shared" si="16"/>
        <v>2570.1607387140903</v>
      </c>
      <c r="H75" s="129">
        <f t="shared" si="10"/>
        <v>4461.684601113172</v>
      </c>
      <c r="I75" s="129">
        <f>(I16)*($L$95/$I$95)</f>
        <v>5533.4744592728939</v>
      </c>
      <c r="J75" s="129">
        <f t="shared" si="18"/>
        <v>4415.2656058751527</v>
      </c>
      <c r="K75" s="129"/>
    </row>
    <row r="76" spans="1:11" ht="14.25" customHeight="1" x14ac:dyDescent="0.3">
      <c r="A76" s="21" t="s">
        <v>300</v>
      </c>
      <c r="B76" s="19"/>
      <c r="C76" s="19"/>
      <c r="D76" s="129"/>
      <c r="E76" s="129"/>
      <c r="F76" s="129"/>
      <c r="G76" s="129"/>
      <c r="H76" s="129"/>
      <c r="I76" s="129"/>
      <c r="J76" s="129"/>
      <c r="K76" s="129"/>
    </row>
    <row r="77" spans="1:11" ht="14.25" customHeight="1" x14ac:dyDescent="0.3">
      <c r="A77" s="9" t="s">
        <v>352</v>
      </c>
      <c r="D77" s="129"/>
      <c r="E77" s="129"/>
      <c r="F77" s="129"/>
      <c r="G77" s="129"/>
      <c r="H77" s="129"/>
      <c r="I77" s="129"/>
      <c r="J77" s="129"/>
      <c r="K77" s="129"/>
    </row>
    <row r="78" spans="1:11" ht="14.25" customHeight="1" x14ac:dyDescent="0.3">
      <c r="A78" s="133" t="s">
        <v>204</v>
      </c>
      <c r="B78" s="135"/>
      <c r="C78" s="135"/>
      <c r="D78" s="134">
        <f t="shared" ref="D78:D81" si="20">(D19)*($L$95/$D$95)</f>
        <v>7096.4589235127478</v>
      </c>
      <c r="E78" s="134"/>
      <c r="F78" s="134"/>
      <c r="G78" s="134">
        <f t="shared" ref="G78:G81" si="21">(G19)*($L$95/$G$95)</f>
        <v>6853.7619699042407</v>
      </c>
      <c r="H78" s="134">
        <f t="shared" ref="H78:H83" si="22">(H19)*($L$95/$H$95)</f>
        <v>7436.141001855286</v>
      </c>
      <c r="I78" s="134">
        <f t="shared" ref="I78:I87" si="23">(I19)*($L$95/$I$95)</f>
        <v>8899.6714219972382</v>
      </c>
      <c r="J78" s="134">
        <f t="shared" ref="J78:J79" si="24">(J19)*($L$95/$J$95)</f>
        <v>7767.5968992248054</v>
      </c>
      <c r="K78" s="134">
        <f>(K19)*($L$95/$K$95)</f>
        <v>6510.3811723938779</v>
      </c>
    </row>
    <row r="79" spans="1:11" ht="14.25" customHeight="1" x14ac:dyDescent="0.3">
      <c r="A79" s="133" t="s">
        <v>54</v>
      </c>
      <c r="B79" s="135"/>
      <c r="C79" s="135"/>
      <c r="D79" s="134">
        <f t="shared" si="20"/>
        <v>1892.389046270066</v>
      </c>
      <c r="E79" s="134">
        <f t="shared" ref="E79:E81" si="25">(E20)*($L$95/$E$95)</f>
        <v>2194.5247481384145</v>
      </c>
      <c r="F79" s="134">
        <f t="shared" ref="F79:F81" si="26">(F20)*($L$95/$F$95)</f>
        <v>2044.1044471644225</v>
      </c>
      <c r="G79" s="134">
        <f t="shared" si="21"/>
        <v>2570.1607387140903</v>
      </c>
      <c r="H79" s="134">
        <f t="shared" si="22"/>
        <v>3718.070500927643</v>
      </c>
      <c r="I79" s="134">
        <f t="shared" si="23"/>
        <v>6132.9341923607908</v>
      </c>
      <c r="J79" s="134">
        <f t="shared" si="24"/>
        <v>3679.3880048959604</v>
      </c>
      <c r="K79" s="134"/>
    </row>
    <row r="80" spans="1:11" ht="14.25" customHeight="1" x14ac:dyDescent="0.3">
      <c r="A80" s="21" t="s">
        <v>74</v>
      </c>
      <c r="B80" s="19"/>
      <c r="C80" s="19"/>
      <c r="D80" s="129">
        <f t="shared" si="20"/>
        <v>1892.389046270066</v>
      </c>
      <c r="E80" s="129">
        <f t="shared" si="25"/>
        <v>2633.429697766097</v>
      </c>
      <c r="F80" s="129">
        <f t="shared" si="26"/>
        <v>2452.9253365973073</v>
      </c>
      <c r="G80" s="129">
        <f t="shared" si="21"/>
        <v>2056.1285909712724</v>
      </c>
      <c r="H80" s="129">
        <f t="shared" si="22"/>
        <v>2974.4564007421145</v>
      </c>
      <c r="I80" s="129">
        <f t="shared" si="23"/>
        <v>4934.014726184997</v>
      </c>
      <c r="J80" s="129"/>
      <c r="K80" s="129">
        <f t="shared" ref="K80:K83" si="27">(K21)*($L$95/$K$95)</f>
        <v>2604.1524689575513</v>
      </c>
    </row>
    <row r="81" spans="1:15" ht="14.25" customHeight="1" x14ac:dyDescent="0.3">
      <c r="A81" s="133" t="s">
        <v>72</v>
      </c>
      <c r="B81" s="135"/>
      <c r="C81" s="135"/>
      <c r="D81" s="134">
        <f t="shared" si="20"/>
        <v>1419.2917847025496</v>
      </c>
      <c r="E81" s="134">
        <f t="shared" si="25"/>
        <v>1316.7148488830485</v>
      </c>
      <c r="F81" s="134">
        <f t="shared" si="26"/>
        <v>1226.4626682986536</v>
      </c>
      <c r="G81" s="134">
        <f t="shared" si="21"/>
        <v>1370.7523939808482</v>
      </c>
      <c r="H81" s="134">
        <f t="shared" si="22"/>
        <v>2788.5528756957324</v>
      </c>
      <c r="I81" s="134">
        <f t="shared" si="23"/>
        <v>3458.421537045559</v>
      </c>
      <c r="J81" s="134">
        <f>(J22)*($L$95/$J$95)</f>
        <v>2759.5410036719704</v>
      </c>
      <c r="K81" s="134">
        <f t="shared" si="27"/>
        <v>2170.127057464626</v>
      </c>
    </row>
    <row r="82" spans="1:15" ht="14.25" customHeight="1" x14ac:dyDescent="0.3">
      <c r="A82" s="21" t="s">
        <v>173</v>
      </c>
      <c r="B82" s="19"/>
      <c r="C82" s="19"/>
      <c r="D82" s="129"/>
      <c r="E82" s="129"/>
      <c r="F82" s="129"/>
      <c r="G82" s="129"/>
      <c r="H82" s="129">
        <f t="shared" si="22"/>
        <v>2788.5528756957324</v>
      </c>
      <c r="I82" s="129">
        <f t="shared" si="23"/>
        <v>3458.421537045559</v>
      </c>
      <c r="J82" s="129"/>
      <c r="K82" s="129">
        <f t="shared" si="27"/>
        <v>2170.127057464626</v>
      </c>
    </row>
    <row r="83" spans="1:15" ht="14.25" customHeight="1" x14ac:dyDescent="0.3">
      <c r="A83" s="21" t="s">
        <v>195</v>
      </c>
      <c r="B83" s="19"/>
      <c r="C83" s="19"/>
      <c r="D83" s="129"/>
      <c r="E83" s="129"/>
      <c r="F83" s="129"/>
      <c r="G83" s="129"/>
      <c r="H83" s="129">
        <f t="shared" si="22"/>
        <v>2230.842300556586</v>
      </c>
      <c r="I83" s="129">
        <f t="shared" si="23"/>
        <v>2766.737229636447</v>
      </c>
      <c r="J83" s="129">
        <f t="shared" ref="J83:J87" si="28">(J24)*($L$95/$J$95)</f>
        <v>2452.9253365973073</v>
      </c>
      <c r="K83" s="129">
        <f t="shared" si="27"/>
        <v>2170.127057464626</v>
      </c>
    </row>
    <row r="84" spans="1:15" ht="14.25" customHeight="1" x14ac:dyDescent="0.3">
      <c r="A84" s="21" t="s">
        <v>208</v>
      </c>
      <c r="B84" s="19"/>
      <c r="C84" s="19"/>
      <c r="D84" s="129"/>
      <c r="E84" s="129"/>
      <c r="F84" s="129"/>
      <c r="G84" s="129"/>
      <c r="H84" s="129"/>
      <c r="I84" s="129">
        <f t="shared" si="23"/>
        <v>6916.8430740911181</v>
      </c>
      <c r="J84" s="129">
        <f t="shared" si="28"/>
        <v>5825.697674418604</v>
      </c>
      <c r="K84" s="129"/>
    </row>
    <row r="85" spans="1:15" ht="14.25" customHeight="1" x14ac:dyDescent="0.3">
      <c r="A85" s="21" t="s">
        <v>211</v>
      </c>
      <c r="B85" s="19"/>
      <c r="C85" s="19"/>
      <c r="D85" s="129"/>
      <c r="E85" s="129"/>
      <c r="F85" s="129"/>
      <c r="G85" s="129"/>
      <c r="H85" s="129"/>
      <c r="I85" s="129">
        <f t="shared" si="23"/>
        <v>6916.8430740911181</v>
      </c>
      <c r="J85" s="129">
        <f t="shared" si="28"/>
        <v>5825.697674418604</v>
      </c>
      <c r="K85" s="129"/>
    </row>
    <row r="86" spans="1:15" ht="14.25" customHeight="1" x14ac:dyDescent="0.3">
      <c r="A86" s="56" t="s">
        <v>217</v>
      </c>
      <c r="B86" s="57"/>
      <c r="C86" s="57"/>
      <c r="D86" s="136"/>
      <c r="E86" s="136">
        <f>(E27)*($L$95/$E$95)</f>
        <v>2194.5247481384145</v>
      </c>
      <c r="F86" s="136">
        <f>(F27)*($L$95/$F$95)</f>
        <v>2044.1044471644225</v>
      </c>
      <c r="G86" s="136"/>
      <c r="H86" s="136">
        <f t="shared" ref="H86:H87" si="29">(H27)*($L$95/$H$95)</f>
        <v>4182.8293135435988</v>
      </c>
      <c r="I86" s="136">
        <f t="shared" si="23"/>
        <v>5187.6323055683379</v>
      </c>
      <c r="J86" s="136">
        <f t="shared" si="28"/>
        <v>4369.2732558139542</v>
      </c>
      <c r="K86" s="136"/>
    </row>
    <row r="87" spans="1:15" ht="14.25" customHeight="1" x14ac:dyDescent="0.3">
      <c r="A87" s="59" t="s">
        <v>263</v>
      </c>
      <c r="B87" s="57"/>
      <c r="C87" s="57"/>
      <c r="D87" s="136"/>
      <c r="E87" s="136"/>
      <c r="F87" s="136"/>
      <c r="G87" s="136"/>
      <c r="H87" s="136">
        <f t="shared" si="29"/>
        <v>3253.3116883116877</v>
      </c>
      <c r="I87" s="136">
        <f t="shared" si="23"/>
        <v>4034.8251265531521</v>
      </c>
      <c r="J87" s="136">
        <f t="shared" si="28"/>
        <v>3398.3236434108526</v>
      </c>
      <c r="K87" s="136"/>
    </row>
    <row r="88" spans="1:15" ht="14.25" customHeight="1" x14ac:dyDescent="0.3">
      <c r="A88" s="59" t="s">
        <v>281</v>
      </c>
      <c r="B88" s="57"/>
      <c r="C88" s="57"/>
      <c r="D88" s="136">
        <f t="shared" ref="D88:D89" si="30">(D29)*($L$95/$D$95)</f>
        <v>2507.4154863078375</v>
      </c>
      <c r="E88" s="136">
        <f>(E29)*($L$95/$E$95)</f>
        <v>1645.8935611038107</v>
      </c>
      <c r="F88" s="136">
        <f>(F29)*($L$95/$F$95)</f>
        <v>1533.078335373317</v>
      </c>
      <c r="G88" s="137"/>
      <c r="H88" s="59"/>
      <c r="I88" s="59"/>
      <c r="J88" s="59"/>
      <c r="K88" s="59"/>
    </row>
    <row r="89" spans="1:15" ht="14.25" customHeight="1" x14ac:dyDescent="0.3">
      <c r="A89" s="82" t="s">
        <v>286</v>
      </c>
      <c r="B89" s="83"/>
      <c r="C89" s="83"/>
      <c r="D89" s="138">
        <f t="shared" si="30"/>
        <v>2464.8367327667611</v>
      </c>
      <c r="E89" s="138"/>
      <c r="F89" s="138"/>
      <c r="G89" s="139"/>
      <c r="H89" s="82"/>
      <c r="I89" s="82"/>
      <c r="J89" s="82"/>
      <c r="K89" s="82"/>
    </row>
    <row r="90" spans="1:15" ht="14.25" customHeight="1" x14ac:dyDescent="0.3">
      <c r="A90" s="59" t="s">
        <v>292</v>
      </c>
      <c r="B90" s="57"/>
      <c r="C90" s="57"/>
      <c r="D90" s="136"/>
      <c r="E90" s="136">
        <f>(E31)*($L$95/$E$95)</f>
        <v>3291.7871222076215</v>
      </c>
      <c r="F90" s="136">
        <f>(F31)*($L$95/$F$95)</f>
        <v>3474.9775601795182</v>
      </c>
      <c r="G90" s="136">
        <f>(G31)*($L$95/$G$95)</f>
        <v>2998.5208618331053</v>
      </c>
      <c r="H90" s="59"/>
      <c r="I90" s="59"/>
      <c r="J90" s="59"/>
      <c r="K90" s="59"/>
    </row>
    <row r="91" spans="1:15" ht="14.25" customHeight="1" x14ac:dyDescent="0.3">
      <c r="A91" s="59" t="s">
        <v>299</v>
      </c>
      <c r="B91" s="57"/>
      <c r="C91" s="57"/>
      <c r="D91" s="136"/>
      <c r="E91" s="136"/>
      <c r="F91" s="136"/>
      <c r="G91" s="137"/>
      <c r="H91" s="59"/>
      <c r="I91" s="59"/>
      <c r="J91" s="59"/>
      <c r="K91" s="59"/>
    </row>
    <row r="92" spans="1:15" ht="14.25" customHeight="1" x14ac:dyDescent="0.3">
      <c r="A92" s="21" t="s">
        <v>359</v>
      </c>
      <c r="B92" s="21">
        <v>62.6</v>
      </c>
      <c r="D92" s="21">
        <v>131.1</v>
      </c>
      <c r="J92" s="21" t="s">
        <v>421</v>
      </c>
    </row>
    <row r="93" spans="1:15" ht="14.25" customHeight="1" x14ac:dyDescent="0.3">
      <c r="A93" s="21" t="s">
        <v>371</v>
      </c>
      <c r="D93" s="21">
        <v>76</v>
      </c>
      <c r="G93" s="21">
        <v>105</v>
      </c>
      <c r="H93" s="21">
        <v>99</v>
      </c>
      <c r="J93" s="21">
        <v>88</v>
      </c>
    </row>
    <row r="94" spans="1:15" ht="14.25" customHeight="1" x14ac:dyDescent="0.3">
      <c r="A94" s="21" t="s">
        <v>378</v>
      </c>
      <c r="L94" s="21">
        <v>1960</v>
      </c>
    </row>
    <row r="95" spans="1:15" ht="14.25" customHeight="1" x14ac:dyDescent="0.3">
      <c r="A95" s="21" t="s">
        <v>386</v>
      </c>
      <c r="D95" s="21">
        <v>2.1179999999999999</v>
      </c>
      <c r="E95" s="21">
        <v>2.2829999999999999</v>
      </c>
      <c r="F95" s="21">
        <v>2.4510000000000001</v>
      </c>
      <c r="G95" s="21">
        <v>2.9239999999999999</v>
      </c>
      <c r="H95" s="21">
        <f>AVERAGE(2.759,2.785,2.814,2.422)</f>
        <v>2.6950000000000003</v>
      </c>
      <c r="I95" s="21">
        <v>2.173</v>
      </c>
      <c r="J95" s="21">
        <v>2.4510000000000001</v>
      </c>
      <c r="K95" s="21">
        <v>3.4630000000000001</v>
      </c>
      <c r="L95" s="107">
        <v>100.202</v>
      </c>
    </row>
    <row r="96" spans="1:15" ht="14.25" customHeight="1" x14ac:dyDescent="0.3">
      <c r="A96" s="21" t="s">
        <v>422</v>
      </c>
      <c r="B96" s="21">
        <v>0.01</v>
      </c>
      <c r="D96" s="21" t="s">
        <v>423</v>
      </c>
      <c r="M96" s="152" t="s">
        <v>424</v>
      </c>
      <c r="N96" s="152"/>
      <c r="O96" s="152"/>
    </row>
    <row r="97" spans="1:17" ht="14.25" customHeight="1" x14ac:dyDescent="0.3">
      <c r="A97" s="21" t="s">
        <v>359</v>
      </c>
    </row>
    <row r="98" spans="1:17" ht="14.25" customHeight="1" x14ac:dyDescent="0.3">
      <c r="A98" s="21" t="s">
        <v>425</v>
      </c>
      <c r="D98" s="21">
        <v>131.1</v>
      </c>
      <c r="J98" s="21">
        <f>((40.85*D95)/J95)*1.5</f>
        <v>52.949999999999996</v>
      </c>
      <c r="M98" s="22">
        <v>131.1</v>
      </c>
      <c r="N98" s="22"/>
      <c r="O98" s="22"/>
      <c r="P98" s="22">
        <v>52.95</v>
      </c>
      <c r="Q98" s="22" t="s">
        <v>427</v>
      </c>
    </row>
    <row r="99" spans="1:17" ht="14.25" customHeight="1" x14ac:dyDescent="0.3">
      <c r="J99" s="21" t="s">
        <v>429</v>
      </c>
      <c r="M99" s="22" t="s">
        <v>204</v>
      </c>
      <c r="N99" s="22"/>
      <c r="O99" s="22"/>
      <c r="P99" s="22" t="s">
        <v>370</v>
      </c>
      <c r="Q99" s="22"/>
    </row>
    <row r="100" spans="1:17" ht="14.25" customHeight="1" x14ac:dyDescent="0.3">
      <c r="M100" s="22" t="s">
        <v>430</v>
      </c>
      <c r="N100" s="22"/>
      <c r="O100" s="22"/>
      <c r="P100" s="22" t="s">
        <v>431</v>
      </c>
      <c r="Q100" s="22"/>
    </row>
    <row r="101" spans="1:17" ht="14.25" customHeight="1" x14ac:dyDescent="0.3"/>
    <row r="102" spans="1:17" ht="14.25" customHeight="1" x14ac:dyDescent="0.3">
      <c r="P102" s="2" t="s">
        <v>433</v>
      </c>
    </row>
    <row r="103" spans="1:17" ht="14.25" customHeight="1" x14ac:dyDescent="0.3">
      <c r="A103" s="9" t="s">
        <v>434</v>
      </c>
    </row>
    <row r="104" spans="1:17" ht="14.25" customHeight="1" x14ac:dyDescent="0.3">
      <c r="A104" s="11" t="s">
        <v>3</v>
      </c>
      <c r="B104" s="156">
        <v>1895</v>
      </c>
      <c r="C104" s="156">
        <v>1910</v>
      </c>
      <c r="D104" s="11">
        <v>1914</v>
      </c>
      <c r="E104" s="11">
        <v>1915</v>
      </c>
      <c r="F104" s="11">
        <v>1916</v>
      </c>
      <c r="G104" s="14">
        <v>1923</v>
      </c>
      <c r="H104" s="14" t="s">
        <v>10</v>
      </c>
      <c r="I104" s="14">
        <v>1932</v>
      </c>
      <c r="J104" s="14">
        <v>1933</v>
      </c>
      <c r="K104" s="11">
        <v>1945</v>
      </c>
    </row>
    <row r="105" spans="1:17" ht="14.25" customHeight="1" x14ac:dyDescent="0.3">
      <c r="A105" s="18" t="s">
        <v>13</v>
      </c>
      <c r="B105" s="20">
        <v>700</v>
      </c>
      <c r="C105" s="20"/>
      <c r="D105" s="20">
        <f>((1500*2)+(3000*10))/12</f>
        <v>2750</v>
      </c>
      <c r="E105" s="20"/>
      <c r="F105" s="20"/>
      <c r="G105" s="18">
        <v>3000</v>
      </c>
      <c r="H105" s="18">
        <v>3000</v>
      </c>
      <c r="I105" s="18"/>
      <c r="J105" s="18">
        <v>2700</v>
      </c>
      <c r="K105" s="18">
        <v>2000</v>
      </c>
    </row>
    <row r="106" spans="1:17" ht="14.25" customHeight="1" x14ac:dyDescent="0.3">
      <c r="A106" s="21" t="s">
        <v>15</v>
      </c>
      <c r="B106" s="19" t="s">
        <v>22</v>
      </c>
      <c r="C106" s="19"/>
      <c r="D106" s="19" t="s">
        <v>22</v>
      </c>
      <c r="E106" s="19"/>
      <c r="F106" s="19"/>
      <c r="G106" s="21">
        <v>600</v>
      </c>
      <c r="H106" s="21">
        <v>600</v>
      </c>
      <c r="J106" s="21">
        <v>600</v>
      </c>
      <c r="K106" s="19">
        <v>800</v>
      </c>
    </row>
    <row r="107" spans="1:17" ht="14.25" customHeight="1" x14ac:dyDescent="0.3">
      <c r="A107" s="21" t="s">
        <v>20</v>
      </c>
      <c r="B107" s="19" t="s">
        <v>22</v>
      </c>
      <c r="C107" s="19"/>
      <c r="D107" s="19" t="s">
        <v>22</v>
      </c>
      <c r="E107" s="19"/>
      <c r="F107" s="19"/>
      <c r="G107" s="21">
        <v>600</v>
      </c>
      <c r="H107" s="21">
        <v>600</v>
      </c>
      <c r="J107" s="21">
        <v>600</v>
      </c>
      <c r="K107" s="19">
        <v>800</v>
      </c>
    </row>
    <row r="108" spans="1:17" ht="14.25" customHeight="1" x14ac:dyDescent="0.3">
      <c r="A108" s="33" t="s">
        <v>98</v>
      </c>
      <c r="B108" s="24">
        <v>500</v>
      </c>
      <c r="C108" s="24"/>
      <c r="D108" s="24">
        <v>1200</v>
      </c>
      <c r="E108" s="24"/>
      <c r="F108" s="24"/>
      <c r="G108" s="33">
        <v>1200</v>
      </c>
      <c r="H108" s="33">
        <v>1200</v>
      </c>
      <c r="I108" s="33"/>
      <c r="J108" s="33">
        <v>1200</v>
      </c>
      <c r="K108" s="24"/>
    </row>
    <row r="109" spans="1:17" ht="14.25" customHeight="1" x14ac:dyDescent="0.3">
      <c r="A109" s="7" t="s">
        <v>441</v>
      </c>
      <c r="B109" s="34">
        <f>B11/B105</f>
        <v>0.05</v>
      </c>
      <c r="C109" s="34"/>
      <c r="D109" s="34">
        <f>D11/D105</f>
        <v>3.272727272727273E-2</v>
      </c>
      <c r="E109" s="34"/>
      <c r="F109" s="34"/>
      <c r="G109" s="34">
        <f t="shared" ref="G109:H109" si="31">G11/G105</f>
        <v>0.03</v>
      </c>
      <c r="H109" s="34">
        <f t="shared" si="31"/>
        <v>0.04</v>
      </c>
      <c r="I109" s="34"/>
      <c r="J109" s="34">
        <f t="shared" ref="J109:K109" si="32">J11/J105</f>
        <v>0.04</v>
      </c>
      <c r="K109" s="34">
        <f t="shared" si="32"/>
        <v>7.4999999999999997E-2</v>
      </c>
    </row>
    <row r="110" spans="1:17" ht="14.25" customHeight="1" x14ac:dyDescent="0.3">
      <c r="A110" s="7" t="s">
        <v>443</v>
      </c>
      <c r="B110" s="34">
        <f>B5/B105</f>
        <v>7.857142857142857E-2</v>
      </c>
      <c r="C110" s="34"/>
      <c r="D110" s="34">
        <f>D5/D105</f>
        <v>4.363636363636364E-2</v>
      </c>
      <c r="E110" s="34"/>
      <c r="F110" s="34"/>
      <c r="G110" s="34">
        <f t="shared" ref="G110:H110" si="33">G5/G105</f>
        <v>0.05</v>
      </c>
      <c r="H110" s="34">
        <f t="shared" si="33"/>
        <v>0.05</v>
      </c>
      <c r="I110" s="34"/>
      <c r="J110" s="34">
        <f t="shared" ref="J110:K110" si="34">J5/J105</f>
        <v>0.05</v>
      </c>
      <c r="K110" s="34">
        <f t="shared" si="34"/>
        <v>0.08</v>
      </c>
    </row>
    <row r="111" spans="1:17" ht="14.25" customHeight="1" x14ac:dyDescent="0.3">
      <c r="A111" s="7"/>
    </row>
    <row r="112" spans="1:17" ht="14.25" customHeight="1" x14ac:dyDescent="0.3">
      <c r="A112" s="7" t="s">
        <v>444</v>
      </c>
      <c r="D112" s="34">
        <f>D19/D105</f>
        <v>5.4545454545454543E-2</v>
      </c>
      <c r="E112" s="34"/>
      <c r="F112" s="34"/>
      <c r="G112" s="34">
        <f t="shared" ref="G112:H112" si="35">G19/G105</f>
        <v>6.6666666666666666E-2</v>
      </c>
      <c r="H112" s="34">
        <f t="shared" si="35"/>
        <v>6.6666666666666666E-2</v>
      </c>
      <c r="I112" s="34"/>
      <c r="J112" s="34">
        <f t="shared" ref="J112:K112" si="36">J19/J105</f>
        <v>7.0370370370370375E-2</v>
      </c>
      <c r="K112" s="34">
        <f t="shared" si="36"/>
        <v>0.1125</v>
      </c>
    </row>
    <row r="113" spans="1:12" ht="14.25" customHeight="1" x14ac:dyDescent="0.3">
      <c r="A113" s="7" t="s">
        <v>446</v>
      </c>
      <c r="D113" s="34">
        <f>D22/D105</f>
        <v>1.090909090909091E-2</v>
      </c>
      <c r="E113" s="34"/>
      <c r="F113" s="34"/>
      <c r="G113" s="34">
        <f t="shared" ref="G113:H113" si="37">G22/G105</f>
        <v>1.3333333333333334E-2</v>
      </c>
      <c r="H113" s="34">
        <f t="shared" si="37"/>
        <v>2.5000000000000001E-2</v>
      </c>
      <c r="I113" s="34"/>
      <c r="J113" s="34">
        <f t="shared" ref="J113:K113" si="38">J22/J105</f>
        <v>2.5000000000000001E-2</v>
      </c>
      <c r="K113" s="34">
        <f t="shared" si="38"/>
        <v>3.7499999999999999E-2</v>
      </c>
    </row>
    <row r="114" spans="1:12" ht="14.25" customHeight="1" x14ac:dyDescent="0.3">
      <c r="A114" s="7"/>
      <c r="G114" s="7"/>
    </row>
    <row r="115" spans="1:12" ht="14.25" customHeight="1" x14ac:dyDescent="0.3">
      <c r="A115" s="7" t="s">
        <v>447</v>
      </c>
      <c r="G115" s="34">
        <f t="shared" ref="G115:H115" si="39">G5/G106</f>
        <v>0.25</v>
      </c>
      <c r="H115" s="34">
        <f t="shared" si="39"/>
        <v>0.25</v>
      </c>
      <c r="I115" s="34"/>
      <c r="J115" s="34">
        <f t="shared" ref="J115:K115" si="40">J5/J106</f>
        <v>0.22500000000000001</v>
      </c>
      <c r="K115" s="34">
        <f t="shared" si="40"/>
        <v>0.2</v>
      </c>
    </row>
    <row r="116" spans="1:12" ht="14.25" customHeight="1" x14ac:dyDescent="0.3">
      <c r="A116" s="7"/>
      <c r="G116" s="7"/>
    </row>
    <row r="117" spans="1:12" ht="14.25" customHeight="1" x14ac:dyDescent="0.3">
      <c r="A117" s="7"/>
      <c r="G117" s="7"/>
    </row>
    <row r="118" spans="1:12" ht="14.25" customHeight="1" x14ac:dyDescent="0.35">
      <c r="A118" s="173" t="s">
        <v>436</v>
      </c>
      <c r="B118" s="173"/>
      <c r="C118" s="173"/>
      <c r="D118" s="173"/>
      <c r="E118" s="173"/>
      <c r="F118" s="173"/>
      <c r="G118" s="60"/>
      <c r="H118" s="60"/>
      <c r="I118" s="60"/>
      <c r="J118" s="60"/>
      <c r="K118" s="60"/>
      <c r="L118" s="60"/>
    </row>
    <row r="119" spans="1:12" ht="14.25" customHeight="1" x14ac:dyDescent="0.35">
      <c r="A119" s="1"/>
      <c r="B119" s="1"/>
      <c r="C119" s="1"/>
      <c r="D119" s="1"/>
      <c r="E119" s="1"/>
      <c r="F119" s="1"/>
      <c r="G119" s="2"/>
    </row>
    <row r="120" spans="1:12" ht="14.25" customHeight="1" x14ac:dyDescent="0.3">
      <c r="B120" s="2"/>
      <c r="C120" s="2"/>
      <c r="D120" s="2"/>
      <c r="E120" s="2"/>
      <c r="F120" s="2"/>
      <c r="K120" s="2"/>
    </row>
    <row r="121" spans="1:12" ht="14.25" customHeight="1" x14ac:dyDescent="0.3">
      <c r="A121" s="11" t="s">
        <v>3</v>
      </c>
      <c r="B121" s="156">
        <v>1895</v>
      </c>
      <c r="C121" s="156">
        <v>1910</v>
      </c>
      <c r="D121" s="11">
        <v>1914</v>
      </c>
      <c r="E121" s="11">
        <v>1915</v>
      </c>
      <c r="F121" s="11">
        <v>1916</v>
      </c>
      <c r="G121" s="14">
        <v>1923</v>
      </c>
      <c r="H121" s="14" t="s">
        <v>10</v>
      </c>
      <c r="I121" s="14">
        <v>1932</v>
      </c>
      <c r="J121" s="14">
        <v>1933</v>
      </c>
      <c r="K121" s="11">
        <v>1945</v>
      </c>
    </row>
    <row r="122" spans="1:12" ht="14.25" customHeight="1" x14ac:dyDescent="0.3">
      <c r="A122" s="133" t="s">
        <v>33</v>
      </c>
      <c r="B122" s="175"/>
      <c r="C122" s="175"/>
      <c r="D122" s="134">
        <f t="shared" ref="D122:K122" si="41">D64*$B$155</f>
        <v>56.771671388101986</v>
      </c>
      <c r="E122" s="134">
        <f t="shared" si="41"/>
        <v>52.668593955321938</v>
      </c>
      <c r="F122" s="134">
        <f t="shared" si="41"/>
        <v>49.058506731946146</v>
      </c>
      <c r="G122" s="134">
        <f t="shared" si="41"/>
        <v>51.403214774281807</v>
      </c>
      <c r="H122" s="134">
        <f t="shared" si="41"/>
        <v>55.771057513914648</v>
      </c>
      <c r="I122" s="134">
        <f t="shared" si="41"/>
        <v>68.246184997699032</v>
      </c>
      <c r="J122" s="134">
        <f t="shared" si="41"/>
        <v>55.190820073439411</v>
      </c>
      <c r="K122" s="134">
        <f t="shared" si="41"/>
        <v>46.296043892578695</v>
      </c>
    </row>
    <row r="123" spans="1:12" ht="14.25" customHeight="1" x14ac:dyDescent="0.3">
      <c r="A123" s="21" t="s">
        <v>58</v>
      </c>
      <c r="B123" s="69"/>
      <c r="C123" s="69"/>
      <c r="D123" s="129">
        <f t="shared" ref="D123:K123" si="42">D65*$B$155</f>
        <v>80.426534466477804</v>
      </c>
      <c r="E123" s="129">
        <f t="shared" si="42"/>
        <v>0</v>
      </c>
      <c r="F123" s="129">
        <f t="shared" si="42"/>
        <v>0</v>
      </c>
      <c r="G123" s="129">
        <f t="shared" si="42"/>
        <v>68.537619699042409</v>
      </c>
      <c r="H123" s="129">
        <f t="shared" si="42"/>
        <v>74.36141001855286</v>
      </c>
      <c r="I123" s="129">
        <f t="shared" si="42"/>
        <v>71.01292222733548</v>
      </c>
      <c r="J123" s="129">
        <f t="shared" si="42"/>
        <v>73.587760097919215</v>
      </c>
      <c r="K123" s="129">
        <f t="shared" si="42"/>
        <v>52.083049379151028</v>
      </c>
    </row>
    <row r="124" spans="1:12" ht="14.25" customHeight="1" x14ac:dyDescent="0.3">
      <c r="A124" s="21" t="s">
        <v>417</v>
      </c>
      <c r="B124" s="19"/>
      <c r="C124" s="19"/>
      <c r="D124" s="129">
        <f t="shared" ref="D124:K124" si="43">D66*$B$155</f>
        <v>47.309726156751651</v>
      </c>
      <c r="E124" s="129">
        <f t="shared" si="43"/>
        <v>43.890494962768287</v>
      </c>
      <c r="F124" s="129">
        <f t="shared" si="43"/>
        <v>40.882088943288451</v>
      </c>
      <c r="G124" s="129">
        <f t="shared" si="43"/>
        <v>34.268809849521205</v>
      </c>
      <c r="H124" s="129">
        <f t="shared" si="43"/>
        <v>55.771057513914648</v>
      </c>
      <c r="I124" s="129">
        <f t="shared" si="43"/>
        <v>68.246184997699032</v>
      </c>
      <c r="J124" s="129">
        <f t="shared" si="43"/>
        <v>55.190820073439411</v>
      </c>
      <c r="K124" s="129">
        <f t="shared" si="43"/>
        <v>37.615535662720184</v>
      </c>
    </row>
    <row r="125" spans="1:12" ht="14.25" customHeight="1" x14ac:dyDescent="0.3">
      <c r="A125" s="21" t="s">
        <v>350</v>
      </c>
      <c r="B125" s="19"/>
      <c r="C125" s="19"/>
      <c r="D125" s="129">
        <f t="shared" ref="D125:D133" si="44">D67*$B$155</f>
        <v>85.157507082152975</v>
      </c>
      <c r="E125" s="129"/>
      <c r="F125" s="129"/>
      <c r="G125" s="129"/>
      <c r="H125" s="129">
        <f t="shared" ref="H125:J125" si="45">H67*$B$155</f>
        <v>85.515621521335802</v>
      </c>
      <c r="I125" s="129">
        <f t="shared" si="45"/>
        <v>101.4470317533364</v>
      </c>
      <c r="J125" s="129">
        <f t="shared" si="45"/>
        <v>88.141783761729897</v>
      </c>
      <c r="K125" s="129"/>
    </row>
    <row r="126" spans="1:12" ht="14.25" customHeight="1" x14ac:dyDescent="0.3">
      <c r="A126" s="133" t="s">
        <v>50</v>
      </c>
      <c r="B126" s="134"/>
      <c r="C126" s="134"/>
      <c r="D126" s="134">
        <f t="shared" si="44"/>
        <v>23.654863078375826</v>
      </c>
      <c r="E126" s="134">
        <f t="shared" ref="E126:K126" si="46">E68*$B$155</f>
        <v>28.528821725799386</v>
      </c>
      <c r="F126" s="134">
        <f t="shared" si="46"/>
        <v>24.529253365973073</v>
      </c>
      <c r="G126" s="134">
        <f t="shared" si="46"/>
        <v>25.701607387140903</v>
      </c>
      <c r="H126" s="134">
        <f t="shared" si="46"/>
        <v>55.771057513914648</v>
      </c>
      <c r="I126" s="134">
        <f t="shared" si="46"/>
        <v>68.246184997699032</v>
      </c>
      <c r="J126" s="134">
        <f t="shared" si="46"/>
        <v>55.190820073439411</v>
      </c>
      <c r="K126" s="134">
        <f t="shared" si="46"/>
        <v>36.168784291077102</v>
      </c>
    </row>
    <row r="127" spans="1:12" ht="14.25" customHeight="1" x14ac:dyDescent="0.3">
      <c r="A127" s="133" t="s">
        <v>23</v>
      </c>
      <c r="B127" s="134"/>
      <c r="C127" s="134"/>
      <c r="D127" s="134">
        <f t="shared" si="44"/>
        <v>47.309726156751651</v>
      </c>
      <c r="E127" s="134">
        <f t="shared" ref="E127:K127" si="47">E69*$B$155</f>
        <v>43.890494962768287</v>
      </c>
      <c r="F127" s="134">
        <f t="shared" si="47"/>
        <v>40.882088943288451</v>
      </c>
      <c r="G127" s="134">
        <f t="shared" si="47"/>
        <v>34.268809849521205</v>
      </c>
      <c r="H127" s="134">
        <f t="shared" si="47"/>
        <v>44.61684601113172</v>
      </c>
      <c r="I127" s="134">
        <f t="shared" si="47"/>
        <v>55.334744592728939</v>
      </c>
      <c r="J127" s="134">
        <f t="shared" si="47"/>
        <v>44.152656058751525</v>
      </c>
      <c r="K127" s="134">
        <f t="shared" si="47"/>
        <v>43.402541149292517</v>
      </c>
    </row>
    <row r="128" spans="1:12" ht="14.25" customHeight="1" x14ac:dyDescent="0.3">
      <c r="A128" s="133" t="s">
        <v>39</v>
      </c>
      <c r="B128" s="134"/>
      <c r="C128" s="134"/>
      <c r="D128" s="134">
        <f t="shared" si="44"/>
        <v>42.578753541076487</v>
      </c>
      <c r="E128" s="134">
        <f t="shared" ref="E128:K128" si="48">E70*$B$155</f>
        <v>39.501445466491461</v>
      </c>
      <c r="F128" s="134">
        <f t="shared" si="48"/>
        <v>36.793880048959608</v>
      </c>
      <c r="G128" s="134">
        <f t="shared" si="48"/>
        <v>30.841928864569088</v>
      </c>
      <c r="H128" s="134">
        <f t="shared" si="48"/>
        <v>44.61684601113172</v>
      </c>
      <c r="I128" s="134">
        <f t="shared" si="48"/>
        <v>55.334744592728939</v>
      </c>
      <c r="J128" s="134">
        <f t="shared" si="48"/>
        <v>44.152656058751525</v>
      </c>
      <c r="K128" s="134">
        <f t="shared" si="48"/>
        <v>43.402541149292517</v>
      </c>
    </row>
    <row r="129" spans="1:11" ht="14.25" customHeight="1" x14ac:dyDescent="0.3">
      <c r="A129" s="21" t="s">
        <v>24</v>
      </c>
      <c r="B129" s="19"/>
      <c r="C129" s="19"/>
      <c r="D129" s="129">
        <f t="shared" si="44"/>
        <v>47.309726156751651</v>
      </c>
      <c r="E129" s="129">
        <f t="shared" ref="E129:I129" si="49">E71*$B$155</f>
        <v>43.890494962768287</v>
      </c>
      <c r="F129" s="129">
        <f t="shared" si="49"/>
        <v>40.882088943288451</v>
      </c>
      <c r="G129" s="129">
        <f t="shared" si="49"/>
        <v>25.701607387140903</v>
      </c>
      <c r="H129" s="129">
        <f t="shared" si="49"/>
        <v>44.61684601113172</v>
      </c>
      <c r="I129" s="129">
        <f t="shared" si="49"/>
        <v>55.334744592728939</v>
      </c>
      <c r="J129" s="129"/>
      <c r="K129" s="129"/>
    </row>
    <row r="130" spans="1:11" ht="14.25" customHeight="1" x14ac:dyDescent="0.3">
      <c r="A130" s="21" t="s">
        <v>146</v>
      </c>
      <c r="B130" s="19"/>
      <c r="C130" s="19"/>
      <c r="D130" s="129">
        <f t="shared" si="44"/>
        <v>47.309726156751651</v>
      </c>
      <c r="E130" s="129">
        <f t="shared" ref="E130:K130" si="50">E72*$B$155</f>
        <v>43.890494962768287</v>
      </c>
      <c r="F130" s="129">
        <f t="shared" si="50"/>
        <v>40.882088943288451</v>
      </c>
      <c r="G130" s="129">
        <f t="shared" si="50"/>
        <v>41.122571819425445</v>
      </c>
      <c r="H130" s="129">
        <f t="shared" si="50"/>
        <v>37.18070500927643</v>
      </c>
      <c r="I130" s="129">
        <f t="shared" si="50"/>
        <v>52.106884491486419</v>
      </c>
      <c r="J130" s="129">
        <f t="shared" si="50"/>
        <v>36.793880048959608</v>
      </c>
      <c r="K130" s="129">
        <f t="shared" si="50"/>
        <v>37.615535662720184</v>
      </c>
    </row>
    <row r="131" spans="1:11" ht="14.25" customHeight="1" x14ac:dyDescent="0.3">
      <c r="A131" s="21" t="s">
        <v>46</v>
      </c>
      <c r="B131" s="19"/>
      <c r="C131" s="19"/>
      <c r="D131" s="129">
        <f t="shared" si="44"/>
        <v>47.309726156751651</v>
      </c>
      <c r="E131" s="129">
        <f t="shared" ref="E131:H131" si="51">E73*$B$155</f>
        <v>43.890494962768287</v>
      </c>
      <c r="F131" s="129">
        <f t="shared" si="51"/>
        <v>40.882088943288451</v>
      </c>
      <c r="G131" s="129">
        <f t="shared" si="51"/>
        <v>34.268809849521205</v>
      </c>
      <c r="H131" s="129">
        <f t="shared" si="51"/>
        <v>37.18070500927643</v>
      </c>
      <c r="I131" s="129"/>
      <c r="J131" s="129">
        <f t="shared" ref="J131:K131" si="52">J73*$B$155</f>
        <v>36.793880048959608</v>
      </c>
      <c r="K131" s="129">
        <f t="shared" si="52"/>
        <v>34.722032919434021</v>
      </c>
    </row>
    <row r="132" spans="1:11" ht="14.25" customHeight="1" x14ac:dyDescent="0.3">
      <c r="A132" s="21" t="s">
        <v>68</v>
      </c>
      <c r="B132" s="19"/>
      <c r="C132" s="19"/>
      <c r="D132" s="129">
        <f t="shared" si="44"/>
        <v>28.385835694050993</v>
      </c>
      <c r="E132" s="129">
        <f t="shared" ref="E132:H132" si="53">E74*$B$155</f>
        <v>39.501445466491461</v>
      </c>
      <c r="F132" s="129">
        <f t="shared" si="53"/>
        <v>32.705671154630764</v>
      </c>
      <c r="G132" s="129">
        <f t="shared" si="53"/>
        <v>27.415047879616964</v>
      </c>
      <c r="H132" s="129">
        <f t="shared" si="53"/>
        <v>37.18070500927643</v>
      </c>
      <c r="I132" s="129"/>
      <c r="J132" s="129">
        <f t="shared" ref="J132:K132" si="54">J74*$B$155</f>
        <v>36.793880048959608</v>
      </c>
      <c r="K132" s="129">
        <f t="shared" si="54"/>
        <v>34.722032919434021</v>
      </c>
    </row>
    <row r="133" spans="1:11" ht="14.25" customHeight="1" x14ac:dyDescent="0.3">
      <c r="A133" s="21" t="s">
        <v>351</v>
      </c>
      <c r="B133" s="129"/>
      <c r="C133" s="129"/>
      <c r="D133" s="129">
        <f t="shared" si="44"/>
        <v>23.654863078375826</v>
      </c>
      <c r="E133" s="129">
        <f t="shared" ref="E133:J133" si="55">E75*$B$155</f>
        <v>30.723346473937799</v>
      </c>
      <c r="F133" s="129">
        <f t="shared" si="55"/>
        <v>28.61746226030192</v>
      </c>
      <c r="G133" s="129">
        <f t="shared" si="55"/>
        <v>25.701607387140903</v>
      </c>
      <c r="H133" s="129">
        <f t="shared" si="55"/>
        <v>44.61684601113172</v>
      </c>
      <c r="I133" s="129">
        <f t="shared" si="55"/>
        <v>55.334744592728939</v>
      </c>
      <c r="J133" s="129">
        <f t="shared" si="55"/>
        <v>44.152656058751525</v>
      </c>
      <c r="K133" s="129"/>
    </row>
    <row r="134" spans="1:11" ht="14.25" customHeight="1" x14ac:dyDescent="0.3">
      <c r="A134" s="21" t="s">
        <v>300</v>
      </c>
      <c r="B134" s="129"/>
      <c r="C134" s="129"/>
      <c r="D134" s="129"/>
      <c r="E134" s="129"/>
      <c r="F134" s="129"/>
      <c r="G134" s="129"/>
      <c r="H134" s="129"/>
      <c r="I134" s="129"/>
      <c r="J134" s="129"/>
      <c r="K134" s="129"/>
    </row>
    <row r="135" spans="1:11" ht="14.25" customHeight="1" x14ac:dyDescent="0.3">
      <c r="A135" s="21" t="s">
        <v>211</v>
      </c>
      <c r="B135" s="129"/>
      <c r="C135" s="129"/>
      <c r="D135" s="129"/>
      <c r="E135" s="129"/>
      <c r="F135" s="129"/>
      <c r="G135" s="129"/>
      <c r="H135" s="129"/>
      <c r="I135" s="129">
        <f t="shared" ref="I135:J135" si="56">I85*$B$155</f>
        <v>69.168430740911177</v>
      </c>
      <c r="J135" s="129">
        <f t="shared" si="56"/>
        <v>58.256976744186041</v>
      </c>
      <c r="K135" s="129"/>
    </row>
    <row r="136" spans="1:11" ht="14.25" customHeight="1" x14ac:dyDescent="0.3">
      <c r="A136" s="9" t="s">
        <v>352</v>
      </c>
      <c r="B136" s="9"/>
      <c r="C136" s="9"/>
      <c r="D136" s="9"/>
      <c r="E136" s="9"/>
      <c r="F136" s="9"/>
      <c r="G136" s="9"/>
      <c r="H136" s="9"/>
      <c r="I136" s="9"/>
      <c r="J136" s="9"/>
      <c r="K136" s="9"/>
    </row>
    <row r="137" spans="1:11" ht="14.25" customHeight="1" x14ac:dyDescent="0.3">
      <c r="A137" s="133" t="s">
        <v>204</v>
      </c>
      <c r="B137" s="135"/>
      <c r="C137" s="135"/>
      <c r="D137" s="134">
        <f t="shared" ref="D137:D140" si="57">D78*$B$155</f>
        <v>70.964589235127477</v>
      </c>
      <c r="E137" s="134"/>
      <c r="F137" s="134"/>
      <c r="G137" s="134">
        <f t="shared" ref="G137:K137" si="58">G78*$B$155</f>
        <v>68.537619699042409</v>
      </c>
      <c r="H137" s="134">
        <f t="shared" si="58"/>
        <v>74.36141001855286</v>
      </c>
      <c r="I137" s="134">
        <f t="shared" si="58"/>
        <v>88.99671421997239</v>
      </c>
      <c r="J137" s="134">
        <f t="shared" si="58"/>
        <v>77.675968992248059</v>
      </c>
      <c r="K137" s="134">
        <f t="shared" si="58"/>
        <v>65.103811723938776</v>
      </c>
    </row>
    <row r="138" spans="1:11" ht="14.25" customHeight="1" x14ac:dyDescent="0.3">
      <c r="A138" s="133" t="s">
        <v>54</v>
      </c>
      <c r="B138" s="135"/>
      <c r="C138" s="135"/>
      <c r="D138" s="134">
        <f t="shared" si="57"/>
        <v>18.923890462700662</v>
      </c>
      <c r="E138" s="134">
        <f t="shared" ref="E138:J138" si="59">E79*$B$155</f>
        <v>21.945247481384143</v>
      </c>
      <c r="F138" s="134">
        <f t="shared" si="59"/>
        <v>20.441044471644226</v>
      </c>
      <c r="G138" s="134">
        <f t="shared" si="59"/>
        <v>25.701607387140903</v>
      </c>
      <c r="H138" s="134">
        <f t="shared" si="59"/>
        <v>37.18070500927643</v>
      </c>
      <c r="I138" s="134">
        <f t="shared" si="59"/>
        <v>61.329341923607906</v>
      </c>
      <c r="J138" s="134">
        <f t="shared" si="59"/>
        <v>36.793880048959608</v>
      </c>
      <c r="K138" s="134"/>
    </row>
    <row r="139" spans="1:11" ht="14.25" customHeight="1" x14ac:dyDescent="0.3">
      <c r="A139" s="21" t="s">
        <v>74</v>
      </c>
      <c r="B139" s="19"/>
      <c r="C139" s="19"/>
      <c r="D139" s="129">
        <f t="shared" si="57"/>
        <v>18.923890462700662</v>
      </c>
      <c r="E139" s="129">
        <f t="shared" ref="E139:I139" si="60">E80*$B$155</f>
        <v>26.334296977660969</v>
      </c>
      <c r="F139" s="129">
        <f t="shared" si="60"/>
        <v>24.529253365973073</v>
      </c>
      <c r="G139" s="129">
        <f t="shared" si="60"/>
        <v>20.561285909712723</v>
      </c>
      <c r="H139" s="129">
        <f t="shared" si="60"/>
        <v>29.744564007421147</v>
      </c>
      <c r="I139" s="129">
        <f t="shared" si="60"/>
        <v>49.340147261849971</v>
      </c>
      <c r="J139" s="129"/>
      <c r="K139" s="129">
        <f>K80*$B$155</f>
        <v>26.041524689575514</v>
      </c>
    </row>
    <row r="140" spans="1:11" ht="14.25" customHeight="1" x14ac:dyDescent="0.3">
      <c r="A140" s="133" t="s">
        <v>72</v>
      </c>
      <c r="B140" s="135"/>
      <c r="C140" s="135"/>
      <c r="D140" s="134">
        <f t="shared" si="57"/>
        <v>14.192917847025496</v>
      </c>
      <c r="E140" s="134">
        <f t="shared" ref="E140:K140" si="61">E81*$B$155</f>
        <v>13.167148488830485</v>
      </c>
      <c r="F140" s="134">
        <f t="shared" si="61"/>
        <v>12.264626682986536</v>
      </c>
      <c r="G140" s="134">
        <f t="shared" si="61"/>
        <v>13.707523939808482</v>
      </c>
      <c r="H140" s="134">
        <f t="shared" si="61"/>
        <v>27.885528756957324</v>
      </c>
      <c r="I140" s="134">
        <f t="shared" si="61"/>
        <v>34.584215370455588</v>
      </c>
      <c r="J140" s="134">
        <f t="shared" si="61"/>
        <v>27.595410036719706</v>
      </c>
      <c r="K140" s="134">
        <f t="shared" si="61"/>
        <v>21.701270574646259</v>
      </c>
    </row>
    <row r="141" spans="1:11" ht="14.25" customHeight="1" x14ac:dyDescent="0.3">
      <c r="A141" s="21" t="s">
        <v>173</v>
      </c>
      <c r="B141" s="19"/>
      <c r="C141" s="19"/>
      <c r="D141" s="129"/>
      <c r="E141" s="129"/>
      <c r="F141" s="129"/>
      <c r="G141" s="129"/>
      <c r="H141" s="129">
        <f t="shared" ref="H141:I141" si="62">H82*$B$155</f>
        <v>27.885528756957324</v>
      </c>
      <c r="I141" s="129">
        <f t="shared" si="62"/>
        <v>34.584215370455588</v>
      </c>
      <c r="J141" s="129"/>
      <c r="K141" s="129">
        <f>K82*$B$155</f>
        <v>21.701270574646259</v>
      </c>
    </row>
    <row r="142" spans="1:11" ht="14.25" customHeight="1" x14ac:dyDescent="0.3">
      <c r="A142" s="21" t="s">
        <v>195</v>
      </c>
      <c r="B142" s="19"/>
      <c r="C142" s="19"/>
      <c r="D142" s="129"/>
      <c r="E142" s="129"/>
      <c r="F142" s="129"/>
      <c r="G142" s="129"/>
      <c r="H142" s="129">
        <f t="shared" ref="H142:K142" si="63">H83*$B$155</f>
        <v>22.30842300556586</v>
      </c>
      <c r="I142" s="129">
        <f t="shared" si="63"/>
        <v>27.667372296364469</v>
      </c>
      <c r="J142" s="129">
        <f t="shared" si="63"/>
        <v>24.529253365973073</v>
      </c>
      <c r="K142" s="129">
        <f t="shared" si="63"/>
        <v>21.701270574646259</v>
      </c>
    </row>
    <row r="143" spans="1:11" ht="14.25" customHeight="1" x14ac:dyDescent="0.3">
      <c r="A143" s="21" t="s">
        <v>208</v>
      </c>
      <c r="B143" s="19"/>
      <c r="C143" s="19"/>
      <c r="D143" s="129"/>
      <c r="E143" s="129"/>
      <c r="F143" s="129"/>
      <c r="G143" s="129"/>
      <c r="H143" s="129"/>
      <c r="I143" s="129">
        <f t="shared" ref="I143:J143" si="64">I84*$B$155</f>
        <v>69.168430740911177</v>
      </c>
      <c r="J143" s="129">
        <f t="shared" si="64"/>
        <v>58.256976744186041</v>
      </c>
      <c r="K143" s="129"/>
    </row>
    <row r="144" spans="1:11" ht="14.25" customHeight="1" x14ac:dyDescent="0.3">
      <c r="A144" s="56" t="s">
        <v>217</v>
      </c>
      <c r="B144" s="57"/>
      <c r="C144" s="57"/>
      <c r="D144" s="136"/>
      <c r="E144" s="136">
        <f t="shared" ref="E144:F144" si="65">E86*$B$155</f>
        <v>21.945247481384143</v>
      </c>
      <c r="F144" s="136">
        <f t="shared" si="65"/>
        <v>20.441044471644226</v>
      </c>
      <c r="G144" s="136"/>
      <c r="H144" s="136">
        <f t="shared" ref="H144:J144" si="66">H86*$B$155</f>
        <v>41.828293135435992</v>
      </c>
      <c r="I144" s="136">
        <f t="shared" si="66"/>
        <v>51.876323055683379</v>
      </c>
      <c r="J144" s="136">
        <f t="shared" si="66"/>
        <v>43.692732558139539</v>
      </c>
      <c r="K144" s="136"/>
    </row>
    <row r="145" spans="1:12" ht="14.25" customHeight="1" x14ac:dyDescent="0.3">
      <c r="A145" s="59" t="s">
        <v>263</v>
      </c>
      <c r="B145" s="57"/>
      <c r="C145" s="57"/>
      <c r="D145" s="136"/>
      <c r="E145" s="136"/>
      <c r="F145" s="136"/>
      <c r="G145" s="136"/>
      <c r="H145" s="136">
        <f t="shared" ref="H145:J145" si="67">H87*$B$155</f>
        <v>32.533116883116875</v>
      </c>
      <c r="I145" s="136">
        <f t="shared" si="67"/>
        <v>40.348251265531523</v>
      </c>
      <c r="J145" s="136">
        <f t="shared" si="67"/>
        <v>33.983236434108527</v>
      </c>
      <c r="K145" s="136"/>
    </row>
    <row r="146" spans="1:12" ht="14.25" customHeight="1" x14ac:dyDescent="0.3">
      <c r="A146" s="59" t="s">
        <v>281</v>
      </c>
      <c r="B146" s="136"/>
      <c r="C146" s="136"/>
      <c r="D146" s="136">
        <f t="shared" ref="D146:F146" si="68">D88*$B$155</f>
        <v>25.074154863078377</v>
      </c>
      <c r="E146" s="136">
        <f t="shared" si="68"/>
        <v>16.458935611038108</v>
      </c>
      <c r="F146" s="136">
        <f t="shared" si="68"/>
        <v>15.330783353733171</v>
      </c>
      <c r="G146" s="197"/>
      <c r="H146" s="136"/>
      <c r="I146" s="136"/>
      <c r="J146" s="136"/>
      <c r="K146" s="136"/>
    </row>
    <row r="147" spans="1:12" ht="14.25" customHeight="1" x14ac:dyDescent="0.3">
      <c r="A147" s="82" t="s">
        <v>286</v>
      </c>
      <c r="B147" s="138"/>
      <c r="C147" s="138"/>
      <c r="D147" s="138">
        <f>D89*$B$155</f>
        <v>24.648367327667611</v>
      </c>
      <c r="E147" s="138"/>
      <c r="F147" s="138"/>
      <c r="G147" s="198"/>
      <c r="H147" s="138"/>
      <c r="I147" s="138"/>
      <c r="J147" s="138"/>
      <c r="K147" s="138"/>
    </row>
    <row r="148" spans="1:12" ht="14.25" customHeight="1" x14ac:dyDescent="0.3">
      <c r="A148" s="59" t="s">
        <v>292</v>
      </c>
      <c r="B148" s="136"/>
      <c r="C148" s="136"/>
      <c r="D148" s="136"/>
      <c r="E148" s="136">
        <f t="shared" ref="E148:G148" si="69">E90*$B$155</f>
        <v>32.917871222076215</v>
      </c>
      <c r="F148" s="136">
        <f t="shared" si="69"/>
        <v>34.749775601795186</v>
      </c>
      <c r="G148" s="136">
        <f t="shared" si="69"/>
        <v>29.985208618331054</v>
      </c>
      <c r="H148" s="136"/>
      <c r="I148" s="136"/>
      <c r="J148" s="136"/>
      <c r="K148" s="136"/>
    </row>
    <row r="149" spans="1:12" ht="14.25" customHeight="1" x14ac:dyDescent="0.3">
      <c r="A149" s="59" t="s">
        <v>299</v>
      </c>
      <c r="B149" s="136"/>
      <c r="C149" s="136"/>
      <c r="D149" s="136"/>
      <c r="E149" s="136"/>
      <c r="F149" s="136"/>
      <c r="G149" s="197"/>
      <c r="H149" s="136"/>
      <c r="I149" s="136"/>
      <c r="J149" s="136"/>
      <c r="K149" s="136"/>
    </row>
    <row r="150" spans="1:12" ht="14.25" customHeight="1" x14ac:dyDescent="0.3">
      <c r="B150" s="129"/>
      <c r="C150" s="129"/>
      <c r="D150" s="129"/>
      <c r="E150" s="129"/>
      <c r="F150" s="129"/>
      <c r="G150" s="199"/>
      <c r="H150" s="129"/>
      <c r="I150" s="129"/>
      <c r="J150" s="129"/>
      <c r="K150" s="129"/>
    </row>
    <row r="151" spans="1:12" ht="14.25" customHeight="1" x14ac:dyDescent="0.3">
      <c r="A151" s="21" t="s">
        <v>448</v>
      </c>
    </row>
    <row r="152" spans="1:12" ht="14.25" customHeight="1" x14ac:dyDescent="0.3">
      <c r="A152" s="21" t="s">
        <v>371</v>
      </c>
      <c r="L152" s="21">
        <v>1960</v>
      </c>
    </row>
    <row r="153" spans="1:12" ht="14.25" customHeight="1" x14ac:dyDescent="0.3">
      <c r="A153" s="21" t="s">
        <v>386</v>
      </c>
      <c r="D153" s="21">
        <v>2.1179999999999999</v>
      </c>
      <c r="G153" s="21">
        <v>2.9239999999999999</v>
      </c>
      <c r="H153" s="21">
        <v>2.7589999999999999</v>
      </c>
      <c r="J153" s="21">
        <v>2.4510000000000001</v>
      </c>
      <c r="K153" s="21">
        <v>3.4630000000000001</v>
      </c>
      <c r="L153" s="107">
        <v>100.202</v>
      </c>
    </row>
    <row r="154" spans="1:12" ht="14.25" customHeight="1" x14ac:dyDescent="0.3"/>
    <row r="155" spans="1:12" ht="14.25" customHeight="1" x14ac:dyDescent="0.3">
      <c r="A155" s="50" t="s">
        <v>422</v>
      </c>
      <c r="B155" s="50">
        <v>0.01</v>
      </c>
      <c r="C155" s="50"/>
      <c r="D155" s="50" t="s">
        <v>423</v>
      </c>
      <c r="E155" s="50"/>
      <c r="F155" s="50"/>
    </row>
    <row r="156" spans="1:12" ht="14.25" customHeight="1" x14ac:dyDescent="0.3"/>
    <row r="157" spans="1:12" ht="14.25" customHeight="1" x14ac:dyDescent="0.3"/>
    <row r="158" spans="1:12" ht="14.25" customHeight="1" x14ac:dyDescent="0.3"/>
    <row r="159" spans="1:12" ht="14.25" customHeight="1" x14ac:dyDescent="0.3"/>
    <row r="160" spans="1:12"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60455"/>
  </sheetPr>
  <dimension ref="A1:BR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4140625" defaultRowHeight="15" customHeight="1" x14ac:dyDescent="0.3"/>
  <cols>
    <col min="1" max="1" width="7.6640625" customWidth="1"/>
    <col min="2" max="2" width="11.5546875" customWidth="1"/>
    <col min="3" max="3" width="13.109375" customWidth="1"/>
    <col min="4" max="4" width="14.6640625" customWidth="1"/>
    <col min="5" max="5" width="13.5546875" customWidth="1"/>
    <col min="6" max="9" width="10.44140625" customWidth="1"/>
    <col min="10" max="10" width="13.109375" customWidth="1"/>
    <col min="11" max="19" width="10.44140625" customWidth="1"/>
    <col min="20" max="20" width="15.109375" customWidth="1"/>
    <col min="21" max="25" width="14" customWidth="1"/>
    <col min="26" max="40" width="13.109375" customWidth="1"/>
    <col min="41" max="41" width="14" customWidth="1"/>
    <col min="42" max="42" width="13.109375" customWidth="1"/>
    <col min="43" max="47" width="13.44140625" customWidth="1"/>
    <col min="48" max="53" width="13.109375" customWidth="1"/>
    <col min="54" max="54" width="13.6640625" customWidth="1"/>
    <col min="55" max="55" width="14.6640625" customWidth="1"/>
    <col min="56" max="69" width="13.109375" customWidth="1"/>
    <col min="70" max="70" width="13.5546875" customWidth="1"/>
  </cols>
  <sheetData>
    <row r="1" spans="1:70" ht="14.25" customHeight="1" x14ac:dyDescent="0.3">
      <c r="A1" s="80"/>
      <c r="B1" s="81" t="s">
        <v>353</v>
      </c>
      <c r="C1" s="81"/>
      <c r="D1" s="81"/>
      <c r="E1" s="81"/>
      <c r="F1" s="81"/>
      <c r="G1" s="81"/>
      <c r="H1" s="81"/>
      <c r="I1" s="81"/>
      <c r="J1" s="81"/>
      <c r="K1" s="81"/>
      <c r="L1" s="81"/>
      <c r="M1" s="81"/>
      <c r="N1" s="81"/>
      <c r="O1" s="81"/>
      <c r="P1" s="81"/>
      <c r="Q1" s="81"/>
      <c r="R1" s="81"/>
    </row>
    <row r="2" spans="1:70" ht="14.25" customHeight="1" x14ac:dyDescent="0.3">
      <c r="A2" s="80"/>
      <c r="B2" s="81" t="s">
        <v>354</v>
      </c>
      <c r="C2" s="81"/>
      <c r="D2" s="81"/>
      <c r="E2" s="81"/>
      <c r="F2" s="81"/>
      <c r="G2" s="81"/>
    </row>
    <row r="3" spans="1:70" ht="14.25" customHeight="1" x14ac:dyDescent="0.3">
      <c r="A3" s="52"/>
      <c r="B3" s="85" t="s">
        <v>355</v>
      </c>
      <c r="J3" s="22" t="s">
        <v>356</v>
      </c>
      <c r="K3" s="22"/>
      <c r="L3" s="22"/>
      <c r="M3" s="22"/>
      <c r="O3" s="86" t="s">
        <v>358</v>
      </c>
    </row>
    <row r="4" spans="1:70" ht="14.25" customHeight="1" x14ac:dyDescent="0.3">
      <c r="A4" s="52"/>
      <c r="B4" s="85" t="s">
        <v>360</v>
      </c>
      <c r="J4" s="2" t="s">
        <v>363</v>
      </c>
      <c r="O4" s="88" t="s">
        <v>365</v>
      </c>
    </row>
    <row r="5" spans="1:70" ht="14.25" customHeight="1" x14ac:dyDescent="0.3">
      <c r="A5" s="89" t="s">
        <v>368</v>
      </c>
      <c r="O5" s="88" t="s">
        <v>369</v>
      </c>
    </row>
    <row r="6" spans="1:70" ht="14.25" customHeight="1" x14ac:dyDescent="0.3">
      <c r="A6" s="80"/>
      <c r="AZ6" s="22" t="s">
        <v>372</v>
      </c>
      <c r="BP6" s="22" t="s">
        <v>372</v>
      </c>
    </row>
    <row r="7" spans="1:70" ht="14.25" customHeight="1" x14ac:dyDescent="0.3">
      <c r="A7" s="52"/>
      <c r="B7" s="91" t="s">
        <v>373</v>
      </c>
      <c r="C7" s="92" t="s">
        <v>374</v>
      </c>
      <c r="D7" s="93"/>
      <c r="E7" s="93"/>
      <c r="F7" s="93"/>
      <c r="G7" s="93"/>
      <c r="H7" s="93"/>
      <c r="I7" s="93"/>
      <c r="J7" s="93"/>
      <c r="K7" s="93"/>
      <c r="L7" s="93"/>
      <c r="M7" s="93"/>
      <c r="N7" s="93"/>
      <c r="O7" s="93"/>
      <c r="P7" s="93"/>
      <c r="Q7" s="93"/>
      <c r="R7" s="93"/>
      <c r="S7" s="94"/>
      <c r="T7" s="95" t="s">
        <v>375</v>
      </c>
      <c r="U7" s="96"/>
      <c r="V7" s="96" t="s">
        <v>376</v>
      </c>
      <c r="W7" s="96"/>
      <c r="X7" s="97"/>
      <c r="Y7" s="98" t="s">
        <v>377</v>
      </c>
      <c r="Z7" s="99" t="s">
        <v>374</v>
      </c>
      <c r="AA7" s="100"/>
      <c r="AB7" s="21" t="s">
        <v>379</v>
      </c>
      <c r="AD7" s="300" t="s">
        <v>380</v>
      </c>
      <c r="AE7" s="298"/>
      <c r="AF7" s="298"/>
      <c r="AG7" s="298"/>
      <c r="AO7" s="300" t="s">
        <v>381</v>
      </c>
      <c r="AP7" s="298"/>
      <c r="AQ7" s="298"/>
      <c r="AR7" s="298"/>
      <c r="AS7" s="298"/>
      <c r="AT7" s="298"/>
      <c r="AU7" s="298"/>
      <c r="AV7" s="298"/>
      <c r="AW7" s="298"/>
      <c r="AX7" s="298"/>
      <c r="AY7" s="298"/>
      <c r="AZ7" s="298"/>
      <c r="BA7" s="298"/>
      <c r="BE7" s="300" t="s">
        <v>382</v>
      </c>
      <c r="BF7" s="298"/>
      <c r="BG7" s="298"/>
      <c r="BH7" s="298"/>
      <c r="BI7" s="298"/>
      <c r="BJ7" s="298"/>
      <c r="BK7" s="298"/>
      <c r="BL7" s="298"/>
      <c r="BM7" s="298"/>
      <c r="BN7" s="298"/>
      <c r="BO7" s="298"/>
      <c r="BP7" s="298"/>
      <c r="BQ7" s="298"/>
    </row>
    <row r="8" spans="1:70" ht="14.25" customHeight="1" x14ac:dyDescent="0.3">
      <c r="A8" s="52"/>
      <c r="B8" s="102" t="s">
        <v>383</v>
      </c>
      <c r="C8" s="103"/>
      <c r="D8" s="103"/>
      <c r="E8" s="103"/>
      <c r="F8" s="103"/>
      <c r="G8" s="103"/>
      <c r="H8" s="103"/>
      <c r="I8" s="103"/>
      <c r="J8" s="103"/>
      <c r="K8" s="301" t="s">
        <v>384</v>
      </c>
      <c r="L8" s="302"/>
      <c r="M8" s="302"/>
      <c r="N8" s="302"/>
      <c r="O8" s="302"/>
      <c r="P8" s="302"/>
      <c r="Q8" s="302"/>
      <c r="R8" s="302"/>
      <c r="S8" s="303"/>
      <c r="T8" s="104"/>
      <c r="X8" s="105"/>
      <c r="Y8" s="104"/>
      <c r="AA8" s="105"/>
      <c r="AO8" s="297" t="s">
        <v>385</v>
      </c>
      <c r="AP8" s="298"/>
      <c r="AQ8" s="298"/>
      <c r="AR8" s="80"/>
      <c r="AS8" s="80"/>
      <c r="AT8" s="80"/>
      <c r="AU8" s="80"/>
      <c r="AV8" s="297" t="s">
        <v>387</v>
      </c>
      <c r="AW8" s="298"/>
      <c r="AX8" s="298"/>
      <c r="AY8" s="298"/>
      <c r="AZ8" s="297" t="s">
        <v>388</v>
      </c>
      <c r="BA8" s="298"/>
      <c r="BE8" s="297" t="s">
        <v>385</v>
      </c>
      <c r="BF8" s="298"/>
      <c r="BG8" s="298"/>
      <c r="BH8" s="80"/>
      <c r="BI8" s="80"/>
      <c r="BJ8" s="80"/>
      <c r="BK8" s="80"/>
      <c r="BL8" s="297" t="s">
        <v>387</v>
      </c>
      <c r="BM8" s="298"/>
      <c r="BN8" s="298"/>
      <c r="BO8" s="298"/>
      <c r="BP8" s="297" t="s">
        <v>388</v>
      </c>
      <c r="BQ8" s="298"/>
    </row>
    <row r="9" spans="1:70" ht="14.25" customHeight="1" x14ac:dyDescent="0.3">
      <c r="A9" s="108" t="s">
        <v>389</v>
      </c>
      <c r="B9" s="109" t="s">
        <v>390</v>
      </c>
      <c r="C9" s="110" t="s">
        <v>391</v>
      </c>
      <c r="D9" s="111" t="s">
        <v>392</v>
      </c>
      <c r="E9" s="111" t="s">
        <v>393</v>
      </c>
      <c r="F9" s="111" t="s">
        <v>394</v>
      </c>
      <c r="G9" s="112" t="s">
        <v>300</v>
      </c>
      <c r="H9" s="112" t="s">
        <v>395</v>
      </c>
      <c r="I9" s="112" t="s">
        <v>396</v>
      </c>
      <c r="J9" s="113" t="s">
        <v>397</v>
      </c>
      <c r="K9" s="114" t="s">
        <v>390</v>
      </c>
      <c r="L9" s="110" t="s">
        <v>391</v>
      </c>
      <c r="M9" s="111" t="s">
        <v>392</v>
      </c>
      <c r="N9" s="111" t="s">
        <v>393</v>
      </c>
      <c r="O9" s="111" t="s">
        <v>394</v>
      </c>
      <c r="P9" s="112" t="s">
        <v>300</v>
      </c>
      <c r="Q9" s="112" t="s">
        <v>395</v>
      </c>
      <c r="R9" s="112" t="s">
        <v>396</v>
      </c>
      <c r="S9" s="115" t="s">
        <v>46</v>
      </c>
      <c r="T9" s="116" t="s">
        <v>398</v>
      </c>
      <c r="U9" s="117" t="s">
        <v>23</v>
      </c>
      <c r="V9" s="117" t="s">
        <v>399</v>
      </c>
      <c r="W9" s="117" t="s">
        <v>50</v>
      </c>
      <c r="X9" s="118" t="s">
        <v>400</v>
      </c>
      <c r="Y9" s="119" t="s">
        <v>401</v>
      </c>
      <c r="Z9" s="120" t="s">
        <v>402</v>
      </c>
      <c r="AA9" s="121" t="s">
        <v>403</v>
      </c>
      <c r="AD9" s="109" t="s">
        <v>390</v>
      </c>
      <c r="AE9" s="110" t="s">
        <v>391</v>
      </c>
      <c r="AF9" s="111" t="s">
        <v>392</v>
      </c>
      <c r="AG9" s="111" t="s">
        <v>393</v>
      </c>
      <c r="AH9" s="111" t="s">
        <v>394</v>
      </c>
      <c r="AI9" s="112" t="s">
        <v>300</v>
      </c>
      <c r="AJ9" s="112" t="s">
        <v>395</v>
      </c>
      <c r="AK9" s="112" t="s">
        <v>396</v>
      </c>
      <c r="AL9" s="106" t="s">
        <v>404</v>
      </c>
      <c r="AN9" s="80" t="s">
        <v>389</v>
      </c>
      <c r="AO9" s="122" t="s">
        <v>390</v>
      </c>
      <c r="AP9" s="122" t="s">
        <v>391</v>
      </c>
      <c r="AQ9" s="122" t="s">
        <v>405</v>
      </c>
      <c r="AR9" s="123" t="s">
        <v>392</v>
      </c>
      <c r="AS9" s="123" t="s">
        <v>393</v>
      </c>
      <c r="AT9" s="123" t="s">
        <v>394</v>
      </c>
      <c r="AU9" s="122" t="s">
        <v>300</v>
      </c>
      <c r="AV9" s="124" t="s">
        <v>23</v>
      </c>
      <c r="AW9" s="124" t="s">
        <v>399</v>
      </c>
      <c r="AX9" s="124" t="s">
        <v>50</v>
      </c>
      <c r="AY9" s="124" t="s">
        <v>400</v>
      </c>
      <c r="AZ9" s="125" t="s">
        <v>401</v>
      </c>
      <c r="BA9" s="125" t="s">
        <v>402</v>
      </c>
      <c r="BB9" s="125" t="s">
        <v>406</v>
      </c>
      <c r="BC9" s="126" t="s">
        <v>407</v>
      </c>
      <c r="BE9" s="122" t="s">
        <v>390</v>
      </c>
      <c r="BF9" s="122" t="s">
        <v>391</v>
      </c>
      <c r="BG9" s="122" t="s">
        <v>405</v>
      </c>
      <c r="BH9" s="123" t="s">
        <v>392</v>
      </c>
      <c r="BI9" s="123" t="s">
        <v>393</v>
      </c>
      <c r="BJ9" s="123" t="s">
        <v>394</v>
      </c>
      <c r="BK9" s="122" t="s">
        <v>300</v>
      </c>
      <c r="BL9" s="124" t="s">
        <v>23</v>
      </c>
      <c r="BM9" s="124" t="s">
        <v>399</v>
      </c>
      <c r="BN9" s="124" t="s">
        <v>50</v>
      </c>
      <c r="BO9" s="124" t="s">
        <v>400</v>
      </c>
      <c r="BP9" s="125" t="s">
        <v>401</v>
      </c>
      <c r="BQ9" s="125" t="s">
        <v>402</v>
      </c>
      <c r="BR9" s="125" t="s">
        <v>406</v>
      </c>
    </row>
    <row r="10" spans="1:70" ht="14.25" customHeight="1" x14ac:dyDescent="0.3">
      <c r="A10" s="127">
        <v>1952</v>
      </c>
      <c r="B10" s="104">
        <v>18.5</v>
      </c>
      <c r="C10" s="21">
        <v>40.04</v>
      </c>
      <c r="D10" s="21">
        <v>37.49</v>
      </c>
      <c r="E10" s="21">
        <v>4.2</v>
      </c>
      <c r="F10" s="21">
        <v>40.04</v>
      </c>
      <c r="G10" s="21">
        <v>37.4</v>
      </c>
      <c r="H10" s="21">
        <v>35.200000000000003</v>
      </c>
      <c r="I10" s="21">
        <v>41.75</v>
      </c>
      <c r="J10" s="21">
        <v>42.5</v>
      </c>
      <c r="K10" s="32">
        <v>17.5</v>
      </c>
      <c r="L10" s="21">
        <v>38.950000000000003</v>
      </c>
      <c r="M10" s="21">
        <v>31.62</v>
      </c>
      <c r="N10" s="21">
        <v>39.9</v>
      </c>
      <c r="O10" s="21">
        <v>38.950000000000003</v>
      </c>
      <c r="P10" s="21">
        <v>30.96</v>
      </c>
      <c r="Q10" s="21">
        <v>25.6</v>
      </c>
      <c r="R10" s="21">
        <v>30.5</v>
      </c>
      <c r="S10" s="105">
        <v>34</v>
      </c>
      <c r="T10" s="104">
        <v>1800</v>
      </c>
      <c r="U10" s="21">
        <v>520</v>
      </c>
      <c r="V10" s="21">
        <v>550</v>
      </c>
      <c r="W10" s="21">
        <v>550</v>
      </c>
      <c r="X10" s="105">
        <v>550</v>
      </c>
      <c r="Y10" s="104">
        <v>484</v>
      </c>
      <c r="Z10" s="21">
        <v>24</v>
      </c>
      <c r="AA10" s="105">
        <v>24</v>
      </c>
      <c r="AC10" s="37"/>
      <c r="AD10" s="34">
        <f t="shared" ref="AD10:AL10" si="0">B10/K10</f>
        <v>1.0571428571428572</v>
      </c>
      <c r="AE10" s="34">
        <f t="shared" si="0"/>
        <v>1.0279845956354299</v>
      </c>
      <c r="AF10" s="34">
        <f t="shared" si="0"/>
        <v>1.185641998734978</v>
      </c>
      <c r="AG10" s="34">
        <f t="shared" si="0"/>
        <v>0.10526315789473685</v>
      </c>
      <c r="AH10" s="34">
        <f t="shared" si="0"/>
        <v>1.0279845956354299</v>
      </c>
      <c r="AI10" s="34">
        <f t="shared" si="0"/>
        <v>1.2080103359173127</v>
      </c>
      <c r="AJ10" s="34">
        <f t="shared" si="0"/>
        <v>1.375</v>
      </c>
      <c r="AK10" s="34">
        <f t="shared" si="0"/>
        <v>1.3688524590163935</v>
      </c>
      <c r="AL10" s="34">
        <f t="shared" si="0"/>
        <v>1.25</v>
      </c>
      <c r="AN10" s="80">
        <v>1952</v>
      </c>
      <c r="AO10" s="21">
        <f t="shared" ref="AO10:AP10" si="1">B10*25</f>
        <v>462.5</v>
      </c>
      <c r="AP10" s="21">
        <f t="shared" si="1"/>
        <v>1001</v>
      </c>
      <c r="AQ10" s="21">
        <f t="shared" ref="AQ10:AQ27" si="2">J10*25</f>
        <v>1062.5</v>
      </c>
      <c r="AR10" s="21">
        <f t="shared" ref="AR10:AU10" si="3">D10*25</f>
        <v>937.25</v>
      </c>
      <c r="AS10" s="21">
        <f t="shared" si="3"/>
        <v>105</v>
      </c>
      <c r="AT10" s="21">
        <f t="shared" si="3"/>
        <v>1001</v>
      </c>
      <c r="AU10" s="21">
        <f t="shared" si="3"/>
        <v>935</v>
      </c>
      <c r="AV10" s="21">
        <f t="shared" ref="AV10:AZ10" si="4">U10</f>
        <v>520</v>
      </c>
      <c r="AW10" s="21">
        <f t="shared" si="4"/>
        <v>550</v>
      </c>
      <c r="AX10" s="21">
        <f t="shared" si="4"/>
        <v>550</v>
      </c>
      <c r="AY10" s="21">
        <f t="shared" si="4"/>
        <v>550</v>
      </c>
      <c r="AZ10" s="21">
        <f t="shared" si="4"/>
        <v>484</v>
      </c>
      <c r="BA10" s="21">
        <f t="shared" ref="BA10:BA27" si="5">Z10*25</f>
        <v>600</v>
      </c>
      <c r="BB10" s="21">
        <f t="shared" ref="BB10:BB27" si="6">S10*25</f>
        <v>850</v>
      </c>
      <c r="BC10" s="128">
        <v>13.327999999999999</v>
      </c>
      <c r="BE10" s="129">
        <f t="shared" ref="BE10:BR10" si="7">(AO10*$AO$50)*($BC$18/$BC$10)</f>
        <v>34.771477340936372</v>
      </c>
      <c r="BF10" s="129">
        <f t="shared" si="7"/>
        <v>75.256754201680664</v>
      </c>
      <c r="BG10" s="129">
        <f t="shared" si="7"/>
        <v>79.880420918367349</v>
      </c>
      <c r="BH10" s="129">
        <f t="shared" si="7"/>
        <v>70.463928946578633</v>
      </c>
      <c r="BI10" s="129">
        <f t="shared" si="7"/>
        <v>7.8940651260504202</v>
      </c>
      <c r="BJ10" s="129">
        <f t="shared" si="7"/>
        <v>75.256754201680664</v>
      </c>
      <c r="BK10" s="129">
        <f t="shared" si="7"/>
        <v>70.294770408163259</v>
      </c>
      <c r="BL10" s="129">
        <f t="shared" si="7"/>
        <v>39.094417767106847</v>
      </c>
      <c r="BM10" s="129">
        <f t="shared" si="7"/>
        <v>41.349864945978389</v>
      </c>
      <c r="BN10" s="129">
        <f t="shared" si="7"/>
        <v>41.349864945978389</v>
      </c>
      <c r="BO10" s="129">
        <f t="shared" si="7"/>
        <v>41.349864945978389</v>
      </c>
      <c r="BP10" s="129">
        <f t="shared" si="7"/>
        <v>36.387881152460984</v>
      </c>
      <c r="BQ10" s="129">
        <f t="shared" si="7"/>
        <v>45.108943577430971</v>
      </c>
      <c r="BR10" s="129">
        <f t="shared" si="7"/>
        <v>63.904336734693878</v>
      </c>
    </row>
    <row r="11" spans="1:70" ht="14.25" customHeight="1" x14ac:dyDescent="0.3">
      <c r="A11" s="127">
        <v>1953</v>
      </c>
      <c r="B11" s="104">
        <v>18.5</v>
      </c>
      <c r="C11" s="21">
        <v>40.04</v>
      </c>
      <c r="D11" s="21">
        <v>37.49</v>
      </c>
      <c r="E11" s="21">
        <v>46.2</v>
      </c>
      <c r="F11" s="21">
        <v>40.04</v>
      </c>
      <c r="G11" s="21">
        <v>37.4</v>
      </c>
      <c r="H11" s="21">
        <v>35.200000000000003</v>
      </c>
      <c r="I11" s="21">
        <v>41.75</v>
      </c>
      <c r="J11" s="21">
        <v>42.5</v>
      </c>
      <c r="K11" s="32">
        <v>17.5</v>
      </c>
      <c r="L11" s="21">
        <v>38.950000000000003</v>
      </c>
      <c r="M11" s="21">
        <v>31.62</v>
      </c>
      <c r="N11" s="21">
        <v>39.9</v>
      </c>
      <c r="O11" s="21">
        <v>38.950000000000003</v>
      </c>
      <c r="P11" s="21">
        <v>30.96</v>
      </c>
      <c r="Q11" s="21">
        <v>25.6</v>
      </c>
      <c r="R11" s="21">
        <v>30.5</v>
      </c>
      <c r="S11" s="105">
        <v>34</v>
      </c>
      <c r="T11" s="104">
        <v>2500</v>
      </c>
      <c r="U11" s="21">
        <v>720</v>
      </c>
      <c r="V11" s="21">
        <v>750</v>
      </c>
      <c r="W11" s="21">
        <v>750</v>
      </c>
      <c r="X11" s="105">
        <v>750</v>
      </c>
      <c r="Y11" s="104">
        <v>540</v>
      </c>
      <c r="Z11" s="21">
        <v>24</v>
      </c>
      <c r="AA11" s="105">
        <v>24</v>
      </c>
      <c r="AC11" s="37"/>
      <c r="AD11" s="34">
        <f t="shared" ref="AD11:AL11" si="8">B11/K11</f>
        <v>1.0571428571428572</v>
      </c>
      <c r="AE11" s="34">
        <f t="shared" si="8"/>
        <v>1.0279845956354299</v>
      </c>
      <c r="AF11" s="34">
        <f t="shared" si="8"/>
        <v>1.185641998734978</v>
      </c>
      <c r="AG11" s="34">
        <f t="shared" si="8"/>
        <v>1.1578947368421053</v>
      </c>
      <c r="AH11" s="34">
        <f t="shared" si="8"/>
        <v>1.0279845956354299</v>
      </c>
      <c r="AI11" s="34">
        <f t="shared" si="8"/>
        <v>1.2080103359173127</v>
      </c>
      <c r="AJ11" s="34">
        <f t="shared" si="8"/>
        <v>1.375</v>
      </c>
      <c r="AK11" s="34">
        <f t="shared" si="8"/>
        <v>1.3688524590163935</v>
      </c>
      <c r="AL11" s="34">
        <f t="shared" si="8"/>
        <v>1.25</v>
      </c>
      <c r="AN11" s="80">
        <v>1953</v>
      </c>
      <c r="AO11" s="21">
        <f t="shared" ref="AO11:AP11" si="9">B11*25</f>
        <v>462.5</v>
      </c>
      <c r="AP11" s="21">
        <f t="shared" si="9"/>
        <v>1001</v>
      </c>
      <c r="AQ11" s="21">
        <f t="shared" si="2"/>
        <v>1062.5</v>
      </c>
      <c r="AR11" s="21">
        <f t="shared" ref="AR11:AU11" si="10">D11*25</f>
        <v>937.25</v>
      </c>
      <c r="AS11" s="21">
        <f t="shared" si="10"/>
        <v>1155</v>
      </c>
      <c r="AT11" s="21">
        <f t="shared" si="10"/>
        <v>1001</v>
      </c>
      <c r="AU11" s="21">
        <f t="shared" si="10"/>
        <v>935</v>
      </c>
      <c r="AV11" s="21">
        <f t="shared" ref="AV11:AZ11" si="11">U11</f>
        <v>720</v>
      </c>
      <c r="AW11" s="21">
        <f t="shared" si="11"/>
        <v>750</v>
      </c>
      <c r="AX11" s="21">
        <f t="shared" si="11"/>
        <v>750</v>
      </c>
      <c r="AY11" s="21">
        <f t="shared" si="11"/>
        <v>750</v>
      </c>
      <c r="AZ11" s="21">
        <f t="shared" si="11"/>
        <v>540</v>
      </c>
      <c r="BA11" s="21">
        <f t="shared" si="5"/>
        <v>600</v>
      </c>
      <c r="BB11" s="21">
        <f t="shared" si="6"/>
        <v>850</v>
      </c>
      <c r="BC11" s="128">
        <v>16.978000000000002</v>
      </c>
      <c r="BE11" s="129">
        <f t="shared" ref="BE11:BR11" si="12">(AO11*$AO$50)*($BC$18/$BC$11)</f>
        <v>27.296162681116737</v>
      </c>
      <c r="BF11" s="129">
        <f t="shared" si="12"/>
        <v>59.077748851454821</v>
      </c>
      <c r="BG11" s="129">
        <f t="shared" si="12"/>
        <v>62.707400753916829</v>
      </c>
      <c r="BH11" s="129">
        <f t="shared" si="12"/>
        <v>55.315304806219814</v>
      </c>
      <c r="BI11" s="129">
        <f t="shared" si="12"/>
        <v>68.166633290140183</v>
      </c>
      <c r="BJ11" s="129">
        <f t="shared" si="12"/>
        <v>59.077748851454821</v>
      </c>
      <c r="BK11" s="129">
        <f t="shared" si="12"/>
        <v>55.182512663446808</v>
      </c>
      <c r="BL11" s="129">
        <f t="shared" si="12"/>
        <v>42.493485687360113</v>
      </c>
      <c r="BM11" s="129">
        <f t="shared" si="12"/>
        <v>44.264047591000114</v>
      </c>
      <c r="BN11" s="129">
        <f t="shared" si="12"/>
        <v>44.264047591000114</v>
      </c>
      <c r="BO11" s="129">
        <f t="shared" si="12"/>
        <v>44.264047591000114</v>
      </c>
      <c r="BP11" s="129">
        <f t="shared" si="12"/>
        <v>31.870114265520083</v>
      </c>
      <c r="BQ11" s="129">
        <f t="shared" si="12"/>
        <v>35.411238072800089</v>
      </c>
      <c r="BR11" s="129">
        <f t="shared" si="12"/>
        <v>50.165920603133465</v>
      </c>
    </row>
    <row r="12" spans="1:70" ht="14.25" customHeight="1" x14ac:dyDescent="0.3">
      <c r="A12" s="127">
        <v>1954</v>
      </c>
      <c r="B12" s="104">
        <v>28.21</v>
      </c>
      <c r="C12" s="21">
        <v>47.68</v>
      </c>
      <c r="D12" s="21">
        <v>46.76</v>
      </c>
      <c r="E12" s="21">
        <v>51.2</v>
      </c>
      <c r="F12" s="21">
        <v>47.68</v>
      </c>
      <c r="G12" s="21">
        <v>43</v>
      </c>
      <c r="H12" s="21">
        <v>43.2</v>
      </c>
      <c r="I12" s="21">
        <v>48.17</v>
      </c>
      <c r="J12" s="21">
        <v>49</v>
      </c>
      <c r="K12" s="32">
        <v>27.85</v>
      </c>
      <c r="L12" s="21">
        <v>46.58</v>
      </c>
      <c r="M12" s="21">
        <v>40.89</v>
      </c>
      <c r="N12" s="21">
        <v>44.9</v>
      </c>
      <c r="O12" s="21">
        <v>46.58</v>
      </c>
      <c r="P12" s="21">
        <v>35.6</v>
      </c>
      <c r="Q12" s="21">
        <v>33.6</v>
      </c>
      <c r="R12" s="21">
        <v>38.14</v>
      </c>
      <c r="S12" s="105">
        <v>39</v>
      </c>
      <c r="T12" s="104">
        <v>2500</v>
      </c>
      <c r="U12" s="21">
        <v>720</v>
      </c>
      <c r="V12" s="21">
        <v>750</v>
      </c>
      <c r="W12" s="21">
        <v>750</v>
      </c>
      <c r="X12" s="105">
        <v>750</v>
      </c>
      <c r="Y12" s="104">
        <v>540</v>
      </c>
      <c r="Z12" s="21">
        <v>30.5</v>
      </c>
      <c r="AA12" s="105">
        <v>28.5</v>
      </c>
      <c r="AC12" s="37"/>
      <c r="AD12" s="34">
        <f t="shared" ref="AD12:AL12" si="13">B12/K12</f>
        <v>1.0129263913824058</v>
      </c>
      <c r="AE12" s="34">
        <f t="shared" si="13"/>
        <v>1.0236152855302705</v>
      </c>
      <c r="AF12" s="34">
        <f t="shared" si="13"/>
        <v>1.1435558816336513</v>
      </c>
      <c r="AG12" s="34">
        <f t="shared" si="13"/>
        <v>1.1403118040089089</v>
      </c>
      <c r="AH12" s="34">
        <f t="shared" si="13"/>
        <v>1.0236152855302705</v>
      </c>
      <c r="AI12" s="34">
        <f t="shared" si="13"/>
        <v>1.2078651685393258</v>
      </c>
      <c r="AJ12" s="34">
        <f t="shared" si="13"/>
        <v>1.2857142857142858</v>
      </c>
      <c r="AK12" s="34">
        <f t="shared" si="13"/>
        <v>1.262978500262192</v>
      </c>
      <c r="AL12" s="34">
        <f t="shared" si="13"/>
        <v>1.2564102564102564</v>
      </c>
      <c r="AN12" s="80">
        <v>1954</v>
      </c>
      <c r="AO12" s="21">
        <f t="shared" ref="AO12:AP12" si="14">B12*25</f>
        <v>705.25</v>
      </c>
      <c r="AP12" s="21">
        <f t="shared" si="14"/>
        <v>1192</v>
      </c>
      <c r="AQ12" s="21">
        <f t="shared" si="2"/>
        <v>1225</v>
      </c>
      <c r="AR12" s="21">
        <f t="shared" ref="AR12:AU12" si="15">D12*25</f>
        <v>1169</v>
      </c>
      <c r="AS12" s="21">
        <f t="shared" si="15"/>
        <v>1280</v>
      </c>
      <c r="AT12" s="21">
        <f t="shared" si="15"/>
        <v>1192</v>
      </c>
      <c r="AU12" s="21">
        <f t="shared" si="15"/>
        <v>1075</v>
      </c>
      <c r="AV12" s="21">
        <f t="shared" ref="AV12:AZ12" si="16">U12</f>
        <v>720</v>
      </c>
      <c r="AW12" s="21">
        <f t="shared" si="16"/>
        <v>750</v>
      </c>
      <c r="AX12" s="21">
        <f t="shared" si="16"/>
        <v>750</v>
      </c>
      <c r="AY12" s="21">
        <f t="shared" si="16"/>
        <v>750</v>
      </c>
      <c r="AZ12" s="21">
        <f t="shared" si="16"/>
        <v>540</v>
      </c>
      <c r="BA12" s="21">
        <f t="shared" si="5"/>
        <v>762.5</v>
      </c>
      <c r="BB12" s="21">
        <f t="shared" si="6"/>
        <v>975</v>
      </c>
      <c r="BC12" s="128">
        <v>17.622</v>
      </c>
      <c r="BE12" s="129">
        <f t="shared" ref="BE12:BR12" si="17">(AO12*$AO$50)*($BC$18/$BC$12)</f>
        <v>40.101838894563613</v>
      </c>
      <c r="BF12" s="129">
        <f t="shared" si="17"/>
        <v>67.77935762115537</v>
      </c>
      <c r="BG12" s="129">
        <f t="shared" si="17"/>
        <v>69.655799568720923</v>
      </c>
      <c r="BH12" s="129">
        <f t="shared" si="17"/>
        <v>66.471534445579394</v>
      </c>
      <c r="BI12" s="129">
        <f t="shared" si="17"/>
        <v>72.783202814663497</v>
      </c>
      <c r="BJ12" s="129">
        <f t="shared" si="17"/>
        <v>67.77935762115537</v>
      </c>
      <c r="BK12" s="129">
        <f t="shared" si="17"/>
        <v>61.126517988877538</v>
      </c>
      <c r="BL12" s="129">
        <f t="shared" si="17"/>
        <v>40.940551583248215</v>
      </c>
      <c r="BM12" s="129">
        <f t="shared" si="17"/>
        <v>42.646407899216889</v>
      </c>
      <c r="BN12" s="129">
        <f t="shared" si="17"/>
        <v>42.646407899216889</v>
      </c>
      <c r="BO12" s="129">
        <f t="shared" si="17"/>
        <v>42.646407899216889</v>
      </c>
      <c r="BP12" s="129">
        <f t="shared" si="17"/>
        <v>30.705413687436163</v>
      </c>
      <c r="BQ12" s="129">
        <f t="shared" si="17"/>
        <v>43.357181364203839</v>
      </c>
      <c r="BR12" s="129">
        <f t="shared" si="17"/>
        <v>55.440330268981953</v>
      </c>
    </row>
    <row r="13" spans="1:70" ht="14.25" customHeight="1" x14ac:dyDescent="0.3">
      <c r="A13" s="127">
        <v>1955</v>
      </c>
      <c r="B13" s="104">
        <v>28.21</v>
      </c>
      <c r="C13" s="21">
        <v>47.68</v>
      </c>
      <c r="D13" s="21">
        <v>46.76</v>
      </c>
      <c r="E13" s="21">
        <v>51.2</v>
      </c>
      <c r="F13" s="21">
        <v>47.68</v>
      </c>
      <c r="G13" s="21">
        <v>43</v>
      </c>
      <c r="H13" s="21">
        <v>43.2</v>
      </c>
      <c r="I13" s="21">
        <v>48.17</v>
      </c>
      <c r="J13" s="21">
        <v>49</v>
      </c>
      <c r="K13" s="32">
        <v>27.85</v>
      </c>
      <c r="L13" s="21">
        <v>46.58</v>
      </c>
      <c r="M13" s="21">
        <v>40.89</v>
      </c>
      <c r="N13" s="21">
        <v>44.9</v>
      </c>
      <c r="O13" s="21">
        <v>46.58</v>
      </c>
      <c r="P13" s="21">
        <v>35.6</v>
      </c>
      <c r="Q13" s="21">
        <v>33.6</v>
      </c>
      <c r="R13" s="21">
        <v>38.14</v>
      </c>
      <c r="S13" s="105">
        <v>39</v>
      </c>
      <c r="T13" s="104">
        <v>2500</v>
      </c>
      <c r="U13" s="21">
        <v>720</v>
      </c>
      <c r="V13" s="21">
        <v>750</v>
      </c>
      <c r="W13" s="21">
        <v>750</v>
      </c>
      <c r="X13" s="105">
        <v>750</v>
      </c>
      <c r="Y13" s="104">
        <v>645</v>
      </c>
      <c r="Z13" s="21">
        <v>30.5</v>
      </c>
      <c r="AA13" s="105">
        <v>28.5</v>
      </c>
      <c r="AC13" s="37"/>
      <c r="AD13" s="34">
        <f t="shared" ref="AD13:AL13" si="18">B13/K13</f>
        <v>1.0129263913824058</v>
      </c>
      <c r="AE13" s="34">
        <f t="shared" si="18"/>
        <v>1.0236152855302705</v>
      </c>
      <c r="AF13" s="34">
        <f t="shared" si="18"/>
        <v>1.1435558816336513</v>
      </c>
      <c r="AG13" s="34">
        <f t="shared" si="18"/>
        <v>1.1403118040089089</v>
      </c>
      <c r="AH13" s="34">
        <f t="shared" si="18"/>
        <v>1.0236152855302705</v>
      </c>
      <c r="AI13" s="34">
        <f t="shared" si="18"/>
        <v>1.2078651685393258</v>
      </c>
      <c r="AJ13" s="34">
        <f t="shared" si="18"/>
        <v>1.2857142857142858</v>
      </c>
      <c r="AK13" s="34">
        <f t="shared" si="18"/>
        <v>1.262978500262192</v>
      </c>
      <c r="AL13" s="34">
        <f t="shared" si="18"/>
        <v>1.2564102564102564</v>
      </c>
      <c r="AN13" s="80">
        <v>1955</v>
      </c>
      <c r="AO13" s="21">
        <f t="shared" ref="AO13:AP13" si="19">B13*25</f>
        <v>705.25</v>
      </c>
      <c r="AP13" s="21">
        <f t="shared" si="19"/>
        <v>1192</v>
      </c>
      <c r="AQ13" s="21">
        <f t="shared" si="2"/>
        <v>1225</v>
      </c>
      <c r="AR13" s="21">
        <f t="shared" ref="AR13:AU13" si="20">D13*25</f>
        <v>1169</v>
      </c>
      <c r="AS13" s="21">
        <f t="shared" si="20"/>
        <v>1280</v>
      </c>
      <c r="AT13" s="21">
        <f t="shared" si="20"/>
        <v>1192</v>
      </c>
      <c r="AU13" s="21">
        <f t="shared" si="20"/>
        <v>1075</v>
      </c>
      <c r="AV13" s="21">
        <f t="shared" ref="AV13:AZ13" si="21">U13</f>
        <v>720</v>
      </c>
      <c r="AW13" s="21">
        <f t="shared" si="21"/>
        <v>750</v>
      </c>
      <c r="AX13" s="21">
        <f t="shared" si="21"/>
        <v>750</v>
      </c>
      <c r="AY13" s="21">
        <f t="shared" si="21"/>
        <v>750</v>
      </c>
      <c r="AZ13" s="21">
        <f t="shared" si="21"/>
        <v>645</v>
      </c>
      <c r="BA13" s="21">
        <f t="shared" si="5"/>
        <v>762.5</v>
      </c>
      <c r="BB13" s="21">
        <f t="shared" si="6"/>
        <v>975</v>
      </c>
      <c r="BC13" s="128">
        <v>19.792000000000002</v>
      </c>
      <c r="BE13" s="129">
        <f t="shared" ref="BE13:BR13" si="22">(AO13*$AO$50)*($BC$18/$BC$13)</f>
        <v>35.705062904203714</v>
      </c>
      <c r="BF13" s="129">
        <f t="shared" si="22"/>
        <v>60.34801131770412</v>
      </c>
      <c r="BG13" s="129">
        <f t="shared" si="22"/>
        <v>62.018719684721091</v>
      </c>
      <c r="BH13" s="129">
        <f t="shared" si="22"/>
        <v>59.183578213419558</v>
      </c>
      <c r="BI13" s="129">
        <f t="shared" si="22"/>
        <v>64.803233629749386</v>
      </c>
      <c r="BJ13" s="129">
        <f t="shared" si="22"/>
        <v>60.34801131770412</v>
      </c>
      <c r="BK13" s="129">
        <f t="shared" si="22"/>
        <v>54.424590743734839</v>
      </c>
      <c r="BL13" s="129">
        <f t="shared" si="22"/>
        <v>36.451818916734034</v>
      </c>
      <c r="BM13" s="129">
        <f t="shared" si="22"/>
        <v>37.970644704931281</v>
      </c>
      <c r="BN13" s="129">
        <f t="shared" si="22"/>
        <v>37.970644704931281</v>
      </c>
      <c r="BO13" s="129">
        <f t="shared" si="22"/>
        <v>37.970644704931281</v>
      </c>
      <c r="BP13" s="129">
        <f t="shared" si="22"/>
        <v>32.654754446240901</v>
      </c>
      <c r="BQ13" s="129">
        <f t="shared" si="22"/>
        <v>38.603488783346805</v>
      </c>
      <c r="BR13" s="129">
        <f t="shared" si="22"/>
        <v>49.361838116410667</v>
      </c>
    </row>
    <row r="14" spans="1:70" ht="14.25" customHeight="1" x14ac:dyDescent="0.3">
      <c r="A14" s="127">
        <v>1956</v>
      </c>
      <c r="B14" s="104">
        <v>41.8</v>
      </c>
      <c r="C14" s="21">
        <v>65.3</v>
      </c>
      <c r="D14" s="21">
        <v>60.87</v>
      </c>
      <c r="E14" s="21">
        <v>70.14</v>
      </c>
      <c r="F14" s="21">
        <v>65.3</v>
      </c>
      <c r="G14" s="21">
        <v>61.8</v>
      </c>
      <c r="H14" s="21">
        <v>57.2</v>
      </c>
      <c r="I14" s="21">
        <v>66.650000000000006</v>
      </c>
      <c r="J14" s="21">
        <v>76</v>
      </c>
      <c r="K14" s="32">
        <v>40.85</v>
      </c>
      <c r="L14" s="21">
        <v>63.82</v>
      </c>
      <c r="M14" s="21">
        <v>52.91</v>
      </c>
      <c r="N14" s="21">
        <v>61.51</v>
      </c>
      <c r="O14" s="21">
        <v>63.82</v>
      </c>
      <c r="P14" s="21">
        <v>56</v>
      </c>
      <c r="Q14" s="21">
        <v>44.4</v>
      </c>
      <c r="R14" s="21">
        <v>52.6</v>
      </c>
      <c r="S14" s="105">
        <v>57</v>
      </c>
      <c r="T14" s="104">
        <v>3200</v>
      </c>
      <c r="U14" s="21">
        <v>900</v>
      </c>
      <c r="V14" s="21">
        <v>1000</v>
      </c>
      <c r="W14" s="21">
        <v>1000</v>
      </c>
      <c r="X14" s="105">
        <v>1150</v>
      </c>
      <c r="Y14" s="104">
        <v>709</v>
      </c>
      <c r="Z14" s="21">
        <v>41.8</v>
      </c>
      <c r="AA14" s="105">
        <v>32.5</v>
      </c>
      <c r="AC14" s="37"/>
      <c r="AD14" s="34">
        <f t="shared" ref="AD14:AL14" si="23">B14/K14</f>
        <v>1.0232558139534882</v>
      </c>
      <c r="AE14" s="34">
        <f t="shared" si="23"/>
        <v>1.0231902225007834</v>
      </c>
      <c r="AF14" s="34">
        <f t="shared" si="23"/>
        <v>1.1504441504441505</v>
      </c>
      <c r="AG14" s="34">
        <f t="shared" si="23"/>
        <v>1.1403023898553082</v>
      </c>
      <c r="AH14" s="34">
        <f t="shared" si="23"/>
        <v>1.0231902225007834</v>
      </c>
      <c r="AI14" s="34">
        <f t="shared" si="23"/>
        <v>1.1035714285714284</v>
      </c>
      <c r="AJ14" s="34">
        <f t="shared" si="23"/>
        <v>1.2882882882882885</v>
      </c>
      <c r="AK14" s="34">
        <f t="shared" si="23"/>
        <v>1.2671102661596958</v>
      </c>
      <c r="AL14" s="34">
        <f t="shared" si="23"/>
        <v>1.3333333333333333</v>
      </c>
      <c r="AN14" s="80">
        <v>1956</v>
      </c>
      <c r="AO14" s="21">
        <f t="shared" ref="AO14:AP14" si="24">B14*25</f>
        <v>1045</v>
      </c>
      <c r="AP14" s="21">
        <f t="shared" si="24"/>
        <v>1632.5</v>
      </c>
      <c r="AQ14" s="21">
        <f t="shared" si="2"/>
        <v>1900</v>
      </c>
      <c r="AR14" s="21">
        <f t="shared" ref="AR14:AU14" si="25">D14*25</f>
        <v>1521.75</v>
      </c>
      <c r="AS14" s="21">
        <f t="shared" si="25"/>
        <v>1753.5</v>
      </c>
      <c r="AT14" s="21">
        <f t="shared" si="25"/>
        <v>1632.5</v>
      </c>
      <c r="AU14" s="21">
        <f t="shared" si="25"/>
        <v>1545</v>
      </c>
      <c r="AV14" s="21">
        <f t="shared" ref="AV14:AZ14" si="26">U14</f>
        <v>900</v>
      </c>
      <c r="AW14" s="21">
        <f t="shared" si="26"/>
        <v>1000</v>
      </c>
      <c r="AX14" s="21">
        <f t="shared" si="26"/>
        <v>1000</v>
      </c>
      <c r="AY14" s="21">
        <f t="shared" si="26"/>
        <v>1150</v>
      </c>
      <c r="AZ14" s="21">
        <f t="shared" si="26"/>
        <v>709</v>
      </c>
      <c r="BA14" s="21">
        <f t="shared" si="5"/>
        <v>1045</v>
      </c>
      <c r="BB14" s="21">
        <f t="shared" si="6"/>
        <v>1425</v>
      </c>
      <c r="BC14" s="128">
        <v>22.446000000000002</v>
      </c>
      <c r="BE14" s="129">
        <f t="shared" ref="BE14:BR14" si="27">(AO14*$AO$50)*($BC$18/$BC$14)</f>
        <v>46.650222756838637</v>
      </c>
      <c r="BF14" s="129">
        <f t="shared" si="27"/>
        <v>72.877022632094793</v>
      </c>
      <c r="BG14" s="129">
        <f t="shared" si="27"/>
        <v>84.818586830615686</v>
      </c>
      <c r="BH14" s="129">
        <f t="shared" si="27"/>
        <v>67.9329918470997</v>
      </c>
      <c r="BI14" s="129">
        <f t="shared" si="27"/>
        <v>78.278627372360319</v>
      </c>
      <c r="BJ14" s="129">
        <f t="shared" si="27"/>
        <v>72.877022632094793</v>
      </c>
      <c r="BK14" s="129">
        <f t="shared" si="27"/>
        <v>68.970903501737496</v>
      </c>
      <c r="BL14" s="129">
        <f t="shared" si="27"/>
        <v>40.177225340817962</v>
      </c>
      <c r="BM14" s="129">
        <f t="shared" si="27"/>
        <v>44.641361489797731</v>
      </c>
      <c r="BN14" s="129">
        <f t="shared" si="27"/>
        <v>44.641361489797731</v>
      </c>
      <c r="BO14" s="129">
        <f t="shared" si="27"/>
        <v>51.337565713267395</v>
      </c>
      <c r="BP14" s="129">
        <f t="shared" si="27"/>
        <v>31.650725296266593</v>
      </c>
      <c r="BQ14" s="129">
        <f t="shared" si="27"/>
        <v>46.650222756838637</v>
      </c>
      <c r="BR14" s="129">
        <f t="shared" si="27"/>
        <v>63.613940122961772</v>
      </c>
    </row>
    <row r="15" spans="1:70" ht="14.25" customHeight="1" x14ac:dyDescent="0.3">
      <c r="A15" s="127">
        <v>1957</v>
      </c>
      <c r="B15" s="104">
        <v>42.5</v>
      </c>
      <c r="C15" s="21">
        <v>65.3</v>
      </c>
      <c r="D15" s="21">
        <v>60.87</v>
      </c>
      <c r="E15" s="21">
        <v>70.14</v>
      </c>
      <c r="F15" s="21">
        <v>65.3</v>
      </c>
      <c r="G15" s="21">
        <v>61.8</v>
      </c>
      <c r="H15" s="21">
        <v>62.4</v>
      </c>
      <c r="I15" s="21">
        <v>66.650000000000006</v>
      </c>
      <c r="J15" s="21">
        <v>76</v>
      </c>
      <c r="K15" s="32">
        <v>41.85</v>
      </c>
      <c r="L15" s="21">
        <v>63.82</v>
      </c>
      <c r="M15" s="21">
        <v>52.91</v>
      </c>
      <c r="N15" s="21">
        <v>61.51</v>
      </c>
      <c r="O15" s="21">
        <v>63.82</v>
      </c>
      <c r="P15" s="21">
        <v>56</v>
      </c>
      <c r="Q15" s="21">
        <v>44.4</v>
      </c>
      <c r="R15" s="21">
        <v>52.6</v>
      </c>
      <c r="S15" s="105">
        <v>57</v>
      </c>
      <c r="T15" s="104">
        <v>3650</v>
      </c>
      <c r="U15" s="21">
        <v>1200</v>
      </c>
      <c r="V15" s="21">
        <v>1300</v>
      </c>
      <c r="W15" s="21">
        <v>1300</v>
      </c>
      <c r="X15" s="105">
        <v>1450</v>
      </c>
      <c r="Y15" s="104">
        <v>1000</v>
      </c>
      <c r="Z15" s="21">
        <v>41.8</v>
      </c>
      <c r="AA15" s="105">
        <v>35</v>
      </c>
      <c r="AC15" s="37"/>
      <c r="AD15" s="34">
        <f t="shared" ref="AD15:AL15" si="28">B15/K15</f>
        <v>1.015531660692951</v>
      </c>
      <c r="AE15" s="34">
        <f t="shared" si="28"/>
        <v>1.0231902225007834</v>
      </c>
      <c r="AF15" s="34">
        <f t="shared" si="28"/>
        <v>1.1504441504441505</v>
      </c>
      <c r="AG15" s="34">
        <f t="shared" si="28"/>
        <v>1.1403023898553082</v>
      </c>
      <c r="AH15" s="34">
        <f t="shared" si="28"/>
        <v>1.0231902225007834</v>
      </c>
      <c r="AI15" s="34">
        <f t="shared" si="28"/>
        <v>1.1035714285714284</v>
      </c>
      <c r="AJ15" s="34">
        <f t="shared" si="28"/>
        <v>1.4054054054054055</v>
      </c>
      <c r="AK15" s="34">
        <f t="shared" si="28"/>
        <v>1.2671102661596958</v>
      </c>
      <c r="AL15" s="34">
        <f t="shared" si="28"/>
        <v>1.3333333333333333</v>
      </c>
      <c r="AN15" s="80">
        <v>1957</v>
      </c>
      <c r="AO15" s="21">
        <f t="shared" ref="AO15:AP15" si="29">B15*25</f>
        <v>1062.5</v>
      </c>
      <c r="AP15" s="21">
        <f t="shared" si="29"/>
        <v>1632.5</v>
      </c>
      <c r="AQ15" s="21">
        <f t="shared" si="2"/>
        <v>1900</v>
      </c>
      <c r="AR15" s="21">
        <f t="shared" ref="AR15:AU15" si="30">D15*25</f>
        <v>1521.75</v>
      </c>
      <c r="AS15" s="21">
        <f t="shared" si="30"/>
        <v>1753.5</v>
      </c>
      <c r="AT15" s="21">
        <f t="shared" si="30"/>
        <v>1632.5</v>
      </c>
      <c r="AU15" s="21">
        <f t="shared" si="30"/>
        <v>1545</v>
      </c>
      <c r="AV15" s="21">
        <f t="shared" ref="AV15:AZ15" si="31">U15</f>
        <v>1200</v>
      </c>
      <c r="AW15" s="21">
        <f t="shared" si="31"/>
        <v>1300</v>
      </c>
      <c r="AX15" s="21">
        <f t="shared" si="31"/>
        <v>1300</v>
      </c>
      <c r="AY15" s="21">
        <f t="shared" si="31"/>
        <v>1450</v>
      </c>
      <c r="AZ15" s="21">
        <f t="shared" si="31"/>
        <v>1000</v>
      </c>
      <c r="BA15" s="21">
        <f t="shared" si="5"/>
        <v>1045</v>
      </c>
      <c r="BB15" s="21">
        <f t="shared" si="6"/>
        <v>1425</v>
      </c>
      <c r="BC15" s="128">
        <v>27.995000000000001</v>
      </c>
      <c r="BE15" s="129">
        <f t="shared" ref="BE15:BR15" si="32">(AO15*$AO$50)*($BC$18/$BC$15)</f>
        <v>38.029871405608141</v>
      </c>
      <c r="BF15" s="129">
        <f t="shared" si="32"/>
        <v>58.431778889087326</v>
      </c>
      <c r="BG15" s="129">
        <f t="shared" si="32"/>
        <v>68.006358278263974</v>
      </c>
      <c r="BH15" s="129">
        <f t="shared" si="32"/>
        <v>54.467724057867471</v>
      </c>
      <c r="BI15" s="129">
        <f t="shared" si="32"/>
        <v>62.762710126808351</v>
      </c>
      <c r="BJ15" s="129">
        <f t="shared" si="32"/>
        <v>58.431778889087326</v>
      </c>
      <c r="BK15" s="129">
        <f t="shared" si="32"/>
        <v>55.299907126272544</v>
      </c>
      <c r="BL15" s="129">
        <f t="shared" si="32"/>
        <v>42.951384175745666</v>
      </c>
      <c r="BM15" s="129">
        <f t="shared" si="32"/>
        <v>46.530666190391138</v>
      </c>
      <c r="BN15" s="129">
        <f t="shared" si="32"/>
        <v>46.530666190391138</v>
      </c>
      <c r="BO15" s="129">
        <f t="shared" si="32"/>
        <v>51.899589212359345</v>
      </c>
      <c r="BP15" s="129">
        <f t="shared" si="32"/>
        <v>35.792820146454723</v>
      </c>
      <c r="BQ15" s="129">
        <f t="shared" si="32"/>
        <v>37.403497053045186</v>
      </c>
      <c r="BR15" s="129">
        <f t="shared" si="32"/>
        <v>51.004768708697974</v>
      </c>
    </row>
    <row r="16" spans="1:70" ht="14.25" customHeight="1" x14ac:dyDescent="0.3">
      <c r="A16" s="127">
        <v>1958</v>
      </c>
      <c r="B16" s="104">
        <v>82.98</v>
      </c>
      <c r="C16" s="21">
        <v>139.38</v>
      </c>
      <c r="D16" s="21">
        <v>125.88</v>
      </c>
      <c r="E16" s="21">
        <v>112.2</v>
      </c>
      <c r="F16" s="21">
        <v>139.38</v>
      </c>
      <c r="G16" s="21">
        <v>92.8</v>
      </c>
      <c r="H16" s="21">
        <v>123.32</v>
      </c>
      <c r="I16" s="21">
        <v>164.32</v>
      </c>
      <c r="J16" s="21">
        <v>168</v>
      </c>
      <c r="K16" s="32">
        <v>81.510000000000005</v>
      </c>
      <c r="L16" s="21">
        <v>137.02000000000001</v>
      </c>
      <c r="M16" s="21">
        <v>114.22</v>
      </c>
      <c r="N16" s="21">
        <v>98.42</v>
      </c>
      <c r="O16" s="21">
        <v>137.02000000000001</v>
      </c>
      <c r="P16" s="21">
        <v>79.36</v>
      </c>
      <c r="Q16" s="21">
        <v>103.04</v>
      </c>
      <c r="R16" s="21">
        <v>140.38999999999999</v>
      </c>
      <c r="S16" s="105">
        <v>116</v>
      </c>
      <c r="T16" s="104">
        <v>5200</v>
      </c>
      <c r="U16" s="21">
        <v>2000</v>
      </c>
      <c r="V16" s="21">
        <v>2500</v>
      </c>
      <c r="W16" s="21">
        <v>2050</v>
      </c>
      <c r="X16" s="105">
        <v>3000</v>
      </c>
      <c r="Y16" s="104">
        <v>1300</v>
      </c>
      <c r="Z16" s="21">
        <v>98.88</v>
      </c>
      <c r="AA16" s="105">
        <v>74.8</v>
      </c>
      <c r="AC16" s="37"/>
      <c r="AD16" s="34">
        <f t="shared" ref="AD16:AL16" si="33">B16/K16</f>
        <v>1.0180345969819653</v>
      </c>
      <c r="AE16" s="34">
        <f t="shared" si="33"/>
        <v>1.017223762954313</v>
      </c>
      <c r="AF16" s="34">
        <f t="shared" si="33"/>
        <v>1.1020836981264226</v>
      </c>
      <c r="AG16" s="34">
        <f t="shared" si="33"/>
        <v>1.1400121926437716</v>
      </c>
      <c r="AH16" s="34">
        <f t="shared" si="33"/>
        <v>1.017223762954313</v>
      </c>
      <c r="AI16" s="34">
        <f t="shared" si="33"/>
        <v>1.1693548387096775</v>
      </c>
      <c r="AJ16" s="34">
        <f t="shared" si="33"/>
        <v>1.1968167701863353</v>
      </c>
      <c r="AK16" s="34">
        <f t="shared" si="33"/>
        <v>1.1704537360210843</v>
      </c>
      <c r="AL16" s="34">
        <f t="shared" si="33"/>
        <v>1.4482758620689655</v>
      </c>
      <c r="AN16" s="80">
        <v>1958</v>
      </c>
      <c r="AO16" s="21">
        <f t="shared" ref="AO16:AP16" si="34">B16*25</f>
        <v>2074.5</v>
      </c>
      <c r="AP16" s="21">
        <f t="shared" si="34"/>
        <v>3484.5</v>
      </c>
      <c r="AQ16" s="21">
        <f t="shared" si="2"/>
        <v>4200</v>
      </c>
      <c r="AR16" s="21">
        <f t="shared" ref="AR16:AU16" si="35">D16*25</f>
        <v>3147</v>
      </c>
      <c r="AS16" s="21">
        <f t="shared" si="35"/>
        <v>2805</v>
      </c>
      <c r="AT16" s="21">
        <f t="shared" si="35"/>
        <v>3484.5</v>
      </c>
      <c r="AU16" s="21">
        <f t="shared" si="35"/>
        <v>2320</v>
      </c>
      <c r="AV16" s="21">
        <f t="shared" ref="AV16:AZ16" si="36">U16</f>
        <v>2000</v>
      </c>
      <c r="AW16" s="21">
        <f t="shared" si="36"/>
        <v>2500</v>
      </c>
      <c r="AX16" s="21">
        <f t="shared" si="36"/>
        <v>2050</v>
      </c>
      <c r="AY16" s="21">
        <f t="shared" si="36"/>
        <v>3000</v>
      </c>
      <c r="AZ16" s="21">
        <f t="shared" si="36"/>
        <v>1300</v>
      </c>
      <c r="BA16" s="21">
        <f t="shared" si="5"/>
        <v>2472</v>
      </c>
      <c r="BB16" s="21">
        <f t="shared" si="6"/>
        <v>2900</v>
      </c>
      <c r="BC16" s="128">
        <v>36.835999999999999</v>
      </c>
      <c r="BE16" s="129">
        <f t="shared" ref="BE16:BR16" si="37">(AO16*$AO$50)*($BC$18/$BC$16)</f>
        <v>56.430950428928227</v>
      </c>
      <c r="BF16" s="129">
        <f t="shared" si="37"/>
        <v>94.786043272885223</v>
      </c>
      <c r="BG16" s="129">
        <f t="shared" si="37"/>
        <v>114.24921272668043</v>
      </c>
      <c r="BH16" s="129">
        <f t="shared" si="37"/>
        <v>85.605302964491258</v>
      </c>
      <c r="BI16" s="129">
        <f t="shared" si="37"/>
        <v>76.302152785318711</v>
      </c>
      <c r="BJ16" s="129">
        <f t="shared" si="37"/>
        <v>94.786043272885223</v>
      </c>
      <c r="BK16" s="129">
        <f t="shared" si="37"/>
        <v>63.109088934737755</v>
      </c>
      <c r="BL16" s="129">
        <f t="shared" si="37"/>
        <v>54.404387012704959</v>
      </c>
      <c r="BM16" s="129">
        <f t="shared" si="37"/>
        <v>68.005483765881209</v>
      </c>
      <c r="BN16" s="129">
        <f t="shared" si="37"/>
        <v>55.764496688022589</v>
      </c>
      <c r="BO16" s="129">
        <f t="shared" si="37"/>
        <v>81.606580519057445</v>
      </c>
      <c r="BP16" s="129">
        <f t="shared" si="37"/>
        <v>35.362851558258228</v>
      </c>
      <c r="BQ16" s="129">
        <f t="shared" si="37"/>
        <v>67.243822347703329</v>
      </c>
      <c r="BR16" s="129">
        <f t="shared" si="37"/>
        <v>78.886361168422198</v>
      </c>
    </row>
    <row r="17" spans="1:70" ht="14.25" customHeight="1" x14ac:dyDescent="0.3">
      <c r="A17" s="127">
        <v>1959</v>
      </c>
      <c r="B17" s="104">
        <v>144.86000000000001</v>
      </c>
      <c r="C17" s="21">
        <v>177.5</v>
      </c>
      <c r="D17" s="21">
        <v>196.48</v>
      </c>
      <c r="E17" s="21">
        <v>155.15</v>
      </c>
      <c r="F17" s="21">
        <v>177.5</v>
      </c>
      <c r="G17" s="21">
        <v>153.47999999999999</v>
      </c>
      <c r="H17" s="21">
        <v>196.5</v>
      </c>
      <c r="I17" s="21">
        <v>207.96</v>
      </c>
      <c r="J17" s="21">
        <v>168</v>
      </c>
      <c r="K17" s="32">
        <v>143.38999999999999</v>
      </c>
      <c r="L17" s="21">
        <v>172.5</v>
      </c>
      <c r="M17" s="21">
        <v>182.38</v>
      </c>
      <c r="N17" s="21">
        <v>127.3</v>
      </c>
      <c r="O17" s="21">
        <v>172.5</v>
      </c>
      <c r="P17" s="21">
        <v>140.04</v>
      </c>
      <c r="Q17" s="21">
        <v>170</v>
      </c>
      <c r="R17" s="21">
        <v>184.02</v>
      </c>
      <c r="S17" s="105">
        <v>116</v>
      </c>
      <c r="T17" s="104">
        <v>6300</v>
      </c>
      <c r="U17" s="21">
        <v>2400</v>
      </c>
      <c r="V17" s="21">
        <v>2675</v>
      </c>
      <c r="W17" s="21">
        <v>2400</v>
      </c>
      <c r="X17" s="105">
        <v>3000</v>
      </c>
      <c r="Y17" s="104">
        <v>1820</v>
      </c>
      <c r="Z17" s="21">
        <v>142.96</v>
      </c>
      <c r="AA17" s="105">
        <v>104.5</v>
      </c>
      <c r="AC17" s="37"/>
      <c r="AD17" s="34">
        <f t="shared" ref="AD17:AL17" si="38">B17/K17</f>
        <v>1.0102517609317248</v>
      </c>
      <c r="AE17" s="34">
        <f t="shared" si="38"/>
        <v>1.0289855072463767</v>
      </c>
      <c r="AF17" s="34">
        <f t="shared" si="38"/>
        <v>1.0773111086741967</v>
      </c>
      <c r="AG17" s="34">
        <f t="shared" si="38"/>
        <v>1.2187745483110763</v>
      </c>
      <c r="AH17" s="34">
        <f t="shared" si="38"/>
        <v>1.0289855072463767</v>
      </c>
      <c r="AI17" s="34">
        <f t="shared" si="38"/>
        <v>1.0959725792630677</v>
      </c>
      <c r="AJ17" s="34">
        <f t="shared" si="38"/>
        <v>1.1558823529411764</v>
      </c>
      <c r="AK17" s="34">
        <f t="shared" si="38"/>
        <v>1.1300945549396804</v>
      </c>
      <c r="AL17" s="34">
        <f t="shared" si="38"/>
        <v>1.4482758620689655</v>
      </c>
      <c r="AN17" s="80">
        <v>1959</v>
      </c>
      <c r="AO17" s="21">
        <f t="shared" ref="AO17:AP17" si="39">B17*25</f>
        <v>3621.5000000000005</v>
      </c>
      <c r="AP17" s="21">
        <f t="shared" si="39"/>
        <v>4437.5</v>
      </c>
      <c r="AQ17" s="21">
        <f t="shared" si="2"/>
        <v>4200</v>
      </c>
      <c r="AR17" s="21">
        <f t="shared" ref="AR17:AU17" si="40">D17*25</f>
        <v>4912</v>
      </c>
      <c r="AS17" s="21">
        <f t="shared" si="40"/>
        <v>3878.75</v>
      </c>
      <c r="AT17" s="21">
        <f t="shared" si="40"/>
        <v>4437.5</v>
      </c>
      <c r="AU17" s="21">
        <f t="shared" si="40"/>
        <v>3836.9999999999995</v>
      </c>
      <c r="AV17" s="21">
        <f t="shared" ref="AV17:AZ17" si="41">U17</f>
        <v>2400</v>
      </c>
      <c r="AW17" s="21">
        <f t="shared" si="41"/>
        <v>2675</v>
      </c>
      <c r="AX17" s="21">
        <f t="shared" si="41"/>
        <v>2400</v>
      </c>
      <c r="AY17" s="21">
        <f t="shared" si="41"/>
        <v>3000</v>
      </c>
      <c r="AZ17" s="21">
        <f t="shared" si="41"/>
        <v>1820</v>
      </c>
      <c r="BA17" s="21">
        <f t="shared" si="5"/>
        <v>3574</v>
      </c>
      <c r="BB17" s="21">
        <f t="shared" si="6"/>
        <v>2900</v>
      </c>
      <c r="BC17" s="128">
        <v>78.716999999999999</v>
      </c>
      <c r="BE17" s="129">
        <f t="shared" ref="BE17:BR17" si="42">(AO17*$AO$50)*($BC$18/$BC$17)</f>
        <v>46.099513828016818</v>
      </c>
      <c r="BF17" s="129">
        <f t="shared" si="42"/>
        <v>56.486702364165296</v>
      </c>
      <c r="BG17" s="129">
        <f t="shared" si="42"/>
        <v>53.463470406646593</v>
      </c>
      <c r="BH17" s="129">
        <f t="shared" si="42"/>
        <v>62.526801580344781</v>
      </c>
      <c r="BI17" s="129">
        <f t="shared" si="42"/>
        <v>49.374151390423918</v>
      </c>
      <c r="BJ17" s="129">
        <f t="shared" si="42"/>
        <v>56.486702364165296</v>
      </c>
      <c r="BK17" s="129">
        <f t="shared" si="42"/>
        <v>48.842699035786417</v>
      </c>
      <c r="BL17" s="129">
        <f t="shared" si="42"/>
        <v>30.550554518083764</v>
      </c>
      <c r="BM17" s="129">
        <f t="shared" si="42"/>
        <v>34.051138889947531</v>
      </c>
      <c r="BN17" s="129">
        <f t="shared" si="42"/>
        <v>30.550554518083764</v>
      </c>
      <c r="BO17" s="129">
        <f t="shared" si="42"/>
        <v>38.188193147604707</v>
      </c>
      <c r="BP17" s="129">
        <f t="shared" si="42"/>
        <v>23.167503842880187</v>
      </c>
      <c r="BQ17" s="129">
        <f t="shared" si="42"/>
        <v>45.494867436513076</v>
      </c>
      <c r="BR17" s="129">
        <f t="shared" si="42"/>
        <v>36.915253376017887</v>
      </c>
    </row>
    <row r="18" spans="1:70" ht="14.25" customHeight="1" x14ac:dyDescent="0.3">
      <c r="A18" s="127">
        <v>1960</v>
      </c>
      <c r="B18" s="104">
        <v>144.86000000000001</v>
      </c>
      <c r="C18" s="21">
        <v>209.5</v>
      </c>
      <c r="D18" s="21">
        <v>225.78</v>
      </c>
      <c r="E18" s="21">
        <v>197.55</v>
      </c>
      <c r="F18" s="21">
        <v>209.5</v>
      </c>
      <c r="G18" s="21">
        <v>196.5</v>
      </c>
      <c r="H18" s="21">
        <v>196.5</v>
      </c>
      <c r="I18" s="21">
        <v>261.83999999999997</v>
      </c>
      <c r="J18" s="21">
        <v>230</v>
      </c>
      <c r="K18" s="32">
        <v>143.38999999999999</v>
      </c>
      <c r="L18" s="21">
        <v>206</v>
      </c>
      <c r="M18" s="21">
        <v>206.4</v>
      </c>
      <c r="N18" s="21">
        <v>169.7</v>
      </c>
      <c r="O18" s="21">
        <v>206</v>
      </c>
      <c r="P18" s="21">
        <v>174.9</v>
      </c>
      <c r="Q18" s="21">
        <v>170</v>
      </c>
      <c r="R18" s="21">
        <v>218.2</v>
      </c>
      <c r="S18" s="105">
        <v>172.5</v>
      </c>
      <c r="T18" s="104">
        <v>10500</v>
      </c>
      <c r="U18" s="21">
        <v>3400</v>
      </c>
      <c r="V18" s="21">
        <v>3675</v>
      </c>
      <c r="W18" s="21">
        <v>3400</v>
      </c>
      <c r="X18" s="105">
        <v>4980</v>
      </c>
      <c r="Y18" s="104">
        <v>2700</v>
      </c>
      <c r="Z18" s="21">
        <v>157.1</v>
      </c>
      <c r="AA18" s="105">
        <v>104.5</v>
      </c>
      <c r="AB18" s="21" t="s">
        <v>418</v>
      </c>
      <c r="AC18" s="37"/>
      <c r="AD18" s="34">
        <f t="shared" ref="AD18:AL18" si="43">B18/K18</f>
        <v>1.0102517609317248</v>
      </c>
      <c r="AE18" s="34">
        <f t="shared" si="43"/>
        <v>1.016990291262136</v>
      </c>
      <c r="AF18" s="34">
        <f t="shared" si="43"/>
        <v>1.0938953488372092</v>
      </c>
      <c r="AG18" s="34">
        <f t="shared" si="43"/>
        <v>1.1641131408367709</v>
      </c>
      <c r="AH18" s="34">
        <f t="shared" si="43"/>
        <v>1.016990291262136</v>
      </c>
      <c r="AI18" s="34">
        <f t="shared" si="43"/>
        <v>1.1234991423670668</v>
      </c>
      <c r="AJ18" s="34">
        <f t="shared" si="43"/>
        <v>1.1558823529411764</v>
      </c>
      <c r="AK18" s="34">
        <f t="shared" si="43"/>
        <v>1.2</v>
      </c>
      <c r="AL18" s="34">
        <f t="shared" si="43"/>
        <v>1.3333333333333333</v>
      </c>
      <c r="AN18" s="80">
        <v>1960</v>
      </c>
      <c r="AO18" s="21">
        <f t="shared" ref="AO18:AP18" si="44">B18*25</f>
        <v>3621.5000000000005</v>
      </c>
      <c r="AP18" s="21">
        <f t="shared" si="44"/>
        <v>5237.5</v>
      </c>
      <c r="AQ18" s="21">
        <f t="shared" si="2"/>
        <v>5750</v>
      </c>
      <c r="AR18" s="21">
        <f t="shared" ref="AR18:AU18" si="45">D18*25</f>
        <v>5644.5</v>
      </c>
      <c r="AS18" s="21">
        <f t="shared" si="45"/>
        <v>4938.75</v>
      </c>
      <c r="AT18" s="21">
        <f t="shared" si="45"/>
        <v>5237.5</v>
      </c>
      <c r="AU18" s="21">
        <f t="shared" si="45"/>
        <v>4912.5</v>
      </c>
      <c r="AV18" s="21">
        <f t="shared" ref="AV18:AZ18" si="46">U18</f>
        <v>3400</v>
      </c>
      <c r="AW18" s="21">
        <f t="shared" si="46"/>
        <v>3675</v>
      </c>
      <c r="AX18" s="21">
        <f t="shared" si="46"/>
        <v>3400</v>
      </c>
      <c r="AY18" s="21">
        <f t="shared" si="46"/>
        <v>4980</v>
      </c>
      <c r="AZ18" s="21">
        <f t="shared" si="46"/>
        <v>2700</v>
      </c>
      <c r="BA18" s="21">
        <f t="shared" si="5"/>
        <v>3927.5</v>
      </c>
      <c r="BB18" s="21">
        <f t="shared" si="6"/>
        <v>4312.5</v>
      </c>
      <c r="BC18" s="128">
        <v>100.202</v>
      </c>
      <c r="BE18" s="129">
        <f t="shared" ref="BE18:BR18" si="47">(AO18*$AO$50)*($BC$18/$BC$18)</f>
        <v>36.215000000000003</v>
      </c>
      <c r="BF18" s="129">
        <f t="shared" si="47"/>
        <v>52.375</v>
      </c>
      <c r="BG18" s="129">
        <f t="shared" si="47"/>
        <v>57.5</v>
      </c>
      <c r="BH18" s="129">
        <f t="shared" si="47"/>
        <v>56.445</v>
      </c>
      <c r="BI18" s="129">
        <f t="shared" si="47"/>
        <v>49.387500000000003</v>
      </c>
      <c r="BJ18" s="129">
        <f t="shared" si="47"/>
        <v>52.375</v>
      </c>
      <c r="BK18" s="129">
        <f t="shared" si="47"/>
        <v>49.125</v>
      </c>
      <c r="BL18" s="129">
        <f t="shared" si="47"/>
        <v>34</v>
      </c>
      <c r="BM18" s="129">
        <f t="shared" si="47"/>
        <v>36.75</v>
      </c>
      <c r="BN18" s="129">
        <f t="shared" si="47"/>
        <v>34</v>
      </c>
      <c r="BO18" s="129">
        <f t="shared" si="47"/>
        <v>49.800000000000004</v>
      </c>
      <c r="BP18" s="129">
        <f t="shared" si="47"/>
        <v>27</v>
      </c>
      <c r="BQ18" s="129">
        <f t="shared" si="47"/>
        <v>39.274999999999999</v>
      </c>
      <c r="BR18" s="129">
        <f t="shared" si="47"/>
        <v>43.125</v>
      </c>
    </row>
    <row r="19" spans="1:70" ht="14.25" customHeight="1" x14ac:dyDescent="0.3">
      <c r="A19" s="127">
        <v>1961</v>
      </c>
      <c r="B19" s="104">
        <v>236</v>
      </c>
      <c r="C19" s="21">
        <v>251</v>
      </c>
      <c r="D19" s="21">
        <v>292</v>
      </c>
      <c r="E19" s="21">
        <v>323</v>
      </c>
      <c r="F19" s="21">
        <v>251</v>
      </c>
      <c r="G19" s="21">
        <v>218</v>
      </c>
      <c r="H19" s="21">
        <v>244</v>
      </c>
      <c r="I19" s="21">
        <v>332</v>
      </c>
      <c r="J19" s="21">
        <v>288</v>
      </c>
      <c r="K19" s="32">
        <v>234</v>
      </c>
      <c r="L19" s="21">
        <v>246</v>
      </c>
      <c r="M19" s="21">
        <v>272</v>
      </c>
      <c r="N19" s="21">
        <v>278</v>
      </c>
      <c r="O19" s="21">
        <v>247</v>
      </c>
      <c r="P19" s="21">
        <v>190</v>
      </c>
      <c r="Q19" s="21">
        <v>215</v>
      </c>
      <c r="R19" s="21">
        <v>246</v>
      </c>
      <c r="S19" s="105">
        <v>208</v>
      </c>
      <c r="T19" s="104">
        <v>15000</v>
      </c>
      <c r="U19" s="21">
        <v>4200</v>
      </c>
      <c r="V19" s="21">
        <v>6350</v>
      </c>
      <c r="W19" s="21">
        <v>4200</v>
      </c>
      <c r="X19" s="105">
        <v>6300</v>
      </c>
      <c r="Y19" s="104">
        <v>3500</v>
      </c>
      <c r="Z19" s="21">
        <v>157.1</v>
      </c>
      <c r="AA19" s="105">
        <v>157.1</v>
      </c>
      <c r="AB19" s="2"/>
      <c r="AC19" s="37"/>
      <c r="AD19" s="34">
        <f t="shared" ref="AD19:AL19" si="48">B19/K19</f>
        <v>1.0085470085470085</v>
      </c>
      <c r="AE19" s="34">
        <f t="shared" si="48"/>
        <v>1.0203252032520325</v>
      </c>
      <c r="AF19" s="34">
        <f t="shared" si="48"/>
        <v>1.0735294117647058</v>
      </c>
      <c r="AG19" s="34">
        <f t="shared" si="48"/>
        <v>1.1618705035971224</v>
      </c>
      <c r="AH19" s="34">
        <f t="shared" si="48"/>
        <v>1.0161943319838056</v>
      </c>
      <c r="AI19" s="34">
        <f t="shared" si="48"/>
        <v>1.1473684210526316</v>
      </c>
      <c r="AJ19" s="34">
        <f t="shared" si="48"/>
        <v>1.1348837209302325</v>
      </c>
      <c r="AK19" s="34">
        <f t="shared" si="48"/>
        <v>1.3495934959349594</v>
      </c>
      <c r="AL19" s="34">
        <f t="shared" si="48"/>
        <v>1.3846153846153846</v>
      </c>
      <c r="AN19" s="80">
        <v>1961</v>
      </c>
      <c r="AO19" s="21">
        <f t="shared" ref="AO19:AP19" si="49">B19*25</f>
        <v>5900</v>
      </c>
      <c r="AP19" s="21">
        <f t="shared" si="49"/>
        <v>6275</v>
      </c>
      <c r="AQ19" s="21">
        <f t="shared" si="2"/>
        <v>7200</v>
      </c>
      <c r="AR19" s="21">
        <f t="shared" ref="AR19:AU19" si="50">D19*25</f>
        <v>7300</v>
      </c>
      <c r="AS19" s="21">
        <f t="shared" si="50"/>
        <v>8075</v>
      </c>
      <c r="AT19" s="21">
        <f t="shared" si="50"/>
        <v>6275</v>
      </c>
      <c r="AU19" s="21">
        <f t="shared" si="50"/>
        <v>5450</v>
      </c>
      <c r="AV19" s="21">
        <f t="shared" ref="AV19:AZ19" si="51">U19</f>
        <v>4200</v>
      </c>
      <c r="AW19" s="21">
        <f t="shared" si="51"/>
        <v>6350</v>
      </c>
      <c r="AX19" s="21">
        <f t="shared" si="51"/>
        <v>4200</v>
      </c>
      <c r="AY19" s="21">
        <f t="shared" si="51"/>
        <v>6300</v>
      </c>
      <c r="AZ19" s="21">
        <f t="shared" si="51"/>
        <v>3500</v>
      </c>
      <c r="BA19" s="21">
        <f t="shared" si="5"/>
        <v>3927.5</v>
      </c>
      <c r="BB19" s="21">
        <f t="shared" si="6"/>
        <v>5200</v>
      </c>
      <c r="BC19" s="128">
        <v>113.74940803897687</v>
      </c>
      <c r="BE19" s="129">
        <f t="shared" ref="BE19:BR19" si="52">(AO19*$AO$50)*($BC$18/$BC$19)</f>
        <v>51.973175965665227</v>
      </c>
      <c r="BF19" s="129">
        <f t="shared" si="52"/>
        <v>55.276555793991406</v>
      </c>
      <c r="BG19" s="129">
        <f t="shared" si="52"/>
        <v>63.424892703862653</v>
      </c>
      <c r="BH19" s="129">
        <f t="shared" si="52"/>
        <v>64.305793991416294</v>
      </c>
      <c r="BI19" s="129">
        <f t="shared" si="52"/>
        <v>71.132778969957073</v>
      </c>
      <c r="BJ19" s="129">
        <f t="shared" si="52"/>
        <v>55.276555793991406</v>
      </c>
      <c r="BK19" s="129">
        <f t="shared" si="52"/>
        <v>48.009120171673814</v>
      </c>
      <c r="BL19" s="129">
        <f t="shared" si="52"/>
        <v>36.997854077253216</v>
      </c>
      <c r="BM19" s="129">
        <f t="shared" si="52"/>
        <v>55.937231759656648</v>
      </c>
      <c r="BN19" s="129">
        <f t="shared" si="52"/>
        <v>36.997854077253216</v>
      </c>
      <c r="BO19" s="129">
        <f t="shared" si="52"/>
        <v>55.49678111587982</v>
      </c>
      <c r="BP19" s="129">
        <f t="shared" si="52"/>
        <v>30.831545064377679</v>
      </c>
      <c r="BQ19" s="129">
        <f t="shared" si="52"/>
        <v>34.59739806866952</v>
      </c>
      <c r="BR19" s="129">
        <f t="shared" si="52"/>
        <v>45.80686695278969</v>
      </c>
    </row>
    <row r="20" spans="1:70" ht="14.25" customHeight="1" x14ac:dyDescent="0.3">
      <c r="A20" s="127">
        <v>1962</v>
      </c>
      <c r="B20" s="104">
        <v>300</v>
      </c>
      <c r="C20" s="21">
        <v>323</v>
      </c>
      <c r="D20" s="21">
        <v>360</v>
      </c>
      <c r="E20" s="21">
        <v>404</v>
      </c>
      <c r="F20" s="21">
        <v>323</v>
      </c>
      <c r="G20" s="21">
        <v>320</v>
      </c>
      <c r="H20" s="21">
        <v>350</v>
      </c>
      <c r="I20" s="21">
        <v>431</v>
      </c>
      <c r="J20" s="21">
        <v>440</v>
      </c>
      <c r="K20" s="32">
        <v>297</v>
      </c>
      <c r="L20" s="21">
        <v>319</v>
      </c>
      <c r="M20" s="21">
        <v>335</v>
      </c>
      <c r="N20" s="21">
        <v>347</v>
      </c>
      <c r="O20" s="21">
        <v>319</v>
      </c>
      <c r="P20" s="21">
        <v>266</v>
      </c>
      <c r="Q20" s="21">
        <v>320</v>
      </c>
      <c r="R20" s="21">
        <v>346</v>
      </c>
      <c r="S20" s="105">
        <v>323</v>
      </c>
      <c r="T20" s="104">
        <v>19000</v>
      </c>
      <c r="U20" s="21">
        <v>5050</v>
      </c>
      <c r="V20" s="21">
        <v>6350</v>
      </c>
      <c r="W20" s="21">
        <v>5050</v>
      </c>
      <c r="X20" s="105">
        <v>6900</v>
      </c>
      <c r="Y20" s="104">
        <v>4200</v>
      </c>
      <c r="Z20" s="21">
        <v>200</v>
      </c>
      <c r="AA20" s="105">
        <v>200</v>
      </c>
      <c r="AC20" s="37"/>
      <c r="AD20" s="34">
        <f t="shared" ref="AD20:AL20" si="53">B20/K20</f>
        <v>1.0101010101010102</v>
      </c>
      <c r="AE20" s="34">
        <f t="shared" si="53"/>
        <v>1.0125391849529781</v>
      </c>
      <c r="AF20" s="34">
        <f t="shared" si="53"/>
        <v>1.0746268656716418</v>
      </c>
      <c r="AG20" s="34">
        <f t="shared" si="53"/>
        <v>1.1642651296829971</v>
      </c>
      <c r="AH20" s="34">
        <f t="shared" si="53"/>
        <v>1.0125391849529781</v>
      </c>
      <c r="AI20" s="34">
        <f t="shared" si="53"/>
        <v>1.2030075187969924</v>
      </c>
      <c r="AJ20" s="34">
        <f t="shared" si="53"/>
        <v>1.09375</v>
      </c>
      <c r="AK20" s="34">
        <f t="shared" si="53"/>
        <v>1.245664739884393</v>
      </c>
      <c r="AL20" s="34">
        <f t="shared" si="53"/>
        <v>1.3622291021671826</v>
      </c>
      <c r="AN20" s="80">
        <v>1962</v>
      </c>
      <c r="AO20" s="21">
        <f t="shared" ref="AO20:AP20" si="54">B20*25</f>
        <v>7500</v>
      </c>
      <c r="AP20" s="21">
        <f t="shared" si="54"/>
        <v>8075</v>
      </c>
      <c r="AQ20" s="21">
        <f t="shared" si="2"/>
        <v>11000</v>
      </c>
      <c r="AR20" s="21">
        <f t="shared" ref="AR20:AU20" si="55">D20*25</f>
        <v>9000</v>
      </c>
      <c r="AS20" s="21">
        <f t="shared" si="55"/>
        <v>10100</v>
      </c>
      <c r="AT20" s="21">
        <f t="shared" si="55"/>
        <v>8075</v>
      </c>
      <c r="AU20" s="21">
        <f t="shared" si="55"/>
        <v>8000</v>
      </c>
      <c r="AV20" s="21">
        <f t="shared" ref="AV20:AZ20" si="56">U20</f>
        <v>5050</v>
      </c>
      <c r="AW20" s="21">
        <f t="shared" si="56"/>
        <v>6350</v>
      </c>
      <c r="AX20" s="21">
        <f t="shared" si="56"/>
        <v>5050</v>
      </c>
      <c r="AY20" s="21">
        <f t="shared" si="56"/>
        <v>6900</v>
      </c>
      <c r="AZ20" s="21">
        <f t="shared" si="56"/>
        <v>4200</v>
      </c>
      <c r="BA20" s="21">
        <f t="shared" si="5"/>
        <v>5000</v>
      </c>
      <c r="BB20" s="21">
        <f t="shared" si="6"/>
        <v>8075</v>
      </c>
      <c r="BC20" s="128">
        <v>145.6651485992692</v>
      </c>
      <c r="BE20" s="129">
        <f t="shared" ref="BE20:BR20" si="57">(AO20*$AO$50)*($BC$18/$BC$20)</f>
        <v>51.591956430666102</v>
      </c>
      <c r="BF20" s="129">
        <f t="shared" si="57"/>
        <v>55.54733975701717</v>
      </c>
      <c r="BG20" s="129">
        <f t="shared" si="57"/>
        <v>75.668202764976954</v>
      </c>
      <c r="BH20" s="129">
        <f t="shared" si="57"/>
        <v>61.910347716799322</v>
      </c>
      <c r="BI20" s="129">
        <f t="shared" si="57"/>
        <v>69.477167993297016</v>
      </c>
      <c r="BJ20" s="129">
        <f t="shared" si="57"/>
        <v>55.54733975701717</v>
      </c>
      <c r="BK20" s="129">
        <f t="shared" si="57"/>
        <v>55.031420192710513</v>
      </c>
      <c r="BL20" s="129">
        <f t="shared" si="57"/>
        <v>34.738583996648508</v>
      </c>
      <c r="BM20" s="129">
        <f t="shared" si="57"/>
        <v>43.681189777963965</v>
      </c>
      <c r="BN20" s="129">
        <f t="shared" si="57"/>
        <v>34.738583996648508</v>
      </c>
      <c r="BO20" s="129">
        <f t="shared" si="57"/>
        <v>47.464599916212812</v>
      </c>
      <c r="BP20" s="129">
        <f t="shared" si="57"/>
        <v>28.891495601173016</v>
      </c>
      <c r="BQ20" s="129">
        <f t="shared" si="57"/>
        <v>34.394637620444065</v>
      </c>
      <c r="BR20" s="129">
        <f t="shared" si="57"/>
        <v>55.54733975701717</v>
      </c>
    </row>
    <row r="21" spans="1:70" ht="14.25" customHeight="1" x14ac:dyDescent="0.3">
      <c r="A21" s="127">
        <v>1963</v>
      </c>
      <c r="B21" s="104">
        <v>364</v>
      </c>
      <c r="C21" s="21">
        <v>393</v>
      </c>
      <c r="D21" s="21">
        <v>443</v>
      </c>
      <c r="E21" s="21">
        <v>404</v>
      </c>
      <c r="F21" s="21">
        <v>393</v>
      </c>
      <c r="G21" s="21">
        <v>432</v>
      </c>
      <c r="H21" s="21">
        <v>446</v>
      </c>
      <c r="I21" s="21">
        <v>513</v>
      </c>
      <c r="J21" s="21">
        <v>484</v>
      </c>
      <c r="K21" s="32">
        <v>360</v>
      </c>
      <c r="L21" s="21">
        <v>388</v>
      </c>
      <c r="M21" s="21">
        <v>412</v>
      </c>
      <c r="N21" s="21">
        <v>347</v>
      </c>
      <c r="O21" s="21">
        <v>388</v>
      </c>
      <c r="P21" s="21">
        <v>360</v>
      </c>
      <c r="Q21" s="21">
        <v>392</v>
      </c>
      <c r="R21" s="21">
        <v>415</v>
      </c>
      <c r="S21" s="105">
        <v>356</v>
      </c>
      <c r="T21" s="104">
        <v>19500</v>
      </c>
      <c r="U21" s="21">
        <v>6550</v>
      </c>
      <c r="V21" s="21">
        <v>7850</v>
      </c>
      <c r="W21" s="21">
        <v>6550</v>
      </c>
      <c r="X21" s="105">
        <v>9000</v>
      </c>
      <c r="Y21" s="104">
        <v>5040</v>
      </c>
      <c r="Z21" s="21">
        <v>220</v>
      </c>
      <c r="AA21" s="105">
        <v>220</v>
      </c>
      <c r="AC21" s="37"/>
      <c r="AD21" s="34">
        <f t="shared" ref="AD21:AL21" si="58">B21/K21</f>
        <v>1.0111111111111111</v>
      </c>
      <c r="AE21" s="34">
        <f t="shared" si="58"/>
        <v>1.0128865979381443</v>
      </c>
      <c r="AF21" s="34">
        <f t="shared" si="58"/>
        <v>1.075242718446602</v>
      </c>
      <c r="AG21" s="34">
        <f t="shared" si="58"/>
        <v>1.1642651296829971</v>
      </c>
      <c r="AH21" s="34">
        <f t="shared" si="58"/>
        <v>1.0128865979381443</v>
      </c>
      <c r="AI21" s="34">
        <f t="shared" si="58"/>
        <v>1.2</v>
      </c>
      <c r="AJ21" s="34">
        <f t="shared" si="58"/>
        <v>1.1377551020408163</v>
      </c>
      <c r="AK21" s="34">
        <f t="shared" si="58"/>
        <v>1.236144578313253</v>
      </c>
      <c r="AL21" s="34">
        <f t="shared" si="58"/>
        <v>1.3595505617977528</v>
      </c>
      <c r="AN21" s="80">
        <v>1963</v>
      </c>
      <c r="AO21" s="21">
        <f t="shared" ref="AO21:AP21" si="59">B21*25</f>
        <v>9100</v>
      </c>
      <c r="AP21" s="21">
        <f t="shared" si="59"/>
        <v>9825</v>
      </c>
      <c r="AQ21" s="21">
        <f t="shared" si="2"/>
        <v>12100</v>
      </c>
      <c r="AR21" s="21">
        <f t="shared" ref="AR21:AU21" si="60">D21*25</f>
        <v>11075</v>
      </c>
      <c r="AS21" s="21">
        <f t="shared" si="60"/>
        <v>10100</v>
      </c>
      <c r="AT21" s="21">
        <f t="shared" si="60"/>
        <v>9825</v>
      </c>
      <c r="AU21" s="21">
        <f t="shared" si="60"/>
        <v>10800</v>
      </c>
      <c r="AV21" s="21">
        <f t="shared" ref="AV21:AZ21" si="61">U21</f>
        <v>6550</v>
      </c>
      <c r="AW21" s="21">
        <f t="shared" si="61"/>
        <v>7850</v>
      </c>
      <c r="AX21" s="21">
        <f t="shared" si="61"/>
        <v>6550</v>
      </c>
      <c r="AY21" s="21">
        <f t="shared" si="61"/>
        <v>9000</v>
      </c>
      <c r="AZ21" s="21">
        <f t="shared" si="61"/>
        <v>5040</v>
      </c>
      <c r="BA21" s="21">
        <f t="shared" si="5"/>
        <v>5500</v>
      </c>
      <c r="BB21" s="21">
        <f t="shared" si="6"/>
        <v>8900</v>
      </c>
      <c r="BC21" s="128">
        <v>180.69313154689405</v>
      </c>
      <c r="BE21" s="129">
        <f t="shared" ref="BE21:BR21" si="62">(AO21*$AO$50)*($BC$18/$BC$21)</f>
        <v>50.463356973995268</v>
      </c>
      <c r="BF21" s="129">
        <f t="shared" si="62"/>
        <v>54.483789260385002</v>
      </c>
      <c r="BG21" s="129">
        <f t="shared" si="62"/>
        <v>67.099628503883821</v>
      </c>
      <c r="BH21" s="129">
        <f t="shared" si="62"/>
        <v>61.415569064505227</v>
      </c>
      <c r="BI21" s="129">
        <f t="shared" si="62"/>
        <v>56.008780817291452</v>
      </c>
      <c r="BJ21" s="129">
        <f t="shared" si="62"/>
        <v>54.483789260385002</v>
      </c>
      <c r="BK21" s="129">
        <f t="shared" si="62"/>
        <v>59.890577507598778</v>
      </c>
      <c r="BL21" s="129">
        <f t="shared" si="62"/>
        <v>36.322526173589999</v>
      </c>
      <c r="BM21" s="129">
        <f t="shared" si="62"/>
        <v>43.531577169875042</v>
      </c>
      <c r="BN21" s="129">
        <f t="shared" si="62"/>
        <v>36.322526173589999</v>
      </c>
      <c r="BO21" s="129">
        <f t="shared" si="62"/>
        <v>49.908814589665653</v>
      </c>
      <c r="BP21" s="129">
        <f t="shared" si="62"/>
        <v>27.948936170212765</v>
      </c>
      <c r="BQ21" s="129">
        <f t="shared" si="62"/>
        <v>30.499831138129007</v>
      </c>
      <c r="BR21" s="129">
        <f t="shared" si="62"/>
        <v>49.354272205336031</v>
      </c>
    </row>
    <row r="22" spans="1:70" ht="14.25" customHeight="1" x14ac:dyDescent="0.3">
      <c r="A22" s="127">
        <v>1964</v>
      </c>
      <c r="B22" s="104">
        <v>484</v>
      </c>
      <c r="C22" s="21">
        <v>448</v>
      </c>
      <c r="D22" s="21">
        <v>470</v>
      </c>
      <c r="E22" s="21">
        <v>473</v>
      </c>
      <c r="F22" s="21">
        <v>677</v>
      </c>
      <c r="G22" s="21">
        <v>473</v>
      </c>
      <c r="H22" s="19" t="s">
        <v>18</v>
      </c>
      <c r="I22" s="21">
        <v>703</v>
      </c>
      <c r="J22" s="21">
        <v>628</v>
      </c>
      <c r="K22" s="32">
        <v>480</v>
      </c>
      <c r="L22" s="21">
        <v>444</v>
      </c>
      <c r="M22" s="21">
        <v>412</v>
      </c>
      <c r="N22" s="21">
        <v>453</v>
      </c>
      <c r="O22" s="21">
        <v>544</v>
      </c>
      <c r="P22" s="21">
        <v>432</v>
      </c>
      <c r="Q22" s="19" t="s">
        <v>18</v>
      </c>
      <c r="R22" s="21">
        <v>578</v>
      </c>
      <c r="S22" s="105">
        <v>463</v>
      </c>
      <c r="T22" s="104">
        <v>35000</v>
      </c>
      <c r="U22" s="21">
        <v>7550</v>
      </c>
      <c r="V22" s="21">
        <v>13000</v>
      </c>
      <c r="W22" s="21">
        <v>11000</v>
      </c>
      <c r="X22" s="105">
        <v>13680</v>
      </c>
      <c r="Y22" s="104">
        <v>6450</v>
      </c>
      <c r="Z22" s="21">
        <v>300</v>
      </c>
      <c r="AA22" s="105">
        <v>367</v>
      </c>
      <c r="AC22" s="37"/>
      <c r="AD22" s="34">
        <f t="shared" ref="AD22:AI22" si="63">B22/K22</f>
        <v>1.0083333333333333</v>
      </c>
      <c r="AE22" s="34">
        <f t="shared" si="63"/>
        <v>1.0090090090090089</v>
      </c>
      <c r="AF22" s="34">
        <f t="shared" si="63"/>
        <v>1.1407766990291262</v>
      </c>
      <c r="AG22" s="34">
        <f t="shared" si="63"/>
        <v>1.0441501103752759</v>
      </c>
      <c r="AH22" s="34">
        <f t="shared" si="63"/>
        <v>1.244485294117647</v>
      </c>
      <c r="AI22" s="34">
        <f t="shared" si="63"/>
        <v>1.0949074074074074</v>
      </c>
      <c r="AJ22" s="34"/>
      <c r="AK22" s="34">
        <f t="shared" ref="AK22:AL22" si="64">I22/R22</f>
        <v>1.2162629757785468</v>
      </c>
      <c r="AL22" s="34">
        <f t="shared" si="64"/>
        <v>1.3563714902807775</v>
      </c>
      <c r="AN22" s="80">
        <v>1964</v>
      </c>
      <c r="AO22" s="21">
        <f t="shared" ref="AO22:AP22" si="65">B22*25</f>
        <v>12100</v>
      </c>
      <c r="AP22" s="21">
        <f t="shared" si="65"/>
        <v>11200</v>
      </c>
      <c r="AQ22" s="21">
        <f t="shared" si="2"/>
        <v>15700</v>
      </c>
      <c r="AR22" s="21">
        <f t="shared" ref="AR22:AU22" si="66">D22*25</f>
        <v>11750</v>
      </c>
      <c r="AS22" s="21">
        <f t="shared" si="66"/>
        <v>11825</v>
      </c>
      <c r="AT22" s="21">
        <f t="shared" si="66"/>
        <v>16925</v>
      </c>
      <c r="AU22" s="21">
        <f t="shared" si="66"/>
        <v>11825</v>
      </c>
      <c r="AV22" s="21">
        <f t="shared" ref="AV22:AZ22" si="67">U22</f>
        <v>7550</v>
      </c>
      <c r="AW22" s="21">
        <f t="shared" si="67"/>
        <v>13000</v>
      </c>
      <c r="AX22" s="21">
        <f t="shared" si="67"/>
        <v>11000</v>
      </c>
      <c r="AY22" s="21">
        <f t="shared" si="67"/>
        <v>13680</v>
      </c>
      <c r="AZ22" s="21">
        <f t="shared" si="67"/>
        <v>6450</v>
      </c>
      <c r="BA22" s="21">
        <f t="shared" si="5"/>
        <v>7500</v>
      </c>
      <c r="BB22" s="21">
        <f t="shared" si="6"/>
        <v>11575</v>
      </c>
      <c r="BC22" s="128">
        <v>220.7251120584653</v>
      </c>
      <c r="BE22" s="129">
        <f t="shared" ref="BE22:BR22" si="68">(AO22*$AO$50)*($BC$18/$BC$22)</f>
        <v>54.930052529720754</v>
      </c>
      <c r="BF22" s="129">
        <f t="shared" si="68"/>
        <v>50.844346143212604</v>
      </c>
      <c r="BG22" s="129">
        <f t="shared" si="68"/>
        <v>71.272878075753383</v>
      </c>
      <c r="BH22" s="129">
        <f t="shared" si="68"/>
        <v>53.341166712745363</v>
      </c>
      <c r="BI22" s="129">
        <f t="shared" si="68"/>
        <v>53.681642244954375</v>
      </c>
      <c r="BJ22" s="129">
        <f t="shared" si="68"/>
        <v>76.833978435167253</v>
      </c>
      <c r="BK22" s="129">
        <f t="shared" si="68"/>
        <v>53.681642244954375</v>
      </c>
      <c r="BL22" s="129">
        <f t="shared" si="68"/>
        <v>34.274536909040634</v>
      </c>
      <c r="BM22" s="129">
        <f t="shared" si="68"/>
        <v>59.015758916228911</v>
      </c>
      <c r="BN22" s="129">
        <f t="shared" si="68"/>
        <v>49.93641139065523</v>
      </c>
      <c r="BO22" s="129">
        <f t="shared" si="68"/>
        <v>62.102737074923965</v>
      </c>
      <c r="BP22" s="129">
        <f t="shared" si="68"/>
        <v>29.280895769975114</v>
      </c>
      <c r="BQ22" s="129">
        <f t="shared" si="68"/>
        <v>34.047553220901293</v>
      </c>
      <c r="BR22" s="129">
        <f t="shared" si="68"/>
        <v>52.546723804257667</v>
      </c>
    </row>
    <row r="23" spans="1:70" ht="14.25" customHeight="1" x14ac:dyDescent="0.3">
      <c r="A23" s="127">
        <v>1965</v>
      </c>
      <c r="B23" s="104">
        <v>648</v>
      </c>
      <c r="C23" s="21">
        <v>636</v>
      </c>
      <c r="D23" s="21">
        <v>658</v>
      </c>
      <c r="E23" s="21">
        <v>669</v>
      </c>
      <c r="F23" s="21">
        <v>956</v>
      </c>
      <c r="G23" s="21">
        <v>646</v>
      </c>
      <c r="H23" s="19" t="s">
        <v>18</v>
      </c>
      <c r="I23" s="21">
        <v>874</v>
      </c>
      <c r="J23" s="21">
        <v>848</v>
      </c>
      <c r="K23" s="32">
        <v>643</v>
      </c>
      <c r="L23" s="21">
        <v>628</v>
      </c>
      <c r="M23" s="21">
        <v>576</v>
      </c>
      <c r="N23" s="21">
        <v>643</v>
      </c>
      <c r="O23" s="21">
        <v>778</v>
      </c>
      <c r="P23" s="21">
        <v>576</v>
      </c>
      <c r="Q23" s="19" t="s">
        <v>18</v>
      </c>
      <c r="R23" s="21">
        <v>717</v>
      </c>
      <c r="S23" s="105">
        <v>625</v>
      </c>
      <c r="T23" s="104">
        <v>64000</v>
      </c>
      <c r="U23" s="21">
        <v>11550</v>
      </c>
      <c r="V23" s="21">
        <v>17500</v>
      </c>
      <c r="W23" s="21">
        <v>15000</v>
      </c>
      <c r="X23" s="105">
        <v>16340</v>
      </c>
      <c r="Y23" s="104">
        <v>9570</v>
      </c>
      <c r="Z23" s="21">
        <v>480</v>
      </c>
      <c r="AA23" s="105">
        <v>432</v>
      </c>
      <c r="AC23" s="37"/>
      <c r="AD23" s="34">
        <f t="shared" ref="AD23:AI23" si="69">B23/K23</f>
        <v>1.0077760497667185</v>
      </c>
      <c r="AE23" s="34">
        <f t="shared" si="69"/>
        <v>1.0127388535031847</v>
      </c>
      <c r="AF23" s="34">
        <f t="shared" si="69"/>
        <v>1.1423611111111112</v>
      </c>
      <c r="AG23" s="34">
        <f t="shared" si="69"/>
        <v>1.0404354587869362</v>
      </c>
      <c r="AH23" s="34">
        <f t="shared" si="69"/>
        <v>1.2287917737789202</v>
      </c>
      <c r="AI23" s="34">
        <f t="shared" si="69"/>
        <v>1.1215277777777777</v>
      </c>
      <c r="AJ23" s="34"/>
      <c r="AK23" s="34">
        <f t="shared" ref="AK23:AL23" si="70">I23/R23</f>
        <v>1.2189679218967922</v>
      </c>
      <c r="AL23" s="34">
        <f t="shared" si="70"/>
        <v>1.3568</v>
      </c>
      <c r="AN23" s="80">
        <v>1965</v>
      </c>
      <c r="AO23" s="21">
        <f t="shared" ref="AO23:AP23" si="71">B23*25</f>
        <v>16200</v>
      </c>
      <c r="AP23" s="21">
        <f t="shared" si="71"/>
        <v>15900</v>
      </c>
      <c r="AQ23" s="21">
        <f t="shared" si="2"/>
        <v>21200</v>
      </c>
      <c r="AR23" s="21">
        <f t="shared" ref="AR23:AU23" si="72">D23*25</f>
        <v>16450</v>
      </c>
      <c r="AS23" s="21">
        <f t="shared" si="72"/>
        <v>16725</v>
      </c>
      <c r="AT23" s="21">
        <f t="shared" si="72"/>
        <v>23900</v>
      </c>
      <c r="AU23" s="21">
        <f t="shared" si="72"/>
        <v>16150</v>
      </c>
      <c r="AV23" s="21">
        <f t="shared" ref="AV23:AZ23" si="73">U23</f>
        <v>11550</v>
      </c>
      <c r="AW23" s="21">
        <f t="shared" si="73"/>
        <v>17500</v>
      </c>
      <c r="AX23" s="21">
        <f t="shared" si="73"/>
        <v>15000</v>
      </c>
      <c r="AY23" s="21">
        <f t="shared" si="73"/>
        <v>16340</v>
      </c>
      <c r="AZ23" s="21">
        <f t="shared" si="73"/>
        <v>9570</v>
      </c>
      <c r="BA23" s="21">
        <f t="shared" si="5"/>
        <v>12000</v>
      </c>
      <c r="BB23" s="21">
        <f t="shared" si="6"/>
        <v>15625</v>
      </c>
      <c r="BC23" s="128">
        <v>283.85481303288674</v>
      </c>
      <c r="BE23" s="129">
        <f t="shared" ref="BE23:BR23" si="74">(AO23*$AO$50)*($BC$18/$BC$23)</f>
        <v>57.186713963237658</v>
      </c>
      <c r="BF23" s="129">
        <f t="shared" si="74"/>
        <v>56.127700741696223</v>
      </c>
      <c r="BG23" s="129">
        <f t="shared" si="74"/>
        <v>74.836934322261627</v>
      </c>
      <c r="BH23" s="129">
        <f t="shared" si="74"/>
        <v>58.06922498118886</v>
      </c>
      <c r="BI23" s="129">
        <f t="shared" si="74"/>
        <v>59.039987100935178</v>
      </c>
      <c r="BJ23" s="129">
        <f t="shared" si="74"/>
        <v>84.368053316134564</v>
      </c>
      <c r="BK23" s="129">
        <f t="shared" si="74"/>
        <v>57.010211759647419</v>
      </c>
      <c r="BL23" s="129">
        <f t="shared" si="74"/>
        <v>40.772009029345369</v>
      </c>
      <c r="BM23" s="129">
        <f t="shared" si="74"/>
        <v>61.775771256583887</v>
      </c>
      <c r="BN23" s="129">
        <f t="shared" si="74"/>
        <v>52.950661077071906</v>
      </c>
      <c r="BO23" s="129">
        <f t="shared" si="74"/>
        <v>57.680920133290329</v>
      </c>
      <c r="BP23" s="129">
        <f t="shared" si="74"/>
        <v>33.782521767171879</v>
      </c>
      <c r="BQ23" s="129">
        <f t="shared" si="74"/>
        <v>42.360528861657528</v>
      </c>
      <c r="BR23" s="129">
        <f t="shared" si="74"/>
        <v>55.156938621949905</v>
      </c>
    </row>
    <row r="24" spans="1:70" ht="14.25" customHeight="1" x14ac:dyDescent="0.3">
      <c r="A24" s="127">
        <v>1966</v>
      </c>
      <c r="B24" s="104">
        <v>856</v>
      </c>
      <c r="C24" s="21">
        <v>828</v>
      </c>
      <c r="D24" s="21">
        <v>875</v>
      </c>
      <c r="E24" s="21">
        <v>861</v>
      </c>
      <c r="F24" s="21">
        <v>1232</v>
      </c>
      <c r="G24" s="21">
        <v>924</v>
      </c>
      <c r="H24" s="19" t="s">
        <v>18</v>
      </c>
      <c r="I24" s="21">
        <v>1235</v>
      </c>
      <c r="J24" s="21">
        <v>1131</v>
      </c>
      <c r="K24" s="32">
        <v>852</v>
      </c>
      <c r="L24" s="21">
        <v>820</v>
      </c>
      <c r="M24" s="21">
        <v>793</v>
      </c>
      <c r="N24" s="21">
        <v>835</v>
      </c>
      <c r="O24" s="21">
        <v>992</v>
      </c>
      <c r="P24" s="21">
        <v>824</v>
      </c>
      <c r="Q24" s="19" t="s">
        <v>18</v>
      </c>
      <c r="R24" s="21">
        <v>1014</v>
      </c>
      <c r="S24" s="105">
        <v>834</v>
      </c>
      <c r="T24" s="104">
        <v>75000</v>
      </c>
      <c r="U24" s="21">
        <v>11550</v>
      </c>
      <c r="V24" s="21">
        <v>22000</v>
      </c>
      <c r="W24" s="21">
        <v>19500</v>
      </c>
      <c r="X24" s="105">
        <v>19000</v>
      </c>
      <c r="Y24" s="104">
        <v>14355</v>
      </c>
      <c r="Z24" s="21">
        <v>680</v>
      </c>
      <c r="AA24" s="105">
        <v>502</v>
      </c>
      <c r="AC24" s="37"/>
      <c r="AD24" s="34">
        <f t="shared" ref="AD24:AI24" si="75">B24/K24</f>
        <v>1.0046948356807512</v>
      </c>
      <c r="AE24" s="34">
        <f t="shared" si="75"/>
        <v>1.0097560975609756</v>
      </c>
      <c r="AF24" s="34">
        <f t="shared" si="75"/>
        <v>1.1034047919293821</v>
      </c>
      <c r="AG24" s="34">
        <f t="shared" si="75"/>
        <v>1.0311377245508981</v>
      </c>
      <c r="AH24" s="34">
        <f t="shared" si="75"/>
        <v>1.2419354838709677</v>
      </c>
      <c r="AI24" s="34">
        <f t="shared" si="75"/>
        <v>1.1213592233009708</v>
      </c>
      <c r="AJ24" s="34"/>
      <c r="AK24" s="34">
        <f t="shared" ref="AK24:AL24" si="76">I24/R24</f>
        <v>1.2179487179487178</v>
      </c>
      <c r="AL24" s="34">
        <f t="shared" si="76"/>
        <v>1.3561151079136691</v>
      </c>
      <c r="AN24" s="80">
        <v>1966</v>
      </c>
      <c r="AO24" s="21">
        <f t="shared" ref="AO24:AP24" si="77">B24*25</f>
        <v>21400</v>
      </c>
      <c r="AP24" s="21">
        <f t="shared" si="77"/>
        <v>20700</v>
      </c>
      <c r="AQ24" s="21">
        <f t="shared" si="2"/>
        <v>28275</v>
      </c>
      <c r="AR24" s="21">
        <f t="shared" ref="AR24:AU24" si="78">D24*25</f>
        <v>21875</v>
      </c>
      <c r="AS24" s="21">
        <f t="shared" si="78"/>
        <v>21525</v>
      </c>
      <c r="AT24" s="21">
        <f t="shared" si="78"/>
        <v>30800</v>
      </c>
      <c r="AU24" s="21">
        <f t="shared" si="78"/>
        <v>23100</v>
      </c>
      <c r="AV24" s="21">
        <f t="shared" ref="AV24:AZ24" si="79">U24</f>
        <v>11550</v>
      </c>
      <c r="AW24" s="21">
        <f t="shared" si="79"/>
        <v>22000</v>
      </c>
      <c r="AX24" s="21">
        <f t="shared" si="79"/>
        <v>19500</v>
      </c>
      <c r="AY24" s="21">
        <f t="shared" si="79"/>
        <v>19000</v>
      </c>
      <c r="AZ24" s="21">
        <f t="shared" si="79"/>
        <v>14355</v>
      </c>
      <c r="BA24" s="21">
        <f t="shared" si="5"/>
        <v>17000</v>
      </c>
      <c r="BB24" s="21">
        <f t="shared" si="6"/>
        <v>20850</v>
      </c>
      <c r="BC24" s="128">
        <v>374.32342752740561</v>
      </c>
      <c r="BE24" s="129">
        <f t="shared" ref="BE24:BR24" si="80">(AO24*$AO$50)*($BC$18/$BC$24)</f>
        <v>57.285295076622106</v>
      </c>
      <c r="BF24" s="129">
        <f t="shared" si="80"/>
        <v>55.411477013368113</v>
      </c>
      <c r="BG24" s="129">
        <f t="shared" si="80"/>
        <v>75.688865340723837</v>
      </c>
      <c r="BH24" s="129">
        <f t="shared" si="80"/>
        <v>58.556814476687322</v>
      </c>
      <c r="BI24" s="129">
        <f t="shared" si="80"/>
        <v>57.619905445060319</v>
      </c>
      <c r="BJ24" s="129">
        <f t="shared" si="80"/>
        <v>82.447994783175744</v>
      </c>
      <c r="BK24" s="129">
        <f t="shared" si="80"/>
        <v>61.835996087381808</v>
      </c>
      <c r="BL24" s="129">
        <f t="shared" si="80"/>
        <v>30.917998043690904</v>
      </c>
      <c r="BM24" s="129">
        <f t="shared" si="80"/>
        <v>58.891424845125535</v>
      </c>
      <c r="BN24" s="129">
        <f t="shared" si="80"/>
        <v>52.19921747636127</v>
      </c>
      <c r="BO24" s="129">
        <f t="shared" si="80"/>
        <v>50.860776002608411</v>
      </c>
      <c r="BP24" s="129">
        <f t="shared" si="80"/>
        <v>38.426654711444414</v>
      </c>
      <c r="BQ24" s="129">
        <f t="shared" si="80"/>
        <v>45.507010107597004</v>
      </c>
      <c r="BR24" s="129">
        <f t="shared" si="80"/>
        <v>55.813009455493969</v>
      </c>
    </row>
    <row r="25" spans="1:70" ht="14.25" customHeight="1" x14ac:dyDescent="0.3">
      <c r="A25" s="127">
        <v>1967</v>
      </c>
      <c r="B25" s="104">
        <v>959</v>
      </c>
      <c r="C25" s="21">
        <v>1027</v>
      </c>
      <c r="D25" s="21">
        <v>1067</v>
      </c>
      <c r="E25" s="21">
        <v>1067</v>
      </c>
      <c r="F25" s="21">
        <v>1440</v>
      </c>
      <c r="G25" s="21">
        <v>1122</v>
      </c>
      <c r="H25" s="19" t="s">
        <v>18</v>
      </c>
      <c r="I25" s="21">
        <v>1444</v>
      </c>
      <c r="J25" s="21">
        <v>1516</v>
      </c>
      <c r="K25" s="32">
        <v>945</v>
      </c>
      <c r="L25" s="21">
        <v>1017</v>
      </c>
      <c r="M25" s="21">
        <v>934</v>
      </c>
      <c r="N25" s="21">
        <v>1035</v>
      </c>
      <c r="O25" s="21">
        <v>1158</v>
      </c>
      <c r="P25" s="21">
        <v>923</v>
      </c>
      <c r="Q25" s="19" t="s">
        <v>18</v>
      </c>
      <c r="R25" s="21">
        <v>1186</v>
      </c>
      <c r="S25" s="105">
        <v>1118</v>
      </c>
      <c r="T25" s="104">
        <v>97000</v>
      </c>
      <c r="U25" s="21">
        <v>21000</v>
      </c>
      <c r="V25" s="21">
        <v>25500</v>
      </c>
      <c r="W25" s="21">
        <v>25500</v>
      </c>
      <c r="X25" s="105">
        <v>22800</v>
      </c>
      <c r="Y25" s="104">
        <v>17513</v>
      </c>
      <c r="Z25" s="21">
        <v>849.2</v>
      </c>
      <c r="AA25" s="105">
        <v>795</v>
      </c>
      <c r="AC25" s="37"/>
      <c r="AD25" s="34">
        <f t="shared" ref="AD25:AI25" si="81">B25/K25</f>
        <v>1.0148148148148148</v>
      </c>
      <c r="AE25" s="34">
        <f t="shared" si="81"/>
        <v>1.0098328416912488</v>
      </c>
      <c r="AF25" s="34">
        <f t="shared" si="81"/>
        <v>1.1423982869379015</v>
      </c>
      <c r="AG25" s="34">
        <f t="shared" si="81"/>
        <v>1.0309178743961354</v>
      </c>
      <c r="AH25" s="34">
        <f t="shared" si="81"/>
        <v>1.2435233160621761</v>
      </c>
      <c r="AI25" s="34">
        <f t="shared" si="81"/>
        <v>1.2156013001083423</v>
      </c>
      <c r="AJ25" s="34"/>
      <c r="AK25" s="34">
        <f t="shared" ref="AK25:AL25" si="82">I25/R25</f>
        <v>1.2175379426644182</v>
      </c>
      <c r="AL25" s="34">
        <f t="shared" si="82"/>
        <v>1.3559928443649374</v>
      </c>
      <c r="AN25" s="80">
        <v>1967</v>
      </c>
      <c r="AO25" s="21">
        <f t="shared" ref="AO25:AP25" si="83">B25*25</f>
        <v>23975</v>
      </c>
      <c r="AP25" s="21">
        <f t="shared" si="83"/>
        <v>25675</v>
      </c>
      <c r="AQ25" s="21">
        <f t="shared" si="2"/>
        <v>37900</v>
      </c>
      <c r="AR25" s="21">
        <f t="shared" ref="AR25:AU25" si="84">D25*25</f>
        <v>26675</v>
      </c>
      <c r="AS25" s="21">
        <f t="shared" si="84"/>
        <v>26675</v>
      </c>
      <c r="AT25" s="21">
        <f t="shared" si="84"/>
        <v>36000</v>
      </c>
      <c r="AU25" s="21">
        <f t="shared" si="84"/>
        <v>28050</v>
      </c>
      <c r="AV25" s="21">
        <f t="shared" ref="AV25:AZ25" si="85">U25</f>
        <v>21000</v>
      </c>
      <c r="AW25" s="21">
        <f t="shared" si="85"/>
        <v>25500</v>
      </c>
      <c r="AX25" s="21">
        <f t="shared" si="85"/>
        <v>25500</v>
      </c>
      <c r="AY25" s="21">
        <f t="shared" si="85"/>
        <v>22800</v>
      </c>
      <c r="AZ25" s="21">
        <f t="shared" si="85"/>
        <v>17513</v>
      </c>
      <c r="BA25" s="21">
        <f t="shared" si="5"/>
        <v>21230</v>
      </c>
      <c r="BB25" s="21">
        <f t="shared" si="6"/>
        <v>27950</v>
      </c>
      <c r="BC25" s="128">
        <v>483.70959378806333</v>
      </c>
      <c r="BE25" s="129">
        <f t="shared" ref="BE25:BR25" si="86">(AO25*$AO$50)*($BC$18/$BC$25)</f>
        <v>49.664984545511885</v>
      </c>
      <c r="BF25" s="129">
        <f t="shared" si="86"/>
        <v>53.186589289093547</v>
      </c>
      <c r="BG25" s="129">
        <f t="shared" si="86"/>
        <v>78.511070459849861</v>
      </c>
      <c r="BH25" s="129">
        <f t="shared" si="86"/>
        <v>55.258121491200399</v>
      </c>
      <c r="BI25" s="129">
        <f t="shared" si="86"/>
        <v>55.258121491200399</v>
      </c>
      <c r="BJ25" s="129">
        <f t="shared" si="86"/>
        <v>74.575159275846843</v>
      </c>
      <c r="BK25" s="129">
        <f t="shared" si="86"/>
        <v>58.10647826909733</v>
      </c>
      <c r="BL25" s="129">
        <f t="shared" si="86"/>
        <v>43.502176244243991</v>
      </c>
      <c r="BM25" s="129">
        <f t="shared" si="86"/>
        <v>52.824071153724844</v>
      </c>
      <c r="BN25" s="129">
        <f t="shared" si="86"/>
        <v>52.824071153724844</v>
      </c>
      <c r="BO25" s="129">
        <f t="shared" si="86"/>
        <v>47.230934208036331</v>
      </c>
      <c r="BP25" s="129">
        <f t="shared" si="86"/>
        <v>36.278743455497377</v>
      </c>
      <c r="BQ25" s="129">
        <f t="shared" si="86"/>
        <v>43.978628650728567</v>
      </c>
      <c r="BR25" s="129">
        <f t="shared" si="86"/>
        <v>57.899325048886645</v>
      </c>
    </row>
    <row r="26" spans="1:70" ht="14.25" customHeight="1" x14ac:dyDescent="0.3">
      <c r="A26" s="127">
        <v>1968</v>
      </c>
      <c r="B26" s="104">
        <v>959</v>
      </c>
      <c r="C26" s="21">
        <v>1027</v>
      </c>
      <c r="D26" s="21">
        <v>1067</v>
      </c>
      <c r="E26" s="21">
        <v>1067</v>
      </c>
      <c r="F26" s="21">
        <v>1440</v>
      </c>
      <c r="G26" s="21">
        <v>1122</v>
      </c>
      <c r="H26" s="19" t="s">
        <v>18</v>
      </c>
      <c r="I26" s="21">
        <v>1444</v>
      </c>
      <c r="J26" s="21">
        <v>1516</v>
      </c>
      <c r="K26" s="32">
        <v>945</v>
      </c>
      <c r="L26" s="21">
        <v>1017</v>
      </c>
      <c r="M26" s="21">
        <v>934</v>
      </c>
      <c r="N26" s="21">
        <v>1035</v>
      </c>
      <c r="O26" s="21">
        <v>1158</v>
      </c>
      <c r="P26" s="21">
        <v>923</v>
      </c>
      <c r="Q26" s="19" t="s">
        <v>18</v>
      </c>
      <c r="R26" s="21">
        <v>1186</v>
      </c>
      <c r="S26" s="105">
        <v>1118</v>
      </c>
      <c r="T26" s="104">
        <v>97000</v>
      </c>
      <c r="U26" s="21">
        <v>21000</v>
      </c>
      <c r="V26" s="21">
        <v>25500</v>
      </c>
      <c r="W26" s="21">
        <v>25500</v>
      </c>
      <c r="X26" s="105">
        <v>22800</v>
      </c>
      <c r="Y26" s="104">
        <v>17513</v>
      </c>
      <c r="Z26" s="21">
        <v>849.2</v>
      </c>
      <c r="AA26" s="105">
        <v>795</v>
      </c>
      <c r="AC26" s="37"/>
      <c r="AD26" s="34">
        <f t="shared" ref="AD26:AI26" si="87">B26/K26</f>
        <v>1.0148148148148148</v>
      </c>
      <c r="AE26" s="34">
        <f t="shared" si="87"/>
        <v>1.0098328416912488</v>
      </c>
      <c r="AF26" s="34">
        <f t="shared" si="87"/>
        <v>1.1423982869379015</v>
      </c>
      <c r="AG26" s="34">
        <f t="shared" si="87"/>
        <v>1.0309178743961354</v>
      </c>
      <c r="AH26" s="34">
        <f t="shared" si="87"/>
        <v>1.2435233160621761</v>
      </c>
      <c r="AI26" s="34">
        <f t="shared" si="87"/>
        <v>1.2156013001083423</v>
      </c>
      <c r="AJ26" s="34"/>
      <c r="AK26" s="34">
        <f t="shared" ref="AK26:AL26" si="88">I26/R26</f>
        <v>1.2175379426644182</v>
      </c>
      <c r="AL26" s="34">
        <f t="shared" si="88"/>
        <v>1.3559928443649374</v>
      </c>
      <c r="AN26" s="80">
        <v>1968</v>
      </c>
      <c r="AO26" s="21">
        <f t="shared" ref="AO26:AP26" si="89">B26*25</f>
        <v>23975</v>
      </c>
      <c r="AP26" s="21">
        <f t="shared" si="89"/>
        <v>25675</v>
      </c>
      <c r="AQ26" s="21">
        <f t="shared" si="2"/>
        <v>37900</v>
      </c>
      <c r="AR26" s="21">
        <f t="shared" ref="AR26:AU26" si="90">D26*25</f>
        <v>26675</v>
      </c>
      <c r="AS26" s="21">
        <f t="shared" si="90"/>
        <v>26675</v>
      </c>
      <c r="AT26" s="21">
        <f t="shared" si="90"/>
        <v>36000</v>
      </c>
      <c r="AU26" s="21">
        <f t="shared" si="90"/>
        <v>28050</v>
      </c>
      <c r="AV26" s="21">
        <f t="shared" ref="AV26:AZ26" si="91">U26</f>
        <v>21000</v>
      </c>
      <c r="AW26" s="21">
        <f t="shared" si="91"/>
        <v>25500</v>
      </c>
      <c r="AX26" s="21">
        <f t="shared" si="91"/>
        <v>25500</v>
      </c>
      <c r="AY26" s="21">
        <f t="shared" si="91"/>
        <v>22800</v>
      </c>
      <c r="AZ26" s="21">
        <f t="shared" si="91"/>
        <v>17513</v>
      </c>
      <c r="BA26" s="21">
        <f t="shared" si="5"/>
        <v>21230</v>
      </c>
      <c r="BB26" s="21">
        <f t="shared" si="6"/>
        <v>27950</v>
      </c>
      <c r="BC26" s="128">
        <v>562.18692143727162</v>
      </c>
      <c r="BE26" s="129">
        <f t="shared" ref="BE26:BR26" si="92">(AO26*$AO$50)*($BC$18/$BC$26)</f>
        <v>42.732103120759838</v>
      </c>
      <c r="BF26" s="129">
        <f t="shared" si="92"/>
        <v>45.762116689280866</v>
      </c>
      <c r="BG26" s="129">
        <f t="shared" si="92"/>
        <v>67.551478968792395</v>
      </c>
      <c r="BH26" s="129">
        <f t="shared" si="92"/>
        <v>47.544477611940295</v>
      </c>
      <c r="BI26" s="129">
        <f t="shared" si="92"/>
        <v>47.544477611940295</v>
      </c>
      <c r="BJ26" s="129">
        <f t="shared" si="92"/>
        <v>64.164993215739486</v>
      </c>
      <c r="BK26" s="129">
        <f t="shared" si="92"/>
        <v>49.99522388059701</v>
      </c>
      <c r="BL26" s="129">
        <f t="shared" si="92"/>
        <v>37.429579375848029</v>
      </c>
      <c r="BM26" s="129">
        <f t="shared" si="92"/>
        <v>45.450203527815468</v>
      </c>
      <c r="BN26" s="129">
        <f t="shared" si="92"/>
        <v>45.450203527815468</v>
      </c>
      <c r="BO26" s="129">
        <f t="shared" si="92"/>
        <v>40.637829036635004</v>
      </c>
      <c r="BP26" s="129">
        <f t="shared" si="92"/>
        <v>31.214486838534597</v>
      </c>
      <c r="BQ26" s="129">
        <f t="shared" si="92"/>
        <v>37.839522388059699</v>
      </c>
      <c r="BR26" s="129">
        <f t="shared" si="92"/>
        <v>49.816987788331069</v>
      </c>
    </row>
    <row r="27" spans="1:70" ht="14.25" customHeight="1" x14ac:dyDescent="0.3">
      <c r="A27" s="127">
        <v>1969</v>
      </c>
      <c r="B27" s="104">
        <v>1155</v>
      </c>
      <c r="C27" s="21">
        <v>1103</v>
      </c>
      <c r="D27" s="21">
        <v>1272</v>
      </c>
      <c r="E27" s="21">
        <v>1153</v>
      </c>
      <c r="F27" s="21">
        <v>1669</v>
      </c>
      <c r="G27" s="21">
        <v>1326</v>
      </c>
      <c r="H27" s="19" t="s">
        <v>18</v>
      </c>
      <c r="I27" s="21">
        <v>1680</v>
      </c>
      <c r="J27" s="21">
        <v>1636</v>
      </c>
      <c r="K27" s="32">
        <v>1141</v>
      </c>
      <c r="L27" s="21">
        <v>1023</v>
      </c>
      <c r="M27" s="21">
        <v>1129</v>
      </c>
      <c r="N27" s="21">
        <v>1118</v>
      </c>
      <c r="O27" s="21">
        <v>1370</v>
      </c>
      <c r="P27" s="21">
        <v>1197</v>
      </c>
      <c r="Q27" s="19" t="s">
        <v>18</v>
      </c>
      <c r="R27" s="21">
        <v>1401</v>
      </c>
      <c r="S27" s="105">
        <v>1238</v>
      </c>
      <c r="T27" s="104">
        <v>97000</v>
      </c>
      <c r="U27" s="21">
        <v>21000</v>
      </c>
      <c r="V27" s="21">
        <v>31500</v>
      </c>
      <c r="W27" s="21">
        <v>25500</v>
      </c>
      <c r="X27" s="105">
        <v>27386</v>
      </c>
      <c r="Y27" s="104">
        <v>18914</v>
      </c>
      <c r="Z27" s="21">
        <v>1030.6600000000001</v>
      </c>
      <c r="AA27" s="105">
        <v>978.6</v>
      </c>
      <c r="AC27" s="37"/>
      <c r="AD27" s="34">
        <f t="shared" ref="AD27:AI27" si="93">B27/K27</f>
        <v>1.0122699386503067</v>
      </c>
      <c r="AE27" s="34">
        <f t="shared" si="93"/>
        <v>1.0782013685239491</v>
      </c>
      <c r="AF27" s="34">
        <f t="shared" si="93"/>
        <v>1.1266607617360496</v>
      </c>
      <c r="AG27" s="34">
        <f t="shared" si="93"/>
        <v>1.0313059033989267</v>
      </c>
      <c r="AH27" s="34">
        <f t="shared" si="93"/>
        <v>1.2182481751824819</v>
      </c>
      <c r="AI27" s="34">
        <f t="shared" si="93"/>
        <v>1.1077694235588973</v>
      </c>
      <c r="AJ27" s="34"/>
      <c r="AK27" s="34">
        <f t="shared" ref="AK27:AL27" si="94">I27/R27</f>
        <v>1.1991434689507494</v>
      </c>
      <c r="AL27" s="34">
        <f t="shared" si="94"/>
        <v>1.321486268174475</v>
      </c>
      <c r="AN27" s="80">
        <v>1969</v>
      </c>
      <c r="AO27" s="21">
        <f t="shared" ref="AO27:AP27" si="95">B27*25</f>
        <v>28875</v>
      </c>
      <c r="AP27" s="21">
        <f t="shared" si="95"/>
        <v>27575</v>
      </c>
      <c r="AQ27" s="21">
        <f t="shared" si="2"/>
        <v>40900</v>
      </c>
      <c r="AR27" s="21">
        <f t="shared" ref="AR27:AU27" si="96">D27*25</f>
        <v>31800</v>
      </c>
      <c r="AS27" s="21">
        <f t="shared" si="96"/>
        <v>28825</v>
      </c>
      <c r="AT27" s="21">
        <f t="shared" si="96"/>
        <v>41725</v>
      </c>
      <c r="AU27" s="21">
        <f t="shared" si="96"/>
        <v>33150</v>
      </c>
      <c r="AV27" s="21">
        <f t="shared" ref="AV27:AZ27" si="97">U27</f>
        <v>21000</v>
      </c>
      <c r="AW27" s="21">
        <f t="shared" si="97"/>
        <v>31500</v>
      </c>
      <c r="AX27" s="21">
        <f t="shared" si="97"/>
        <v>25500</v>
      </c>
      <c r="AY27" s="21">
        <f t="shared" si="97"/>
        <v>27386</v>
      </c>
      <c r="AZ27" s="21">
        <f t="shared" si="97"/>
        <v>18914</v>
      </c>
      <c r="BA27" s="21">
        <f t="shared" si="5"/>
        <v>25766.500000000004</v>
      </c>
      <c r="BB27" s="21">
        <f t="shared" si="6"/>
        <v>30950</v>
      </c>
      <c r="BC27" s="128">
        <v>580.40269305724712</v>
      </c>
      <c r="BE27" s="129">
        <f t="shared" ref="BE27:BR27" si="98">(AO27*$AO$50)*($BC$18/$BC$27)</f>
        <v>49.850436336873102</v>
      </c>
      <c r="BF27" s="129">
        <f t="shared" si="98"/>
        <v>47.606087687940288</v>
      </c>
      <c r="BG27" s="129">
        <f t="shared" si="98"/>
        <v>70.610661339501647</v>
      </c>
      <c r="BH27" s="129">
        <f t="shared" si="98"/>
        <v>54.900220796971936</v>
      </c>
      <c r="BI27" s="129">
        <f t="shared" si="98"/>
        <v>49.764115234991074</v>
      </c>
      <c r="BJ27" s="129">
        <f t="shared" si="98"/>
        <v>72.034959520555162</v>
      </c>
      <c r="BK27" s="129">
        <f t="shared" si="98"/>
        <v>57.230890547786785</v>
      </c>
      <c r="BL27" s="129">
        <f t="shared" si="98"/>
        <v>36.254862790453167</v>
      </c>
      <c r="BM27" s="129">
        <f t="shared" si="98"/>
        <v>54.382294185679747</v>
      </c>
      <c r="BN27" s="129">
        <f t="shared" si="98"/>
        <v>44.023761959835987</v>
      </c>
      <c r="BO27" s="129">
        <f t="shared" si="98"/>
        <v>47.279793922826215</v>
      </c>
      <c r="BP27" s="129">
        <f t="shared" si="98"/>
        <v>32.65354641993482</v>
      </c>
      <c r="BQ27" s="129">
        <f t="shared" si="98"/>
        <v>44.483853432867221</v>
      </c>
      <c r="BR27" s="129">
        <f t="shared" si="98"/>
        <v>53.432762064977403</v>
      </c>
    </row>
    <row r="28" spans="1:70" ht="14.25" customHeight="1" x14ac:dyDescent="0.3">
      <c r="A28" s="127"/>
      <c r="B28" s="179" t="s">
        <v>452</v>
      </c>
      <c r="C28" s="47"/>
      <c r="D28" s="47"/>
      <c r="E28" s="47"/>
      <c r="F28" s="47"/>
      <c r="G28" s="47"/>
      <c r="H28" s="66"/>
      <c r="I28" s="47"/>
      <c r="J28" s="47"/>
      <c r="K28" s="180"/>
      <c r="L28" s="47"/>
      <c r="M28" s="47"/>
      <c r="N28" s="47"/>
      <c r="O28" s="47"/>
      <c r="P28" s="47"/>
      <c r="Q28" s="66"/>
      <c r="R28" s="47"/>
      <c r="S28" s="181"/>
      <c r="T28" s="179"/>
      <c r="U28" s="47"/>
      <c r="V28" s="47"/>
      <c r="W28" s="47"/>
      <c r="X28" s="181"/>
      <c r="Y28" s="179"/>
      <c r="Z28" s="47"/>
      <c r="AA28" s="181"/>
      <c r="AC28" s="37"/>
      <c r="AD28" s="34"/>
      <c r="AE28" s="34"/>
      <c r="AF28" s="34"/>
      <c r="AG28" s="34"/>
      <c r="AH28" s="34"/>
      <c r="AI28" s="34"/>
      <c r="AJ28" s="34"/>
      <c r="AK28" s="34"/>
      <c r="AL28" s="34"/>
      <c r="AN28" s="80"/>
      <c r="BC28" s="128"/>
      <c r="BE28" s="129"/>
      <c r="BF28" s="129"/>
      <c r="BG28" s="129"/>
      <c r="BH28" s="129"/>
      <c r="BI28" s="129"/>
      <c r="BJ28" s="129"/>
      <c r="BK28" s="129"/>
      <c r="BL28" s="129"/>
      <c r="BM28" s="129"/>
      <c r="BN28" s="129"/>
      <c r="BO28" s="129"/>
      <c r="BP28" s="129"/>
      <c r="BQ28" s="129"/>
      <c r="BR28" s="129"/>
    </row>
    <row r="29" spans="1:70" ht="14.25" customHeight="1" x14ac:dyDescent="0.3">
      <c r="A29" s="127">
        <v>1970</v>
      </c>
      <c r="B29" s="104">
        <v>13.23</v>
      </c>
      <c r="C29" s="21">
        <v>11.89</v>
      </c>
      <c r="D29" s="21">
        <v>13.42</v>
      </c>
      <c r="E29" s="21">
        <v>12.36</v>
      </c>
      <c r="F29" s="21">
        <v>17.73</v>
      </c>
      <c r="G29" s="21">
        <v>15.18</v>
      </c>
      <c r="H29" s="19" t="s">
        <v>18</v>
      </c>
      <c r="I29" s="21">
        <v>17.86</v>
      </c>
      <c r="J29" s="21">
        <v>18.739999999999998</v>
      </c>
      <c r="K29" s="32">
        <v>13.06</v>
      </c>
      <c r="L29" s="21">
        <v>11.78</v>
      </c>
      <c r="M29" s="21">
        <v>11.87</v>
      </c>
      <c r="N29" s="21">
        <v>11.98</v>
      </c>
      <c r="O29" s="21">
        <v>14.1</v>
      </c>
      <c r="P29" s="21">
        <v>13.71</v>
      </c>
      <c r="Q29" s="19" t="s">
        <v>18</v>
      </c>
      <c r="R29" s="21">
        <v>14.66</v>
      </c>
      <c r="S29" s="21">
        <v>13.91</v>
      </c>
      <c r="T29" s="129">
        <v>1520</v>
      </c>
      <c r="U29" s="129">
        <v>250</v>
      </c>
      <c r="V29" s="129">
        <v>340</v>
      </c>
      <c r="W29" s="129">
        <v>310</v>
      </c>
      <c r="X29" s="129">
        <v>298.3</v>
      </c>
      <c r="Y29" s="21">
        <v>221.29</v>
      </c>
      <c r="Z29" s="21">
        <v>10.75</v>
      </c>
      <c r="AA29" s="105">
        <v>10.19</v>
      </c>
      <c r="AC29" s="37"/>
      <c r="AD29" s="34">
        <f t="shared" ref="AD29:AI29" si="99">B29/K29</f>
        <v>1.0130168453292496</v>
      </c>
      <c r="AE29" s="34">
        <f t="shared" si="99"/>
        <v>1.0093378607809849</v>
      </c>
      <c r="AF29" s="34">
        <f t="shared" si="99"/>
        <v>1.1305812973883742</v>
      </c>
      <c r="AG29" s="34">
        <f t="shared" si="99"/>
        <v>1.031719532554257</v>
      </c>
      <c r="AH29" s="34">
        <f t="shared" si="99"/>
        <v>1.2574468085106383</v>
      </c>
      <c r="AI29" s="34">
        <f t="shared" si="99"/>
        <v>1.1072210065645514</v>
      </c>
      <c r="AJ29" s="34"/>
      <c r="AK29" s="34">
        <f t="shared" ref="AK29:AL29" si="100">I29/R29</f>
        <v>1.2182810368349248</v>
      </c>
      <c r="AL29" s="34">
        <f t="shared" si="100"/>
        <v>1.3472322070452911</v>
      </c>
      <c r="AN29" s="80">
        <v>1970</v>
      </c>
      <c r="AO29" s="21">
        <f t="shared" ref="AO29:AP29" si="101">B29*25</f>
        <v>330.75</v>
      </c>
      <c r="AP29" s="21">
        <f t="shared" si="101"/>
        <v>297.25</v>
      </c>
      <c r="AQ29" s="21">
        <f t="shared" ref="AQ29:AQ41" si="102">J29*25</f>
        <v>468.49999999999994</v>
      </c>
      <c r="AR29" s="21">
        <f t="shared" ref="AR29:AU29" si="103">D29*25</f>
        <v>335.5</v>
      </c>
      <c r="AS29" s="21">
        <f t="shared" si="103"/>
        <v>309</v>
      </c>
      <c r="AT29" s="21">
        <f t="shared" si="103"/>
        <v>443.25</v>
      </c>
      <c r="AU29" s="21">
        <f t="shared" si="103"/>
        <v>379.5</v>
      </c>
      <c r="AV29" s="188">
        <f t="shared" ref="AV29:AZ29" si="104">U29</f>
        <v>250</v>
      </c>
      <c r="AW29" s="188">
        <f t="shared" si="104"/>
        <v>340</v>
      </c>
      <c r="AX29" s="188">
        <f t="shared" si="104"/>
        <v>310</v>
      </c>
      <c r="AY29" s="188">
        <f t="shared" si="104"/>
        <v>298.3</v>
      </c>
      <c r="AZ29" s="21">
        <f t="shared" si="104"/>
        <v>221.29</v>
      </c>
      <c r="BA29" s="21">
        <f t="shared" ref="BA29:BA41" si="105">Z29*25</f>
        <v>268.75</v>
      </c>
      <c r="BB29" s="21">
        <f>S29*25</f>
        <v>347.75</v>
      </c>
      <c r="BC29" s="128">
        <v>680.84879049939082</v>
      </c>
      <c r="BE29" s="129">
        <f t="shared" ref="BE29:BR29" si="106">(AO29)*($BC$18/$BC$29)</f>
        <v>48.67719817155151</v>
      </c>
      <c r="BF29" s="129">
        <f t="shared" si="106"/>
        <v>43.746930178363371</v>
      </c>
      <c r="BG29" s="129">
        <f t="shared" si="106"/>
        <v>68.950165815183311</v>
      </c>
      <c r="BH29" s="129">
        <f t="shared" si="106"/>
        <v>49.376266021331915</v>
      </c>
      <c r="BI29" s="129">
        <f t="shared" si="106"/>
        <v>45.476203280451749</v>
      </c>
      <c r="BJ29" s="129">
        <f t="shared" si="106"/>
        <v>65.234068297929568</v>
      </c>
      <c r="BK29" s="129">
        <f t="shared" si="106"/>
        <v>55.851841892982002</v>
      </c>
      <c r="BL29" s="129">
        <f t="shared" si="106"/>
        <v>36.793044725284588</v>
      </c>
      <c r="BM29" s="129">
        <f t="shared" si="106"/>
        <v>50.038540826387035</v>
      </c>
      <c r="BN29" s="129">
        <f t="shared" si="106"/>
        <v>45.623375459352886</v>
      </c>
      <c r="BO29" s="129">
        <f t="shared" si="106"/>
        <v>43.901460966209569</v>
      </c>
      <c r="BP29" s="129">
        <f t="shared" si="106"/>
        <v>32.5677314690329</v>
      </c>
      <c r="BQ29" s="129">
        <f t="shared" si="106"/>
        <v>39.552523079680931</v>
      </c>
      <c r="BR29" s="129">
        <f t="shared" si="106"/>
        <v>51.179125212870858</v>
      </c>
    </row>
    <row r="30" spans="1:70" ht="14.25" customHeight="1" x14ac:dyDescent="0.3">
      <c r="A30" s="127">
        <v>1971</v>
      </c>
      <c r="B30" s="104">
        <v>19.14</v>
      </c>
      <c r="C30" s="21">
        <v>18.149999999999999</v>
      </c>
      <c r="D30" s="21">
        <v>17.260000000000002</v>
      </c>
      <c r="E30" s="21">
        <v>19.18</v>
      </c>
      <c r="F30" s="21">
        <v>21.11</v>
      </c>
      <c r="G30" s="21">
        <v>18.350000000000001</v>
      </c>
      <c r="H30" s="19" t="s">
        <v>18</v>
      </c>
      <c r="I30" s="21">
        <v>22.07</v>
      </c>
      <c r="J30" s="21">
        <v>24.81</v>
      </c>
      <c r="K30" s="190"/>
      <c r="L30" s="129"/>
      <c r="M30" s="129"/>
      <c r="N30" s="129"/>
      <c r="O30" s="129"/>
      <c r="P30" s="129"/>
      <c r="Q30" s="129"/>
      <c r="R30" s="129"/>
      <c r="S30" s="129"/>
      <c r="T30" s="129">
        <v>2300</v>
      </c>
      <c r="U30" s="129">
        <v>325</v>
      </c>
      <c r="V30" s="129">
        <v>397</v>
      </c>
      <c r="W30" s="129">
        <v>413</v>
      </c>
      <c r="X30" s="129">
        <v>375.88</v>
      </c>
      <c r="Y30" s="21">
        <v>354.66</v>
      </c>
      <c r="Z30" s="21">
        <v>19.8</v>
      </c>
      <c r="AA30" s="105">
        <v>14.47</v>
      </c>
      <c r="AC30" s="37"/>
      <c r="AD30" s="191"/>
      <c r="AE30" s="191"/>
      <c r="AF30" s="191"/>
      <c r="AG30" s="191"/>
      <c r="AH30" s="191"/>
      <c r="AI30" s="191"/>
      <c r="AJ30" s="34"/>
      <c r="AK30" s="34"/>
      <c r="AL30" s="191"/>
      <c r="AN30" s="80">
        <v>1971</v>
      </c>
      <c r="AO30" s="21">
        <f t="shared" ref="AO30:AP30" si="107">B30*25</f>
        <v>478.5</v>
      </c>
      <c r="AP30" s="21">
        <f t="shared" si="107"/>
        <v>453.74999999999994</v>
      </c>
      <c r="AQ30" s="21">
        <f t="shared" si="102"/>
        <v>620.25</v>
      </c>
      <c r="AR30" s="21">
        <f t="shared" ref="AR30:AU30" si="108">D30*25</f>
        <v>431.50000000000006</v>
      </c>
      <c r="AS30" s="21">
        <f t="shared" si="108"/>
        <v>479.5</v>
      </c>
      <c r="AT30" s="21">
        <f t="shared" si="108"/>
        <v>527.75</v>
      </c>
      <c r="AU30" s="21">
        <f t="shared" si="108"/>
        <v>458.75000000000006</v>
      </c>
      <c r="AV30" s="188">
        <f t="shared" ref="AV30:AZ30" si="109">U30</f>
        <v>325</v>
      </c>
      <c r="AW30" s="188">
        <f t="shared" si="109"/>
        <v>397</v>
      </c>
      <c r="AX30" s="188">
        <f t="shared" si="109"/>
        <v>413</v>
      </c>
      <c r="AY30" s="188">
        <f t="shared" si="109"/>
        <v>375.88</v>
      </c>
      <c r="AZ30" s="21">
        <f t="shared" si="109"/>
        <v>354.66</v>
      </c>
      <c r="BA30" s="21">
        <f t="shared" si="105"/>
        <v>495</v>
      </c>
      <c r="BC30" s="128">
        <v>925.37340316686937</v>
      </c>
      <c r="BE30" s="129">
        <f t="shared" ref="BE30:BQ30" si="110">(AO30)*($BC$18/$BC$30)</f>
        <v>51.813307834344513</v>
      </c>
      <c r="BF30" s="129">
        <f t="shared" si="110"/>
        <v>49.133309153257727</v>
      </c>
      <c r="BG30" s="129">
        <f t="shared" si="110"/>
        <v>67.162391189659743</v>
      </c>
      <c r="BH30" s="129">
        <f t="shared" si="110"/>
        <v>46.724017409654465</v>
      </c>
      <c r="BI30" s="129">
        <f t="shared" si="110"/>
        <v>51.921590609337919</v>
      </c>
      <c r="BJ30" s="129">
        <f t="shared" si="110"/>
        <v>57.146234502769737</v>
      </c>
      <c r="BK30" s="129">
        <f t="shared" si="110"/>
        <v>49.674723028224761</v>
      </c>
      <c r="BL30" s="129">
        <f t="shared" si="110"/>
        <v>35.191901872856775</v>
      </c>
      <c r="BM30" s="129">
        <f t="shared" si="110"/>
        <v>42.988261672381974</v>
      </c>
      <c r="BN30" s="129">
        <f t="shared" si="110"/>
        <v>44.720786072276461</v>
      </c>
      <c r="BO30" s="129">
        <f t="shared" si="110"/>
        <v>40.701329464521244</v>
      </c>
      <c r="BP30" s="129">
        <f t="shared" si="110"/>
        <v>38.403568979161186</v>
      </c>
      <c r="BQ30" s="129">
        <f t="shared" si="110"/>
        <v>53.599973621735707</v>
      </c>
    </row>
    <row r="31" spans="1:70" ht="14.25" customHeight="1" x14ac:dyDescent="0.3">
      <c r="A31" s="104">
        <v>1972</v>
      </c>
      <c r="B31" s="104">
        <v>26.2</v>
      </c>
      <c r="C31" s="21">
        <v>25.34</v>
      </c>
      <c r="D31" s="21">
        <v>24.94</v>
      </c>
      <c r="E31" s="21">
        <v>25.02</v>
      </c>
      <c r="F31" s="21">
        <v>28.84</v>
      </c>
      <c r="G31" s="21">
        <v>25.58</v>
      </c>
      <c r="H31" s="19" t="s">
        <v>18</v>
      </c>
      <c r="I31" s="21">
        <v>32.03</v>
      </c>
      <c r="J31" s="21">
        <v>36.53</v>
      </c>
      <c r="K31" s="190"/>
      <c r="L31" s="129"/>
      <c r="M31" s="129"/>
      <c r="N31" s="129"/>
      <c r="O31" s="129"/>
      <c r="P31" s="129"/>
      <c r="Q31" s="129"/>
      <c r="R31" s="129"/>
      <c r="S31" s="129"/>
      <c r="T31" s="129">
        <v>2833.33</v>
      </c>
      <c r="U31" s="129">
        <v>425</v>
      </c>
      <c r="V31" s="129">
        <v>585</v>
      </c>
      <c r="W31" s="129">
        <v>475</v>
      </c>
      <c r="X31" s="129">
        <v>540.23</v>
      </c>
      <c r="Y31" s="21">
        <v>486.86</v>
      </c>
      <c r="Z31" s="21">
        <v>28.82</v>
      </c>
      <c r="AA31" s="105">
        <v>21.49</v>
      </c>
      <c r="AC31" s="37"/>
      <c r="AD31" s="191"/>
      <c r="AE31" s="191"/>
      <c r="AF31" s="191"/>
      <c r="AG31" s="191"/>
      <c r="AH31" s="191"/>
      <c r="AI31" s="191"/>
      <c r="AJ31" s="34"/>
      <c r="AK31" s="34"/>
      <c r="AL31" s="191"/>
      <c r="AN31" s="80">
        <v>1972</v>
      </c>
      <c r="AO31" s="21">
        <f t="shared" ref="AO31:AP31" si="111">B31*25</f>
        <v>655</v>
      </c>
      <c r="AP31" s="21">
        <f t="shared" si="111"/>
        <v>633.5</v>
      </c>
      <c r="AQ31" s="21">
        <f t="shared" si="102"/>
        <v>913.25</v>
      </c>
      <c r="AR31" s="21">
        <f t="shared" ref="AR31:AU31" si="112">D31*25</f>
        <v>623.5</v>
      </c>
      <c r="AS31" s="21">
        <f t="shared" si="112"/>
        <v>625.5</v>
      </c>
      <c r="AT31" s="21">
        <f t="shared" si="112"/>
        <v>721</v>
      </c>
      <c r="AU31" s="21">
        <f t="shared" si="112"/>
        <v>639.5</v>
      </c>
      <c r="AV31" s="188">
        <f t="shared" ref="AV31:AZ31" si="113">U31</f>
        <v>425</v>
      </c>
      <c r="AW31" s="188">
        <f t="shared" si="113"/>
        <v>585</v>
      </c>
      <c r="AX31" s="188">
        <f t="shared" si="113"/>
        <v>475</v>
      </c>
      <c r="AY31" s="188">
        <f t="shared" si="113"/>
        <v>540.23</v>
      </c>
      <c r="AZ31" s="21">
        <f t="shared" si="113"/>
        <v>486.86</v>
      </c>
      <c r="BA31" s="21">
        <f t="shared" si="105"/>
        <v>720.5</v>
      </c>
      <c r="BC31" s="128">
        <v>1466.4153836784403</v>
      </c>
      <c r="BE31" s="129">
        <f t="shared" ref="BE31:BQ31" si="114">(AO31)*($BC$18/$BC$31)</f>
        <v>44.756970453599685</v>
      </c>
      <c r="BF31" s="129">
        <f t="shared" si="114"/>
        <v>43.287848522680001</v>
      </c>
      <c r="BG31" s="129">
        <f t="shared" si="114"/>
        <v>62.403516437786124</v>
      </c>
      <c r="BH31" s="129">
        <f t="shared" si="114"/>
        <v>42.604535996670847</v>
      </c>
      <c r="BI31" s="129">
        <f t="shared" si="114"/>
        <v>42.741198501872674</v>
      </c>
      <c r="BJ31" s="129">
        <f t="shared" si="114"/>
        <v>49.266833125260113</v>
      </c>
      <c r="BK31" s="129">
        <f t="shared" si="114"/>
        <v>43.697836038285494</v>
      </c>
      <c r="BL31" s="129">
        <f t="shared" si="114"/>
        <v>29.040782355389108</v>
      </c>
      <c r="BM31" s="129">
        <f t="shared" si="114"/>
        <v>39.973782771535596</v>
      </c>
      <c r="BN31" s="129">
        <f t="shared" si="114"/>
        <v>32.457344985434887</v>
      </c>
      <c r="BO31" s="129">
        <f t="shared" si="114"/>
        <v>36.914592592592605</v>
      </c>
      <c r="BP31" s="129">
        <f t="shared" si="114"/>
        <v>33.267753641281743</v>
      </c>
      <c r="BQ31" s="129">
        <f t="shared" si="114"/>
        <v>49.23266749895965</v>
      </c>
    </row>
    <row r="32" spans="1:70" ht="14.25" customHeight="1" x14ac:dyDescent="0.3">
      <c r="A32" s="127">
        <v>1973</v>
      </c>
      <c r="B32" s="104">
        <v>44.72</v>
      </c>
      <c r="C32" s="21">
        <v>33.25</v>
      </c>
      <c r="D32" s="21">
        <v>44.19</v>
      </c>
      <c r="E32" s="21">
        <v>32.89</v>
      </c>
      <c r="F32" s="21">
        <v>61.04</v>
      </c>
      <c r="G32" s="21">
        <v>46.35</v>
      </c>
      <c r="H32" s="19" t="s">
        <v>18</v>
      </c>
      <c r="I32" s="21">
        <v>41.99</v>
      </c>
      <c r="J32" s="21">
        <v>63.59</v>
      </c>
      <c r="K32" s="190"/>
      <c r="L32" s="129"/>
      <c r="M32" s="129"/>
      <c r="N32" s="129"/>
      <c r="O32" s="129"/>
      <c r="P32" s="129"/>
      <c r="Q32" s="129"/>
      <c r="R32" s="129"/>
      <c r="S32" s="129"/>
      <c r="T32" s="129">
        <v>4451.5</v>
      </c>
      <c r="U32" s="129">
        <v>865</v>
      </c>
      <c r="V32" s="129">
        <v>766</v>
      </c>
      <c r="W32" s="129">
        <v>807</v>
      </c>
      <c r="X32" s="129">
        <v>951.75</v>
      </c>
      <c r="Y32" s="21">
        <v>618.9</v>
      </c>
      <c r="Z32" s="21">
        <v>60.14</v>
      </c>
      <c r="AA32" s="105">
        <v>38.25</v>
      </c>
      <c r="AC32" s="37"/>
      <c r="AD32" s="191"/>
      <c r="AE32" s="191"/>
      <c r="AF32" s="191"/>
      <c r="AG32" s="191"/>
      <c r="AH32" s="191"/>
      <c r="AI32" s="191"/>
      <c r="AJ32" s="34"/>
      <c r="AK32" s="34"/>
      <c r="AL32" s="191"/>
      <c r="AN32" s="80">
        <v>1973</v>
      </c>
      <c r="AO32" s="21">
        <f t="shared" ref="AO32:AP32" si="115">B32*25</f>
        <v>1118</v>
      </c>
      <c r="AP32" s="21">
        <f t="shared" si="115"/>
        <v>831.25</v>
      </c>
      <c r="AQ32" s="21">
        <f t="shared" si="102"/>
        <v>1589.75</v>
      </c>
      <c r="AR32" s="21">
        <f t="shared" ref="AR32:AU32" si="116">D32*25</f>
        <v>1104.75</v>
      </c>
      <c r="AS32" s="21">
        <f t="shared" si="116"/>
        <v>822.25</v>
      </c>
      <c r="AT32" s="21">
        <f t="shared" si="116"/>
        <v>1526</v>
      </c>
      <c r="AU32" s="21">
        <f t="shared" si="116"/>
        <v>1158.75</v>
      </c>
      <c r="AV32" s="188">
        <f t="shared" ref="AV32:AZ32" si="117">U32</f>
        <v>865</v>
      </c>
      <c r="AW32" s="188">
        <f t="shared" si="117"/>
        <v>766</v>
      </c>
      <c r="AX32" s="188">
        <f t="shared" si="117"/>
        <v>807</v>
      </c>
      <c r="AY32" s="188">
        <f t="shared" si="117"/>
        <v>951.75</v>
      </c>
      <c r="AZ32" s="21">
        <f t="shared" si="117"/>
        <v>618.9</v>
      </c>
      <c r="BA32" s="21">
        <f t="shared" si="105"/>
        <v>1503.5</v>
      </c>
      <c r="BC32" s="128">
        <v>2350.7499043848957</v>
      </c>
      <c r="BE32" s="129">
        <f t="shared" ref="BE32:BQ32" si="118">(AO32)*($BC$18/$BC$32)</f>
        <v>47.655361291746189</v>
      </c>
      <c r="BF32" s="129">
        <f t="shared" si="118"/>
        <v>35.432485754708424</v>
      </c>
      <c r="BG32" s="129">
        <f t="shared" si="118"/>
        <v>67.763962981711543</v>
      </c>
      <c r="BH32" s="129">
        <f t="shared" si="118"/>
        <v>47.090572797009479</v>
      </c>
      <c r="BI32" s="129">
        <f t="shared" si="118"/>
        <v>35.048855833755191</v>
      </c>
      <c r="BJ32" s="129">
        <f t="shared" si="118"/>
        <v>65.046584374959465</v>
      </c>
      <c r="BK32" s="129">
        <f t="shared" si="118"/>
        <v>49.392352322728883</v>
      </c>
      <c r="BL32" s="129">
        <f t="shared" si="118"/>
        <v>36.871097958283052</v>
      </c>
      <c r="BM32" s="129">
        <f t="shared" si="118"/>
        <v>32.651168827797477</v>
      </c>
      <c r="BN32" s="129">
        <f t="shared" si="118"/>
        <v>34.39881624547332</v>
      </c>
      <c r="BO32" s="129">
        <f t="shared" si="118"/>
        <v>40.5688641408045</v>
      </c>
      <c r="BP32" s="129">
        <f t="shared" si="118"/>
        <v>26.380950897550729</v>
      </c>
      <c r="BQ32" s="129">
        <f t="shared" si="118"/>
        <v>64.08750957257638</v>
      </c>
    </row>
    <row r="33" spans="1:69" ht="14.25" customHeight="1" x14ac:dyDescent="0.3">
      <c r="A33" s="127">
        <v>1974</v>
      </c>
      <c r="B33" s="104">
        <v>53.95</v>
      </c>
      <c r="C33" s="21">
        <v>41.04</v>
      </c>
      <c r="D33" s="21">
        <v>71.17</v>
      </c>
      <c r="E33" s="21">
        <v>40.64</v>
      </c>
      <c r="F33" s="21">
        <v>72.849999999999994</v>
      </c>
      <c r="G33" s="21">
        <v>55.01</v>
      </c>
      <c r="H33" s="19" t="s">
        <v>18</v>
      </c>
      <c r="I33" s="21">
        <v>50.88</v>
      </c>
      <c r="J33" s="21">
        <v>75.62</v>
      </c>
      <c r="K33" s="190"/>
      <c r="L33" s="129"/>
      <c r="M33" s="129"/>
      <c r="N33" s="129"/>
      <c r="O33" s="129"/>
      <c r="P33" s="129"/>
      <c r="Q33" s="129"/>
      <c r="R33" s="129"/>
      <c r="S33" s="129"/>
      <c r="T33" s="129">
        <v>6189.67</v>
      </c>
      <c r="U33" s="129">
        <v>1630</v>
      </c>
      <c r="V33" s="129">
        <v>1680.33</v>
      </c>
      <c r="W33" s="129">
        <v>1926.67</v>
      </c>
      <c r="X33" s="129">
        <v>1655.03</v>
      </c>
      <c r="Y33" s="21">
        <v>827.25</v>
      </c>
      <c r="Z33" s="21">
        <v>70.540000000000006</v>
      </c>
      <c r="AA33" s="105">
        <v>57.2</v>
      </c>
      <c r="AC33" s="37"/>
      <c r="AD33" s="191"/>
      <c r="AE33" s="191"/>
      <c r="AF33" s="191"/>
      <c r="AG33" s="191"/>
      <c r="AH33" s="191"/>
      <c r="AI33" s="191"/>
      <c r="AJ33" s="34"/>
      <c r="AK33" s="34"/>
      <c r="AL33" s="191"/>
      <c r="AN33" s="80">
        <v>1974</v>
      </c>
      <c r="AO33" s="21">
        <f t="shared" ref="AO33:AP33" si="119">B33*25</f>
        <v>1348.75</v>
      </c>
      <c r="AP33" s="21">
        <f t="shared" si="119"/>
        <v>1026</v>
      </c>
      <c r="AQ33" s="21">
        <f t="shared" si="102"/>
        <v>1890.5</v>
      </c>
      <c r="AR33" s="21">
        <f t="shared" ref="AR33:AU33" si="120">D33*25</f>
        <v>1779.25</v>
      </c>
      <c r="AS33" s="21">
        <f t="shared" si="120"/>
        <v>1016</v>
      </c>
      <c r="AT33" s="21">
        <f t="shared" si="120"/>
        <v>1821.2499999999998</v>
      </c>
      <c r="AU33" s="21">
        <f t="shared" si="120"/>
        <v>1375.25</v>
      </c>
      <c r="AV33" s="188">
        <f t="shared" ref="AV33:AZ33" si="121">U33</f>
        <v>1630</v>
      </c>
      <c r="AW33" s="188">
        <f t="shared" si="121"/>
        <v>1680.33</v>
      </c>
      <c r="AX33" s="188">
        <f t="shared" si="121"/>
        <v>1926.67</v>
      </c>
      <c r="AY33" s="188">
        <f t="shared" si="121"/>
        <v>1655.03</v>
      </c>
      <c r="AZ33" s="21">
        <f t="shared" si="121"/>
        <v>827.25</v>
      </c>
      <c r="BA33" s="21">
        <f t="shared" si="105"/>
        <v>1763.5000000000002</v>
      </c>
      <c r="BC33" s="128">
        <v>2920.0156516443349</v>
      </c>
      <c r="BE33" s="129">
        <f t="shared" ref="BE33:BQ33" si="122">(AO33)*($BC$18/$BC$33)</f>
        <v>46.283124346917468</v>
      </c>
      <c r="BF33" s="129">
        <f t="shared" si="122"/>
        <v>35.207774294670863</v>
      </c>
      <c r="BG33" s="129">
        <f t="shared" si="122"/>
        <v>64.873584117032422</v>
      </c>
      <c r="BH33" s="129">
        <f t="shared" si="122"/>
        <v>61.055977011494278</v>
      </c>
      <c r="BI33" s="129">
        <f t="shared" si="122"/>
        <v>34.864618599791029</v>
      </c>
      <c r="BJ33" s="129">
        <f t="shared" si="122"/>
        <v>62.49723092998957</v>
      </c>
      <c r="BK33" s="129">
        <f t="shared" si="122"/>
        <v>47.192486938349028</v>
      </c>
      <c r="BL33" s="129">
        <f t="shared" si="122"/>
        <v>55.934378265412775</v>
      </c>
      <c r="BM33" s="129">
        <f t="shared" si="122"/>
        <v>57.661480877742967</v>
      </c>
      <c r="BN33" s="129">
        <f t="shared" si="122"/>
        <v>66.114778265412781</v>
      </c>
      <c r="BO33" s="129">
        <f t="shared" si="122"/>
        <v>56.793296969696996</v>
      </c>
      <c r="BP33" s="129">
        <f t="shared" si="122"/>
        <v>28.387554858934184</v>
      </c>
      <c r="BQ33" s="129">
        <f t="shared" si="122"/>
        <v>60.515506792058552</v>
      </c>
    </row>
    <row r="34" spans="1:69" ht="14.25" customHeight="1" x14ac:dyDescent="0.3">
      <c r="A34" s="127">
        <v>1975</v>
      </c>
      <c r="B34" s="201">
        <v>95.08</v>
      </c>
      <c r="C34" s="129">
        <v>149.47</v>
      </c>
      <c r="D34" s="129">
        <v>266.43</v>
      </c>
      <c r="E34" s="129">
        <v>172.75</v>
      </c>
      <c r="F34" s="129">
        <v>216.31</v>
      </c>
      <c r="G34" s="129">
        <v>138.63</v>
      </c>
      <c r="H34" s="199" t="s">
        <v>18</v>
      </c>
      <c r="I34" s="129">
        <v>224.6</v>
      </c>
      <c r="J34" s="129">
        <v>184.95</v>
      </c>
      <c r="K34" s="190"/>
      <c r="L34" s="129"/>
      <c r="M34" s="129"/>
      <c r="N34" s="129"/>
      <c r="O34" s="129"/>
      <c r="P34" s="129"/>
      <c r="Q34" s="129"/>
      <c r="R34" s="129"/>
      <c r="S34" s="129"/>
      <c r="T34" s="129">
        <v>13400</v>
      </c>
      <c r="U34" s="129">
        <v>4200</v>
      </c>
      <c r="V34" s="129">
        <v>6712.45</v>
      </c>
      <c r="W34" s="129">
        <v>6910</v>
      </c>
      <c r="X34" s="129">
        <v>6074.4</v>
      </c>
      <c r="Y34" s="129">
        <v>4000</v>
      </c>
      <c r="Z34" s="129">
        <v>100.87</v>
      </c>
      <c r="AA34" s="203">
        <v>139.33000000000001</v>
      </c>
      <c r="AC34" s="37"/>
      <c r="AD34" s="191"/>
      <c r="AE34" s="191"/>
      <c r="AF34" s="191"/>
      <c r="AG34" s="191"/>
      <c r="AH34" s="191"/>
      <c r="AI34" s="191"/>
      <c r="AJ34" s="34"/>
      <c r="AK34" s="34"/>
      <c r="AL34" s="191"/>
      <c r="AN34" s="80">
        <v>1975</v>
      </c>
      <c r="AO34" s="21">
        <f t="shared" ref="AO34:AP34" si="123">B34*25</f>
        <v>2377</v>
      </c>
      <c r="AP34" s="21">
        <f t="shared" si="123"/>
        <v>3736.75</v>
      </c>
      <c r="AQ34" s="21">
        <f t="shared" si="102"/>
        <v>4623.75</v>
      </c>
      <c r="AR34" s="21">
        <f t="shared" ref="AR34:AU34" si="124">D34*25</f>
        <v>6660.75</v>
      </c>
      <c r="AS34" s="21">
        <f t="shared" si="124"/>
        <v>4318.75</v>
      </c>
      <c r="AT34" s="21">
        <f t="shared" si="124"/>
        <v>5407.75</v>
      </c>
      <c r="AU34" s="21">
        <f t="shared" si="124"/>
        <v>3465.75</v>
      </c>
      <c r="AV34" s="188">
        <f t="shared" ref="AV34:AZ34" si="125">U34</f>
        <v>4200</v>
      </c>
      <c r="AW34" s="188">
        <f t="shared" si="125"/>
        <v>6712.45</v>
      </c>
      <c r="AX34" s="188">
        <f t="shared" si="125"/>
        <v>6910</v>
      </c>
      <c r="AY34" s="188">
        <f t="shared" si="125"/>
        <v>6074.4</v>
      </c>
      <c r="AZ34" s="188">
        <f t="shared" si="125"/>
        <v>4000</v>
      </c>
      <c r="BA34" s="21">
        <f t="shared" si="105"/>
        <v>2521.75</v>
      </c>
      <c r="BC34" s="128">
        <v>8256.595980511569</v>
      </c>
      <c r="BE34" s="129">
        <f t="shared" ref="BE34:BQ34" si="126">(AO34)*($BC$18/$BC$34)</f>
        <v>28.847257945306737</v>
      </c>
      <c r="BF34" s="129">
        <f t="shared" si="126"/>
        <v>45.349175905395434</v>
      </c>
      <c r="BG34" s="129">
        <f t="shared" si="126"/>
        <v>56.113802660753898</v>
      </c>
      <c r="BH34" s="129">
        <f t="shared" si="126"/>
        <v>80.834822616408005</v>
      </c>
      <c r="BI34" s="129">
        <f t="shared" si="126"/>
        <v>52.412324464153748</v>
      </c>
      <c r="BJ34" s="129">
        <f t="shared" si="126"/>
        <v>65.628422025129368</v>
      </c>
      <c r="BK34" s="129">
        <f t="shared" si="126"/>
        <v>42.060321507760548</v>
      </c>
      <c r="BL34" s="129">
        <f t="shared" si="126"/>
        <v>50.971175166297137</v>
      </c>
      <c r="BM34" s="129">
        <f t="shared" si="126"/>
        <v>81.462253510716948</v>
      </c>
      <c r="BN34" s="129">
        <f t="shared" si="126"/>
        <v>83.859719142646</v>
      </c>
      <c r="BO34" s="129">
        <f t="shared" si="126"/>
        <v>73.718882483370308</v>
      </c>
      <c r="BP34" s="129">
        <f t="shared" si="126"/>
        <v>48.543976348854414</v>
      </c>
      <c r="BQ34" s="129">
        <f t="shared" si="126"/>
        <v>30.603943089430903</v>
      </c>
    </row>
    <row r="35" spans="1:69" ht="14.25" customHeight="1" x14ac:dyDescent="0.3">
      <c r="A35" s="127">
        <v>1976</v>
      </c>
      <c r="B35" s="201">
        <v>432.31</v>
      </c>
      <c r="C35" s="129">
        <v>614.62</v>
      </c>
      <c r="D35" s="129">
        <v>617.47</v>
      </c>
      <c r="E35" s="129">
        <v>719.19</v>
      </c>
      <c r="F35" s="129">
        <v>513.71</v>
      </c>
      <c r="G35" s="129">
        <v>840.18</v>
      </c>
      <c r="H35" s="199" t="s">
        <v>18</v>
      </c>
      <c r="I35" s="129">
        <v>591.34</v>
      </c>
      <c r="J35" s="129">
        <v>568.69000000000005</v>
      </c>
      <c r="K35" s="190"/>
      <c r="L35" s="129"/>
      <c r="M35" s="129"/>
      <c r="N35" s="129"/>
      <c r="O35" s="129"/>
      <c r="P35" s="129"/>
      <c r="Q35" s="129"/>
      <c r="R35" s="129"/>
      <c r="S35" s="129"/>
      <c r="T35" s="201">
        <v>28182</v>
      </c>
      <c r="U35" s="129">
        <v>8568</v>
      </c>
      <c r="V35" s="129">
        <v>25684.25</v>
      </c>
      <c r="W35" s="129">
        <v>10819.5</v>
      </c>
      <c r="X35" s="203">
        <v>9779.83</v>
      </c>
      <c r="Y35" s="201">
        <v>5174</v>
      </c>
      <c r="Z35" s="129">
        <v>461.92</v>
      </c>
      <c r="AA35" s="203">
        <v>432.44</v>
      </c>
      <c r="AC35" s="37"/>
      <c r="AD35" s="191"/>
      <c r="AE35" s="191"/>
      <c r="AF35" s="191"/>
      <c r="AG35" s="191"/>
      <c r="AH35" s="191"/>
      <c r="AI35" s="191"/>
      <c r="AJ35" s="34"/>
      <c r="AK35" s="34"/>
      <c r="AL35" s="191"/>
      <c r="AN35" s="80">
        <v>1976</v>
      </c>
      <c r="AO35" s="21">
        <f t="shared" ref="AO35:AP35" si="127">B35*25</f>
        <v>10807.75</v>
      </c>
      <c r="AP35" s="21">
        <f t="shared" si="127"/>
        <v>15365.5</v>
      </c>
      <c r="AQ35" s="21">
        <f t="shared" si="102"/>
        <v>14217.250000000002</v>
      </c>
      <c r="AR35" s="21">
        <f t="shared" ref="AR35:AU35" si="128">D35*25</f>
        <v>15436.75</v>
      </c>
      <c r="AS35" s="21">
        <f t="shared" si="128"/>
        <v>17979.75</v>
      </c>
      <c r="AT35" s="21">
        <f t="shared" si="128"/>
        <v>12842.75</v>
      </c>
      <c r="AU35" s="21">
        <f t="shared" si="128"/>
        <v>21004.5</v>
      </c>
      <c r="AV35" s="188">
        <f t="shared" ref="AV35:AZ35" si="129">U35</f>
        <v>8568</v>
      </c>
      <c r="AW35" s="188">
        <f t="shared" si="129"/>
        <v>25684.25</v>
      </c>
      <c r="AX35" s="188">
        <f t="shared" si="129"/>
        <v>10819.5</v>
      </c>
      <c r="AY35" s="188">
        <f t="shared" si="129"/>
        <v>9779.83</v>
      </c>
      <c r="AZ35" s="188">
        <f t="shared" si="129"/>
        <v>5174</v>
      </c>
      <c r="BA35" s="21">
        <f t="shared" si="105"/>
        <v>11548</v>
      </c>
      <c r="BC35" s="128">
        <v>44920.031790499372</v>
      </c>
      <c r="BE35" s="129">
        <f t="shared" ref="BE35:BQ35" si="130">(AO35)*($BC$18/$BC$35)</f>
        <v>24.108579676674378</v>
      </c>
      <c r="BF35" s="129">
        <f t="shared" si="130"/>
        <v>34.275439478331762</v>
      </c>
      <c r="BG35" s="129">
        <f t="shared" si="130"/>
        <v>31.71406670289365</v>
      </c>
      <c r="BH35" s="129">
        <f t="shared" si="130"/>
        <v>34.434375084906961</v>
      </c>
      <c r="BI35" s="129">
        <f t="shared" si="130"/>
        <v>40.106982067653874</v>
      </c>
      <c r="BJ35" s="129">
        <f t="shared" si="130"/>
        <v>28.648003667979907</v>
      </c>
      <c r="BK35" s="129">
        <f t="shared" si="130"/>
        <v>46.854216818367092</v>
      </c>
      <c r="BL35" s="129">
        <f t="shared" si="130"/>
        <v>19.112424942263289</v>
      </c>
      <c r="BM35" s="129">
        <f t="shared" si="130"/>
        <v>57.293218991984816</v>
      </c>
      <c r="BN35" s="129">
        <f t="shared" si="130"/>
        <v>24.134790110039408</v>
      </c>
      <c r="BO35" s="129">
        <f t="shared" si="130"/>
        <v>21.815624045645983</v>
      </c>
      <c r="BP35" s="129">
        <f t="shared" si="130"/>
        <v>11.541513381334063</v>
      </c>
      <c r="BQ35" s="129">
        <f t="shared" si="130"/>
        <v>25.759836978671387</v>
      </c>
    </row>
    <row r="36" spans="1:69" ht="14.25" customHeight="1" x14ac:dyDescent="0.3">
      <c r="A36" s="127">
        <v>1977</v>
      </c>
      <c r="B36" s="201">
        <v>1241.5999999999999</v>
      </c>
      <c r="C36" s="129">
        <v>1173.3399999999999</v>
      </c>
      <c r="D36" s="129">
        <v>1176.53</v>
      </c>
      <c r="E36" s="129">
        <v>1285.26</v>
      </c>
      <c r="F36" s="129">
        <v>1597.04</v>
      </c>
      <c r="G36" s="129">
        <v>1254.6600000000001</v>
      </c>
      <c r="H36" s="199" t="s">
        <v>18</v>
      </c>
      <c r="I36" s="129">
        <v>1357.12</v>
      </c>
      <c r="J36" s="129">
        <v>1164.8800000000001</v>
      </c>
      <c r="K36" s="190"/>
      <c r="L36" s="129"/>
      <c r="M36" s="129"/>
      <c r="N36" s="129"/>
      <c r="O36" s="129"/>
      <c r="P36" s="129"/>
      <c r="Q36" s="129"/>
      <c r="R36" s="129"/>
      <c r="S36" s="129"/>
      <c r="T36" s="201">
        <v>196046.07999999999</v>
      </c>
      <c r="U36" s="129">
        <v>28182.67</v>
      </c>
      <c r="V36" s="129">
        <v>55924.58</v>
      </c>
      <c r="W36" s="129">
        <v>27030.42</v>
      </c>
      <c r="X36" s="203">
        <v>29064.83</v>
      </c>
      <c r="Y36" s="201">
        <v>9397</v>
      </c>
      <c r="Z36" s="129">
        <v>936.14</v>
      </c>
      <c r="AA36" s="203">
        <v>933</v>
      </c>
      <c r="AC36" s="37"/>
      <c r="AD36" s="191"/>
      <c r="AE36" s="191"/>
      <c r="AF36" s="191"/>
      <c r="AG36" s="191"/>
      <c r="AH36" s="191"/>
      <c r="AI36" s="191"/>
      <c r="AJ36" s="34"/>
      <c r="AK36" s="34"/>
      <c r="AL36" s="191"/>
      <c r="AN36" s="80">
        <v>1977</v>
      </c>
      <c r="AO36" s="21">
        <f t="shared" ref="AO36:AP36" si="131">B36*25</f>
        <v>31039.999999999996</v>
      </c>
      <c r="AP36" s="21">
        <f t="shared" si="131"/>
        <v>29333.499999999996</v>
      </c>
      <c r="AQ36" s="21">
        <f t="shared" si="102"/>
        <v>29122.000000000004</v>
      </c>
      <c r="AR36" s="21">
        <f t="shared" ref="AR36:AU36" si="132">D36*25</f>
        <v>29413.25</v>
      </c>
      <c r="AS36" s="21">
        <f t="shared" si="132"/>
        <v>32131.5</v>
      </c>
      <c r="AT36" s="21">
        <f t="shared" si="132"/>
        <v>39926</v>
      </c>
      <c r="AU36" s="21">
        <f t="shared" si="132"/>
        <v>31366.500000000004</v>
      </c>
      <c r="AV36" s="188">
        <f t="shared" ref="AV36:AZ36" si="133">U36</f>
        <v>28182.67</v>
      </c>
      <c r="AW36" s="188">
        <f t="shared" si="133"/>
        <v>55924.58</v>
      </c>
      <c r="AX36" s="188">
        <f t="shared" si="133"/>
        <v>27030.42</v>
      </c>
      <c r="AY36" s="188">
        <f t="shared" si="133"/>
        <v>29064.83</v>
      </c>
      <c r="AZ36" s="188">
        <f t="shared" si="133"/>
        <v>9397</v>
      </c>
      <c r="BA36" s="21">
        <f t="shared" si="105"/>
        <v>23403.5</v>
      </c>
      <c r="BC36" s="128">
        <v>124053.37131546889</v>
      </c>
      <c r="BE36" s="129">
        <f t="shared" ref="BE36:BQ36" si="134">(AO36)*($BC$18/$BC$36)</f>
        <v>25.072031876429651</v>
      </c>
      <c r="BF36" s="129">
        <f t="shared" si="134"/>
        <v>23.693635536316016</v>
      </c>
      <c r="BG36" s="129">
        <f t="shared" si="134"/>
        <v>23.522800009838416</v>
      </c>
      <c r="BH36" s="129">
        <f t="shared" si="134"/>
        <v>23.758052241926368</v>
      </c>
      <c r="BI36" s="129">
        <f t="shared" si="134"/>
        <v>25.95367243033181</v>
      </c>
      <c r="BJ36" s="129">
        <f t="shared" si="134"/>
        <v>32.249547187446211</v>
      </c>
      <c r="BK36" s="129">
        <f t="shared" si="134"/>
        <v>25.335756696263878</v>
      </c>
      <c r="BL36" s="129">
        <f t="shared" si="134"/>
        <v>22.764072184371702</v>
      </c>
      <c r="BM36" s="129">
        <f t="shared" si="134"/>
        <v>45.172127977961992</v>
      </c>
      <c r="BN36" s="129">
        <f t="shared" si="134"/>
        <v>21.833361851587679</v>
      </c>
      <c r="BO36" s="129">
        <f t="shared" si="134"/>
        <v>23.476621915045389</v>
      </c>
      <c r="BP36" s="129">
        <f t="shared" si="134"/>
        <v>7.5902668667142219</v>
      </c>
      <c r="BQ36" s="129">
        <f t="shared" si="134"/>
        <v>18.903778931057388</v>
      </c>
    </row>
    <row r="37" spans="1:69" ht="14.25" customHeight="1" x14ac:dyDescent="0.3">
      <c r="A37" s="127">
        <v>1978</v>
      </c>
      <c r="B37" s="201">
        <v>2418.4499999999998</v>
      </c>
      <c r="C37" s="129">
        <v>2300.3000000000002</v>
      </c>
      <c r="D37" s="129">
        <v>2279.35</v>
      </c>
      <c r="E37" s="129">
        <v>2530.9699999999998</v>
      </c>
      <c r="F37" s="129">
        <v>4017.03</v>
      </c>
      <c r="G37" s="129">
        <v>2250.42</v>
      </c>
      <c r="H37" s="199" t="s">
        <v>18</v>
      </c>
      <c r="I37" s="129">
        <v>3202.25</v>
      </c>
      <c r="J37" s="129">
        <v>2537.23</v>
      </c>
      <c r="K37" s="190"/>
      <c r="L37" s="129"/>
      <c r="M37" s="129"/>
      <c r="N37" s="129"/>
      <c r="O37" s="129"/>
      <c r="P37" s="129"/>
      <c r="Q37" s="129"/>
      <c r="R37" s="129"/>
      <c r="S37" s="129"/>
      <c r="T37" s="201">
        <v>595667</v>
      </c>
      <c r="U37" s="129">
        <v>100767</v>
      </c>
      <c r="V37" s="129">
        <v>138225</v>
      </c>
      <c r="W37" s="129">
        <v>154206</v>
      </c>
      <c r="X37" s="203">
        <v>118997</v>
      </c>
      <c r="Y37" s="201">
        <v>24754</v>
      </c>
      <c r="Z37" s="129">
        <v>2047.27</v>
      </c>
      <c r="AA37" s="203">
        <v>2064.75</v>
      </c>
      <c r="AC37" s="37"/>
      <c r="AD37" s="191"/>
      <c r="AE37" s="191"/>
      <c r="AF37" s="191"/>
      <c r="AG37" s="191"/>
      <c r="AH37" s="191"/>
      <c r="AI37" s="191"/>
      <c r="AJ37" s="34"/>
      <c r="AK37" s="34"/>
      <c r="AL37" s="191"/>
      <c r="AN37" s="80">
        <v>1978</v>
      </c>
      <c r="AO37" s="21">
        <f t="shared" ref="AO37:AP37" si="135">B37*25</f>
        <v>60461.249999999993</v>
      </c>
      <c r="AP37" s="21">
        <f t="shared" si="135"/>
        <v>57507.500000000007</v>
      </c>
      <c r="AQ37" s="21">
        <f t="shared" si="102"/>
        <v>63430.75</v>
      </c>
      <c r="AR37" s="21">
        <f t="shared" ref="AR37:AU37" si="136">D37*25</f>
        <v>56983.75</v>
      </c>
      <c r="AS37" s="21">
        <f t="shared" si="136"/>
        <v>63274.249999999993</v>
      </c>
      <c r="AT37" s="21">
        <f t="shared" si="136"/>
        <v>100425.75</v>
      </c>
      <c r="AU37" s="21">
        <f t="shared" si="136"/>
        <v>56260.5</v>
      </c>
      <c r="AV37" s="188">
        <f t="shared" ref="AV37:AZ37" si="137">U37</f>
        <v>100767</v>
      </c>
      <c r="AW37" s="188">
        <f t="shared" si="137"/>
        <v>138225</v>
      </c>
      <c r="AX37" s="188">
        <f t="shared" si="137"/>
        <v>154206</v>
      </c>
      <c r="AY37" s="188">
        <f t="shared" si="137"/>
        <v>118997</v>
      </c>
      <c r="AZ37" s="188">
        <f t="shared" si="137"/>
        <v>24754</v>
      </c>
      <c r="BA37" s="21">
        <f t="shared" si="105"/>
        <v>51181.75</v>
      </c>
      <c r="BC37" s="128">
        <v>341608.26784409239</v>
      </c>
      <c r="BE37" s="129">
        <f t="shared" ref="BE37:BQ37" si="138">(AO37)*($BC$18/$BC$37)</f>
        <v>17.734752764429526</v>
      </c>
      <c r="BF37" s="129">
        <f t="shared" si="138"/>
        <v>16.868346165526368</v>
      </c>
      <c r="BG37" s="129">
        <f t="shared" si="138"/>
        <v>18.605779220779233</v>
      </c>
      <c r="BH37" s="129">
        <f t="shared" si="138"/>
        <v>16.714717572661186</v>
      </c>
      <c r="BI37" s="129">
        <f t="shared" si="138"/>
        <v>18.559873970596126</v>
      </c>
      <c r="BJ37" s="129">
        <f t="shared" si="138"/>
        <v>29.457311045213402</v>
      </c>
      <c r="BK37" s="129">
        <f t="shared" si="138"/>
        <v>16.502570785473132</v>
      </c>
      <c r="BL37" s="129">
        <f t="shared" si="138"/>
        <v>29.557407956555153</v>
      </c>
      <c r="BM37" s="129">
        <f t="shared" si="138"/>
        <v>40.544748923703558</v>
      </c>
      <c r="BN37" s="129">
        <f t="shared" si="138"/>
        <v>45.232364279461969</v>
      </c>
      <c r="BO37" s="129">
        <f t="shared" si="138"/>
        <v>34.904709623251598</v>
      </c>
      <c r="BP37" s="129">
        <f t="shared" si="138"/>
        <v>7.2609492845531403</v>
      </c>
      <c r="BQ37" s="129">
        <f t="shared" si="138"/>
        <v>15.012850086639641</v>
      </c>
    </row>
    <row r="38" spans="1:69" ht="14.25" customHeight="1" x14ac:dyDescent="0.3">
      <c r="A38" s="127">
        <v>1979</v>
      </c>
      <c r="B38" s="201">
        <v>4774.16</v>
      </c>
      <c r="C38" s="129">
        <v>5549.04</v>
      </c>
      <c r="D38" s="129">
        <v>5534.42</v>
      </c>
      <c r="E38" s="129">
        <v>5696.26</v>
      </c>
      <c r="F38" s="129">
        <v>7650.48</v>
      </c>
      <c r="G38" s="129">
        <v>7315.76</v>
      </c>
      <c r="H38" s="199" t="s">
        <v>18</v>
      </c>
      <c r="I38" s="129">
        <v>6835.28</v>
      </c>
      <c r="J38" s="129">
        <v>7085.43</v>
      </c>
      <c r="K38" s="190"/>
      <c r="L38" s="129"/>
      <c r="M38" s="129"/>
      <c r="N38" s="129"/>
      <c r="O38" s="129"/>
      <c r="P38" s="129"/>
      <c r="Q38" s="129"/>
      <c r="R38" s="129"/>
      <c r="S38" s="129"/>
      <c r="T38" s="201">
        <v>1654000</v>
      </c>
      <c r="U38" s="129">
        <v>283400</v>
      </c>
      <c r="V38" s="129">
        <v>366523</v>
      </c>
      <c r="W38" s="129">
        <v>451682</v>
      </c>
      <c r="X38" s="203">
        <v>333623</v>
      </c>
      <c r="Y38" s="201">
        <v>54161.67</v>
      </c>
      <c r="Z38" s="129">
        <v>3757.38</v>
      </c>
      <c r="AA38" s="203">
        <v>5079.8</v>
      </c>
      <c r="AC38" s="37"/>
      <c r="AD38" s="191"/>
      <c r="AE38" s="191"/>
      <c r="AF38" s="191"/>
      <c r="AG38" s="191"/>
      <c r="AH38" s="191"/>
      <c r="AI38" s="191"/>
      <c r="AJ38" s="34"/>
      <c r="AK38" s="34"/>
      <c r="AL38" s="191"/>
      <c r="AN38" s="80">
        <v>1979</v>
      </c>
      <c r="AO38" s="21">
        <f t="shared" ref="AO38:AP38" si="139">B38*25</f>
        <v>119354</v>
      </c>
      <c r="AP38" s="21">
        <f t="shared" si="139"/>
        <v>138726</v>
      </c>
      <c r="AQ38" s="21">
        <f t="shared" si="102"/>
        <v>177135.75</v>
      </c>
      <c r="AR38" s="21">
        <f t="shared" ref="AR38:AU38" si="140">D38*25</f>
        <v>138360.5</v>
      </c>
      <c r="AS38" s="21">
        <f t="shared" si="140"/>
        <v>142406.5</v>
      </c>
      <c r="AT38" s="21">
        <f t="shared" si="140"/>
        <v>191262</v>
      </c>
      <c r="AU38" s="21">
        <f t="shared" si="140"/>
        <v>182894</v>
      </c>
      <c r="AV38" s="188">
        <f t="shared" ref="AV38:AZ38" si="141">U38</f>
        <v>283400</v>
      </c>
      <c r="AW38" s="188">
        <f t="shared" si="141"/>
        <v>366523</v>
      </c>
      <c r="AX38" s="188">
        <f t="shared" si="141"/>
        <v>451682</v>
      </c>
      <c r="AY38" s="188">
        <f t="shared" si="141"/>
        <v>333623</v>
      </c>
      <c r="AZ38" s="188">
        <f t="shared" si="141"/>
        <v>54161.67</v>
      </c>
      <c r="BA38" s="21">
        <f t="shared" si="105"/>
        <v>93934.5</v>
      </c>
      <c r="BC38" s="128">
        <v>886510.03915956104</v>
      </c>
      <c r="BE38" s="129">
        <f t="shared" ref="BE38:BQ38" si="142">(AO38)*($BC$18/$BC$38)</f>
        <v>13.49055169114383</v>
      </c>
      <c r="BF38" s="129">
        <f t="shared" si="142"/>
        <v>15.680163831171297</v>
      </c>
      <c r="BG38" s="129">
        <f t="shared" si="142"/>
        <v>20.021607920342266</v>
      </c>
      <c r="BH38" s="129">
        <f t="shared" si="142"/>
        <v>15.638851460885315</v>
      </c>
      <c r="BI38" s="129">
        <f t="shared" si="142"/>
        <v>16.096169792423161</v>
      </c>
      <c r="BJ38" s="129">
        <f t="shared" si="142"/>
        <v>21.618294297229681</v>
      </c>
      <c r="BK38" s="129">
        <f t="shared" si="142"/>
        <v>20.672461425675383</v>
      </c>
      <c r="BL38" s="129">
        <f t="shared" si="142"/>
        <v>32.032628561004756</v>
      </c>
      <c r="BM38" s="129">
        <f t="shared" si="142"/>
        <v>41.427999710886191</v>
      </c>
      <c r="BN38" s="129">
        <f t="shared" si="142"/>
        <v>51.053499413167785</v>
      </c>
      <c r="BO38" s="129">
        <f t="shared" si="142"/>
        <v>37.709321236443508</v>
      </c>
      <c r="BP38" s="129">
        <f t="shared" si="142"/>
        <v>6.1218795248896063</v>
      </c>
      <c r="BQ38" s="129">
        <f t="shared" si="142"/>
        <v>10.617392193238183</v>
      </c>
    </row>
    <row r="39" spans="1:69" ht="14.25" customHeight="1" x14ac:dyDescent="0.3">
      <c r="A39" s="127">
        <v>1980</v>
      </c>
      <c r="B39" s="201">
        <v>17412</v>
      </c>
      <c r="C39" s="129">
        <v>13272.9</v>
      </c>
      <c r="D39" s="129">
        <v>13587.75</v>
      </c>
      <c r="E39" s="129">
        <v>14243</v>
      </c>
      <c r="F39" s="129">
        <v>22493</v>
      </c>
      <c r="G39" s="129">
        <v>26739</v>
      </c>
      <c r="H39" s="199" t="s">
        <v>18</v>
      </c>
      <c r="I39" s="129">
        <v>16784</v>
      </c>
      <c r="J39" s="129">
        <v>14770.22</v>
      </c>
      <c r="K39" s="190"/>
      <c r="L39" s="129"/>
      <c r="M39" s="129"/>
      <c r="N39" s="129"/>
      <c r="O39" s="129"/>
      <c r="P39" s="129"/>
      <c r="Q39" s="129"/>
      <c r="R39" s="129"/>
      <c r="S39" s="129"/>
      <c r="T39" s="201">
        <v>4378667</v>
      </c>
      <c r="U39" s="129">
        <v>649667</v>
      </c>
      <c r="V39" s="129">
        <v>942356</v>
      </c>
      <c r="W39" s="129">
        <v>953233</v>
      </c>
      <c r="X39" s="203">
        <v>689827</v>
      </c>
      <c r="Y39" s="201">
        <v>258017</v>
      </c>
      <c r="Z39" s="129">
        <v>11870.17</v>
      </c>
      <c r="AA39" s="203">
        <v>14058</v>
      </c>
      <c r="AC39" s="37"/>
      <c r="AD39" s="191"/>
      <c r="AE39" s="191"/>
      <c r="AF39" s="191"/>
      <c r="AG39" s="191"/>
      <c r="AH39" s="191"/>
      <c r="AI39" s="191"/>
      <c r="AJ39" s="34"/>
      <c r="AK39" s="34"/>
      <c r="AL39" s="191"/>
      <c r="AN39" s="80">
        <v>1980</v>
      </c>
      <c r="AO39" s="21">
        <f t="shared" ref="AO39:AP39" si="143">B39*25</f>
        <v>435300</v>
      </c>
      <c r="AP39" s="21">
        <f t="shared" si="143"/>
        <v>331822.5</v>
      </c>
      <c r="AQ39" s="21">
        <f t="shared" si="102"/>
        <v>369255.5</v>
      </c>
      <c r="AR39" s="21">
        <f t="shared" ref="AR39:AU39" si="144">D39*25</f>
        <v>339693.75</v>
      </c>
      <c r="AS39" s="21">
        <f t="shared" si="144"/>
        <v>356075</v>
      </c>
      <c r="AT39" s="21">
        <f t="shared" si="144"/>
        <v>562325</v>
      </c>
      <c r="AU39" s="21">
        <f t="shared" si="144"/>
        <v>668475</v>
      </c>
      <c r="AV39" s="188">
        <f t="shared" ref="AV39:AZ39" si="145">U39</f>
        <v>649667</v>
      </c>
      <c r="AW39" s="188">
        <f t="shared" si="145"/>
        <v>942356</v>
      </c>
      <c r="AX39" s="188">
        <f t="shared" si="145"/>
        <v>953233</v>
      </c>
      <c r="AY39" s="188">
        <f t="shared" si="145"/>
        <v>689827</v>
      </c>
      <c r="AZ39" s="188">
        <f t="shared" si="145"/>
        <v>258017</v>
      </c>
      <c r="BA39" s="21">
        <f t="shared" si="105"/>
        <v>296754.25</v>
      </c>
      <c r="BC39" s="128">
        <v>1779802.935992691</v>
      </c>
      <c r="BE39" s="129">
        <f t="shared" ref="BE39:BQ39" si="146">(AO39)*($BC$18/$BC$39)</f>
        <v>24.50716858474669</v>
      </c>
      <c r="BF39" s="129">
        <f t="shared" si="146"/>
        <v>18.681437968555269</v>
      </c>
      <c r="BG39" s="129">
        <f t="shared" si="146"/>
        <v>20.788896828267703</v>
      </c>
      <c r="BH39" s="129">
        <f t="shared" si="146"/>
        <v>19.124585339845616</v>
      </c>
      <c r="BI39" s="129">
        <f t="shared" si="146"/>
        <v>20.046841382526253</v>
      </c>
      <c r="BJ39" s="129">
        <f t="shared" si="146"/>
        <v>31.658611473507197</v>
      </c>
      <c r="BK39" s="129">
        <f t="shared" si="146"/>
        <v>37.634802480332056</v>
      </c>
      <c r="BL39" s="129">
        <f t="shared" si="146"/>
        <v>36.575921647017296</v>
      </c>
      <c r="BM39" s="129">
        <f t="shared" si="146"/>
        <v>53.054163470819098</v>
      </c>
      <c r="BN39" s="129">
        <f t="shared" si="146"/>
        <v>53.666533038235336</v>
      </c>
      <c r="BO39" s="129">
        <f t="shared" si="146"/>
        <v>38.836909219641754</v>
      </c>
      <c r="BP39" s="129">
        <f t="shared" si="146"/>
        <v>14.526225859707298</v>
      </c>
      <c r="BQ39" s="129">
        <f t="shared" si="146"/>
        <v>16.707113331013247</v>
      </c>
    </row>
    <row r="40" spans="1:69" ht="14.25" customHeight="1" x14ac:dyDescent="0.3">
      <c r="A40" s="127">
        <v>1981</v>
      </c>
      <c r="B40" s="201">
        <v>33292.17</v>
      </c>
      <c r="C40" s="129">
        <v>26862.080000000002</v>
      </c>
      <c r="D40" s="129">
        <v>31907.5</v>
      </c>
      <c r="E40" s="129">
        <v>30119</v>
      </c>
      <c r="F40" s="129">
        <v>45707.33</v>
      </c>
      <c r="G40" s="129">
        <v>42917</v>
      </c>
      <c r="H40" s="199" t="s">
        <v>18</v>
      </c>
      <c r="I40" s="129">
        <v>39821.39</v>
      </c>
      <c r="J40" s="129">
        <v>29469.19</v>
      </c>
      <c r="K40" s="190"/>
      <c r="L40" s="129"/>
      <c r="M40" s="129"/>
      <c r="N40" s="129"/>
      <c r="O40" s="129"/>
      <c r="P40" s="129"/>
      <c r="Q40" s="129"/>
      <c r="R40" s="129"/>
      <c r="S40" s="129"/>
      <c r="T40" s="201">
        <v>8699750</v>
      </c>
      <c r="U40" s="129">
        <v>1326833</v>
      </c>
      <c r="V40" s="129">
        <v>1845698</v>
      </c>
      <c r="W40" s="129">
        <v>1936934</v>
      </c>
      <c r="X40" s="203">
        <v>1537874</v>
      </c>
      <c r="Y40" s="201">
        <v>440240</v>
      </c>
      <c r="Z40" s="129">
        <v>24972</v>
      </c>
      <c r="AA40" s="203">
        <v>29345</v>
      </c>
      <c r="AC40" s="37"/>
      <c r="AD40" s="191"/>
      <c r="AE40" s="191"/>
      <c r="AF40" s="191"/>
      <c r="AG40" s="191"/>
      <c r="AH40" s="191"/>
      <c r="AI40" s="191"/>
      <c r="AJ40" s="34"/>
      <c r="AK40" s="34"/>
      <c r="AL40" s="191"/>
      <c r="AN40" s="80">
        <v>1981</v>
      </c>
      <c r="AO40" s="21">
        <f t="shared" ref="AO40:AP40" si="147">B40*25</f>
        <v>832304.25</v>
      </c>
      <c r="AP40" s="21">
        <f t="shared" si="147"/>
        <v>671552</v>
      </c>
      <c r="AQ40" s="21">
        <f t="shared" si="102"/>
        <v>736729.75</v>
      </c>
      <c r="AR40" s="21">
        <f t="shared" ref="AR40:AU40" si="148">D40*25</f>
        <v>797687.5</v>
      </c>
      <c r="AS40" s="21">
        <f t="shared" si="148"/>
        <v>752975</v>
      </c>
      <c r="AT40" s="21">
        <f t="shared" si="148"/>
        <v>1142683.25</v>
      </c>
      <c r="AU40" s="21">
        <f t="shared" si="148"/>
        <v>1072925</v>
      </c>
      <c r="AV40" s="188">
        <f t="shared" ref="AV40:AZ40" si="149">U40</f>
        <v>1326833</v>
      </c>
      <c r="AW40" s="188">
        <f t="shared" si="149"/>
        <v>1845698</v>
      </c>
      <c r="AX40" s="188">
        <f t="shared" si="149"/>
        <v>1936934</v>
      </c>
      <c r="AY40" s="188">
        <f t="shared" si="149"/>
        <v>1537874</v>
      </c>
      <c r="AZ40" s="188">
        <f t="shared" si="149"/>
        <v>440240</v>
      </c>
      <c r="BA40" s="21">
        <f t="shared" si="105"/>
        <v>624300</v>
      </c>
      <c r="BC40" s="128">
        <v>3639219.3032873147</v>
      </c>
      <c r="BE40" s="129">
        <f t="shared" ref="BE40:BQ40" si="150">(AO40)*($BC$18/$BC$40)</f>
        <v>22.916604773767247</v>
      </c>
      <c r="BF40" s="129">
        <f t="shared" si="150"/>
        <v>18.490463996829217</v>
      </c>
      <c r="BG40" s="129">
        <f t="shared" si="150"/>
        <v>20.285063431823581</v>
      </c>
      <c r="BH40" s="129">
        <f t="shared" si="150"/>
        <v>21.963469693293604</v>
      </c>
      <c r="BI40" s="129">
        <f t="shared" si="150"/>
        <v>20.732358965519392</v>
      </c>
      <c r="BJ40" s="129">
        <f t="shared" si="150"/>
        <v>31.462557618627894</v>
      </c>
      <c r="BK40" s="129">
        <f t="shared" si="150"/>
        <v>29.54183902929034</v>
      </c>
      <c r="BL40" s="129">
        <f t="shared" si="150"/>
        <v>36.5329234613327</v>
      </c>
      <c r="BM40" s="129">
        <f t="shared" si="150"/>
        <v>50.819314688988626</v>
      </c>
      <c r="BN40" s="129">
        <f t="shared" si="150"/>
        <v>53.331400087013961</v>
      </c>
      <c r="BO40" s="129">
        <f t="shared" si="150"/>
        <v>42.343711028572223</v>
      </c>
      <c r="BP40" s="129">
        <f t="shared" si="150"/>
        <v>12.121536187762219</v>
      </c>
      <c r="BQ40" s="129">
        <f t="shared" si="150"/>
        <v>17.189430860485086</v>
      </c>
    </row>
    <row r="41" spans="1:69" ht="14.25" customHeight="1" x14ac:dyDescent="0.3">
      <c r="A41" s="127">
        <v>1982</v>
      </c>
      <c r="B41" s="201">
        <v>95525.3</v>
      </c>
      <c r="C41" s="129">
        <v>75141</v>
      </c>
      <c r="D41" s="129">
        <v>88434.08</v>
      </c>
      <c r="E41" s="129">
        <v>96129.17</v>
      </c>
      <c r="F41" s="129">
        <v>114681</v>
      </c>
      <c r="G41" s="129">
        <v>105220</v>
      </c>
      <c r="H41" s="199" t="s">
        <v>18</v>
      </c>
      <c r="I41" s="129">
        <v>102392.48</v>
      </c>
      <c r="J41" s="129">
        <v>85042</v>
      </c>
      <c r="K41" s="190"/>
      <c r="L41" s="129"/>
      <c r="M41" s="129"/>
      <c r="N41" s="129"/>
      <c r="O41" s="129"/>
      <c r="P41" s="129"/>
      <c r="Q41" s="129"/>
      <c r="R41" s="129"/>
      <c r="S41" s="129"/>
      <c r="T41" s="201">
        <v>16811750</v>
      </c>
      <c r="U41" s="129">
        <v>2761084</v>
      </c>
      <c r="V41" s="129">
        <v>3652690</v>
      </c>
      <c r="W41" s="129">
        <v>3812732</v>
      </c>
      <c r="X41" s="203">
        <v>3219671</v>
      </c>
      <c r="Y41" s="201">
        <v>1199418</v>
      </c>
      <c r="Z41" s="129">
        <v>82447</v>
      </c>
      <c r="AA41" s="203">
        <v>83855</v>
      </c>
      <c r="AC41" s="37"/>
      <c r="AD41" s="191"/>
      <c r="AE41" s="191"/>
      <c r="AF41" s="191"/>
      <c r="AG41" s="191"/>
      <c r="AH41" s="191"/>
      <c r="AI41" s="191"/>
      <c r="AJ41" s="34"/>
      <c r="AK41" s="34"/>
      <c r="AL41" s="191"/>
      <c r="AN41" s="80">
        <v>1982</v>
      </c>
      <c r="AO41" s="21">
        <f t="shared" ref="AO41:AP41" si="151">B41*25</f>
        <v>2388132.5</v>
      </c>
      <c r="AP41" s="21">
        <f t="shared" si="151"/>
        <v>1878525</v>
      </c>
      <c r="AQ41" s="21">
        <f t="shared" si="102"/>
        <v>2126050</v>
      </c>
      <c r="AR41" s="21">
        <f t="shared" ref="AR41:AU41" si="152">D41*25</f>
        <v>2210852</v>
      </c>
      <c r="AS41" s="21">
        <f t="shared" si="152"/>
        <v>2403229.25</v>
      </c>
      <c r="AT41" s="21">
        <f t="shared" si="152"/>
        <v>2867025</v>
      </c>
      <c r="AU41" s="21">
        <f t="shared" si="152"/>
        <v>2630500</v>
      </c>
      <c r="AV41" s="188">
        <f t="shared" ref="AV41:AZ41" si="153">U41</f>
        <v>2761084</v>
      </c>
      <c r="AW41" s="188">
        <f t="shared" si="153"/>
        <v>3652690</v>
      </c>
      <c r="AX41" s="188">
        <f t="shared" si="153"/>
        <v>3812732</v>
      </c>
      <c r="AY41" s="188">
        <f t="shared" si="153"/>
        <v>3219671</v>
      </c>
      <c r="AZ41" s="188">
        <f t="shared" si="153"/>
        <v>1199418</v>
      </c>
      <c r="BA41" s="21">
        <f t="shared" si="105"/>
        <v>2061175</v>
      </c>
      <c r="BC41" s="128">
        <v>9636092.0571378935</v>
      </c>
      <c r="BE41" s="129">
        <f t="shared" ref="BE41:BQ41" si="154">(AO41)*($BC$18/$BC$41)</f>
        <v>24.833267609532928</v>
      </c>
      <c r="BF41" s="129">
        <f t="shared" si="154"/>
        <v>19.534056019168887</v>
      </c>
      <c r="BG41" s="129">
        <f t="shared" si="154"/>
        <v>22.107972904035886</v>
      </c>
      <c r="BH41" s="129">
        <f t="shared" si="154"/>
        <v>22.989796152881421</v>
      </c>
      <c r="BI41" s="129">
        <f t="shared" si="154"/>
        <v>24.990252882663384</v>
      </c>
      <c r="BJ41" s="129">
        <f t="shared" si="154"/>
        <v>29.813085776530887</v>
      </c>
      <c r="BK41" s="129">
        <f t="shared" si="154"/>
        <v>27.353553643642623</v>
      </c>
      <c r="BL41" s="129">
        <f t="shared" si="154"/>
        <v>28.711446230223665</v>
      </c>
      <c r="BM41" s="129">
        <f t="shared" si="154"/>
        <v>37.982912700474046</v>
      </c>
      <c r="BN41" s="129">
        <f t="shared" si="154"/>
        <v>39.647127652854145</v>
      </c>
      <c r="BO41" s="129">
        <f t="shared" si="154"/>
        <v>33.480115344375783</v>
      </c>
      <c r="BP41" s="129">
        <f t="shared" si="154"/>
        <v>12.472284586257574</v>
      </c>
      <c r="BQ41" s="129">
        <f t="shared" si="154"/>
        <v>21.433362832706742</v>
      </c>
    </row>
    <row r="42" spans="1:69" ht="14.25" customHeight="1" x14ac:dyDescent="0.3">
      <c r="A42" s="127"/>
      <c r="B42" s="179" t="s">
        <v>496</v>
      </c>
      <c r="C42" s="47"/>
      <c r="D42" s="47"/>
      <c r="E42" s="47"/>
      <c r="F42" s="47"/>
      <c r="G42" s="47"/>
      <c r="H42" s="66"/>
      <c r="I42" s="47"/>
      <c r="J42" s="47"/>
      <c r="K42" s="180"/>
      <c r="L42" s="47"/>
      <c r="M42" s="47"/>
      <c r="N42" s="47"/>
      <c r="O42" s="47"/>
      <c r="P42" s="47"/>
      <c r="Q42" s="66"/>
      <c r="R42" s="47"/>
      <c r="S42" s="181"/>
      <c r="T42" s="179"/>
      <c r="U42" s="47"/>
      <c r="V42" s="47"/>
      <c r="W42" s="47"/>
      <c r="X42" s="181"/>
      <c r="Y42" s="179"/>
      <c r="Z42" s="47"/>
      <c r="AA42" s="181"/>
      <c r="AC42" s="37"/>
      <c r="AD42" s="191"/>
      <c r="AE42" s="191"/>
      <c r="AF42" s="191"/>
      <c r="AG42" s="191"/>
      <c r="AH42" s="191"/>
      <c r="AI42" s="191"/>
      <c r="AJ42" s="34"/>
      <c r="AK42" s="34"/>
      <c r="AL42" s="191"/>
      <c r="AN42" s="80"/>
      <c r="BC42" s="128"/>
      <c r="BE42" s="129"/>
      <c r="BF42" s="129"/>
      <c r="BG42" s="129"/>
      <c r="BH42" s="129"/>
      <c r="BI42" s="129"/>
      <c r="BJ42" s="129"/>
      <c r="BK42" s="129"/>
      <c r="BL42" s="129"/>
      <c r="BM42" s="129"/>
      <c r="BN42" s="129"/>
      <c r="BO42" s="129"/>
      <c r="BP42" s="129"/>
      <c r="BQ42" s="129"/>
    </row>
    <row r="43" spans="1:69" ht="14.25" customHeight="1" x14ac:dyDescent="0.3">
      <c r="A43" s="127">
        <v>1983</v>
      </c>
      <c r="B43" s="201">
        <v>53.52</v>
      </c>
      <c r="C43" s="129">
        <v>53.68</v>
      </c>
      <c r="D43" s="129">
        <v>64.959999999999994</v>
      </c>
      <c r="E43" s="129">
        <v>57.6</v>
      </c>
      <c r="F43" s="129">
        <v>85.68</v>
      </c>
      <c r="G43" s="129">
        <v>65.2</v>
      </c>
      <c r="H43" s="199" t="s">
        <v>18</v>
      </c>
      <c r="I43" s="129">
        <v>69.52</v>
      </c>
      <c r="J43" s="129">
        <v>59.52</v>
      </c>
      <c r="K43" s="190"/>
      <c r="L43" s="129"/>
      <c r="M43" s="129"/>
      <c r="N43" s="129"/>
      <c r="O43" s="129"/>
      <c r="P43" s="129"/>
      <c r="Q43" s="129"/>
      <c r="R43" s="129"/>
      <c r="S43" s="129"/>
      <c r="T43" s="201">
        <v>7593.71</v>
      </c>
      <c r="U43" s="129">
        <v>1402.68</v>
      </c>
      <c r="V43" s="129">
        <v>1688.7</v>
      </c>
      <c r="W43" s="129">
        <v>1698.51</v>
      </c>
      <c r="X43" s="203">
        <v>1362.4</v>
      </c>
      <c r="Y43" s="201">
        <v>690.66</v>
      </c>
      <c r="Z43" s="129">
        <v>50.37</v>
      </c>
      <c r="AA43" s="203">
        <v>53.25</v>
      </c>
      <c r="AC43" s="37"/>
      <c r="AD43" s="191"/>
      <c r="AE43" s="191"/>
      <c r="AF43" s="191"/>
      <c r="AG43" s="191"/>
      <c r="AH43" s="191"/>
      <c r="AI43" s="191"/>
      <c r="AJ43" s="34"/>
      <c r="AK43" s="34"/>
      <c r="AL43" s="191"/>
      <c r="AN43" s="80">
        <v>1983</v>
      </c>
      <c r="AO43" s="21">
        <f t="shared" ref="AO43:AP43" si="155">B43*25</f>
        <v>1338</v>
      </c>
      <c r="AP43" s="21">
        <f t="shared" si="155"/>
        <v>1342</v>
      </c>
      <c r="AQ43" s="21">
        <f t="shared" ref="AQ43:AQ44" si="156">J43*25</f>
        <v>1488</v>
      </c>
      <c r="AR43" s="21">
        <f t="shared" ref="AR43:AU43" si="157">D43*25</f>
        <v>1623.9999999999998</v>
      </c>
      <c r="AS43" s="21">
        <f t="shared" si="157"/>
        <v>1440</v>
      </c>
      <c r="AT43" s="21">
        <f t="shared" si="157"/>
        <v>2142</v>
      </c>
      <c r="AU43" s="21">
        <f t="shared" si="157"/>
        <v>1630</v>
      </c>
      <c r="AV43" s="188">
        <f t="shared" ref="AV43:AZ43" si="158">U43</f>
        <v>1402.68</v>
      </c>
      <c r="AW43" s="188">
        <f t="shared" si="158"/>
        <v>1688.7</v>
      </c>
      <c r="AX43" s="188">
        <f t="shared" si="158"/>
        <v>1698.51</v>
      </c>
      <c r="AY43" s="188">
        <f t="shared" si="158"/>
        <v>1362.4</v>
      </c>
      <c r="AZ43" s="188">
        <f t="shared" si="158"/>
        <v>690.66</v>
      </c>
      <c r="BA43" s="21">
        <f t="shared" ref="BA43:BA44" si="159">Z43*25</f>
        <v>1259.25</v>
      </c>
      <c r="BC43" s="128">
        <v>42764908.9238232</v>
      </c>
      <c r="BE43" s="129">
        <f t="shared" ref="BE43:BQ43" si="160">(AO43*$AX$51)*($BC$18/$BC$43)</f>
        <v>31.350534672906317</v>
      </c>
      <c r="BF43" s="129">
        <f t="shared" si="160"/>
        <v>31.44425824442472</v>
      </c>
      <c r="BG43" s="129">
        <f t="shared" si="160"/>
        <v>34.865168604846488</v>
      </c>
      <c r="BH43" s="129">
        <f t="shared" si="160"/>
        <v>38.051770036472234</v>
      </c>
      <c r="BI43" s="129">
        <f t="shared" si="160"/>
        <v>33.74048574662563</v>
      </c>
      <c r="BJ43" s="129">
        <f t="shared" si="160"/>
        <v>50.188972548105632</v>
      </c>
      <c r="BK43" s="129">
        <f t="shared" si="160"/>
        <v>38.19235539374985</v>
      </c>
      <c r="BL43" s="129">
        <f t="shared" si="160"/>
        <v>32.866044824358916</v>
      </c>
      <c r="BM43" s="129">
        <f t="shared" si="160"/>
        <v>39.567748805782436</v>
      </c>
      <c r="BN43" s="129">
        <f t="shared" si="160"/>
        <v>39.79760586493132</v>
      </c>
      <c r="BO43" s="129">
        <f t="shared" si="160"/>
        <v>31.922248459168586</v>
      </c>
      <c r="BP43" s="129">
        <f t="shared" si="160"/>
        <v>16.182780476225318</v>
      </c>
      <c r="BQ43" s="129">
        <f t="shared" si="160"/>
        <v>29.505351858637727</v>
      </c>
    </row>
    <row r="44" spans="1:69" ht="14.25" customHeight="1" x14ac:dyDescent="0.3">
      <c r="A44" s="127">
        <v>1984</v>
      </c>
      <c r="B44" s="201">
        <v>577.91999999999996</v>
      </c>
      <c r="C44" s="129">
        <v>464.16</v>
      </c>
      <c r="D44" s="129">
        <v>624.16</v>
      </c>
      <c r="E44" s="129">
        <v>493.04</v>
      </c>
      <c r="F44" s="129">
        <v>710.32</v>
      </c>
      <c r="G44" s="129">
        <v>497.03</v>
      </c>
      <c r="H44" s="199" t="s">
        <v>18</v>
      </c>
      <c r="I44" s="129">
        <v>688.88</v>
      </c>
      <c r="J44" s="129">
        <v>540.64</v>
      </c>
      <c r="K44" s="190"/>
      <c r="L44" s="129"/>
      <c r="M44" s="129"/>
      <c r="N44" s="129"/>
      <c r="O44" s="129"/>
      <c r="P44" s="129"/>
      <c r="Q44" s="129"/>
      <c r="R44" s="129"/>
      <c r="S44" s="129"/>
      <c r="T44" s="201">
        <v>47624.58</v>
      </c>
      <c r="U44" s="129">
        <v>13694.42</v>
      </c>
      <c r="V44" s="129">
        <v>11313.58</v>
      </c>
      <c r="W44" s="129">
        <v>13751.25</v>
      </c>
      <c r="X44" s="203">
        <v>12895.5</v>
      </c>
      <c r="Y44" s="201">
        <v>8028.54</v>
      </c>
      <c r="Z44" s="129">
        <v>415.92</v>
      </c>
      <c r="AA44" s="203">
        <v>403.31</v>
      </c>
      <c r="AC44" s="37"/>
      <c r="AD44" s="191"/>
      <c r="AE44" s="191"/>
      <c r="AF44" s="191"/>
      <c r="AG44" s="191"/>
      <c r="AH44" s="191"/>
      <c r="AI44" s="191"/>
      <c r="AJ44" s="34"/>
      <c r="AK44" s="34"/>
      <c r="AL44" s="191"/>
      <c r="AN44" s="80">
        <v>1984</v>
      </c>
      <c r="AO44" s="21">
        <f t="shared" ref="AO44:AP44" si="161">B44*25</f>
        <v>14447.999999999998</v>
      </c>
      <c r="AP44" s="21">
        <f t="shared" si="161"/>
        <v>11604</v>
      </c>
      <c r="AQ44" s="21">
        <f t="shared" si="156"/>
        <v>13516</v>
      </c>
      <c r="AR44" s="21">
        <f t="shared" ref="AR44:AU44" si="162">D44*25</f>
        <v>15604</v>
      </c>
      <c r="AS44" s="21">
        <f t="shared" si="162"/>
        <v>12326</v>
      </c>
      <c r="AT44" s="21">
        <f t="shared" si="162"/>
        <v>17758</v>
      </c>
      <c r="AU44" s="21">
        <f t="shared" si="162"/>
        <v>12425.75</v>
      </c>
      <c r="AV44" s="188">
        <f t="shared" ref="AV44:AZ44" si="163">U44</f>
        <v>13694.42</v>
      </c>
      <c r="AW44" s="188">
        <f t="shared" si="163"/>
        <v>11313.58</v>
      </c>
      <c r="AX44" s="188">
        <f t="shared" si="163"/>
        <v>13751.25</v>
      </c>
      <c r="AY44" s="188">
        <f t="shared" si="163"/>
        <v>12895.5</v>
      </c>
      <c r="AZ44" s="188">
        <f t="shared" si="163"/>
        <v>8028.54</v>
      </c>
      <c r="BA44" s="21">
        <f t="shared" si="159"/>
        <v>10398</v>
      </c>
      <c r="BC44" s="128">
        <v>310786583.01069242</v>
      </c>
      <c r="BE44" s="129">
        <f t="shared" ref="BE44:BQ44" si="164">(AO44*$AX$51)*($BC$18/$BC$44)</f>
        <v>46.582400114428097</v>
      </c>
      <c r="BF44" s="129">
        <f t="shared" si="164"/>
        <v>37.412940955691013</v>
      </c>
      <c r="BG44" s="129">
        <f t="shared" si="164"/>
        <v>43.577499996304695</v>
      </c>
      <c r="BH44" s="129">
        <f t="shared" si="164"/>
        <v>50.309507986263576</v>
      </c>
      <c r="BI44" s="129">
        <f t="shared" si="164"/>
        <v>39.740771304709362</v>
      </c>
      <c r="BJ44" s="129">
        <f t="shared" si="164"/>
        <v>57.254309332226903</v>
      </c>
      <c r="BK44" s="129">
        <f t="shared" si="164"/>
        <v>40.062379445034267</v>
      </c>
      <c r="BL44" s="129">
        <f t="shared" si="164"/>
        <v>44.152751368703385</v>
      </c>
      <c r="BM44" s="129">
        <f t="shared" si="164"/>
        <v>36.476585706436289</v>
      </c>
      <c r="BN44" s="129">
        <f t="shared" si="164"/>
        <v>44.335979344790246</v>
      </c>
      <c r="BO44" s="129">
        <f t="shared" si="164"/>
        <v>41.576920035687131</v>
      </c>
      <c r="BP44" s="129">
        <f t="shared" si="164"/>
        <v>25.885151066908268</v>
      </c>
      <c r="BQ44" s="129">
        <f t="shared" si="164"/>
        <v>33.524625995973381</v>
      </c>
    </row>
    <row r="45" spans="1:69" ht="14.25" customHeight="1" x14ac:dyDescent="0.3">
      <c r="A45" s="127"/>
      <c r="B45" s="179" t="s">
        <v>502</v>
      </c>
      <c r="C45" s="47"/>
      <c r="D45" s="47"/>
      <c r="E45" s="47"/>
      <c r="F45" s="47"/>
      <c r="G45" s="47"/>
      <c r="H45" s="66"/>
      <c r="I45" s="47"/>
      <c r="J45" s="47"/>
      <c r="K45" s="180"/>
      <c r="L45" s="47"/>
      <c r="M45" s="47"/>
      <c r="N45" s="47"/>
      <c r="O45" s="47"/>
      <c r="P45" s="47"/>
      <c r="Q45" s="66"/>
      <c r="R45" s="47"/>
      <c r="S45" s="181"/>
      <c r="T45" s="179"/>
      <c r="U45" s="47"/>
      <c r="V45" s="47"/>
      <c r="W45" s="47"/>
      <c r="X45" s="181"/>
      <c r="Y45" s="179"/>
      <c r="Z45" s="47"/>
      <c r="AA45" s="181"/>
      <c r="AC45" s="37"/>
      <c r="AD45" s="191"/>
      <c r="AE45" s="191"/>
      <c r="AF45" s="191"/>
      <c r="AG45" s="191"/>
      <c r="AH45" s="191"/>
      <c r="AI45" s="191"/>
      <c r="AJ45" s="34"/>
      <c r="AK45" s="34"/>
      <c r="AL45" s="191"/>
      <c r="AN45" s="80"/>
      <c r="BC45" s="128"/>
      <c r="BE45" s="129"/>
      <c r="BF45" s="129"/>
      <c r="BG45" s="129"/>
      <c r="BH45" s="129"/>
      <c r="BI45" s="129"/>
      <c r="BJ45" s="129"/>
      <c r="BK45" s="129"/>
      <c r="BL45" s="129"/>
      <c r="BM45" s="129"/>
      <c r="BN45" s="129"/>
      <c r="BO45" s="129"/>
      <c r="BP45" s="129"/>
      <c r="BQ45" s="129"/>
    </row>
    <row r="46" spans="1:69" ht="14.25" customHeight="1" x14ac:dyDescent="0.3">
      <c r="A46" s="127">
        <v>1985</v>
      </c>
      <c r="B46" s="201">
        <v>3.65</v>
      </c>
      <c r="C46" s="129">
        <v>3.1</v>
      </c>
      <c r="D46" s="129">
        <v>3.75</v>
      </c>
      <c r="E46" s="129">
        <v>3.43</v>
      </c>
      <c r="F46" s="129">
        <v>4.55</v>
      </c>
      <c r="G46" s="129">
        <v>3.2</v>
      </c>
      <c r="H46" s="199" t="s">
        <v>18</v>
      </c>
      <c r="I46" s="129">
        <v>3.84</v>
      </c>
      <c r="J46" s="129">
        <v>2.54</v>
      </c>
      <c r="K46" s="190"/>
      <c r="L46" s="129"/>
      <c r="M46" s="129"/>
      <c r="N46" s="129"/>
      <c r="O46" s="129"/>
      <c r="P46" s="129"/>
      <c r="Q46" s="129"/>
      <c r="R46" s="129"/>
      <c r="S46" s="129"/>
      <c r="T46" s="201">
        <v>242.95</v>
      </c>
      <c r="U46" s="129">
        <v>79.48</v>
      </c>
      <c r="V46" s="129">
        <v>87.42</v>
      </c>
      <c r="W46" s="129">
        <v>89.35</v>
      </c>
      <c r="X46" s="203">
        <v>73.53</v>
      </c>
      <c r="Y46" s="201">
        <v>51.09</v>
      </c>
      <c r="Z46" s="129">
        <v>2.74</v>
      </c>
      <c r="AA46" s="203">
        <v>2.54</v>
      </c>
      <c r="AC46" s="37"/>
      <c r="AD46" s="191"/>
      <c r="AE46" s="191"/>
      <c r="AF46" s="191"/>
      <c r="AG46" s="191"/>
      <c r="AH46" s="191"/>
      <c r="AI46" s="191"/>
      <c r="AJ46" s="34"/>
      <c r="AK46" s="34"/>
      <c r="AL46" s="191"/>
      <c r="AN46" s="80">
        <v>1985</v>
      </c>
      <c r="AO46" s="21">
        <f t="shared" ref="AO46:AP46" si="165">B46*25</f>
        <v>91.25</v>
      </c>
      <c r="AP46" s="21">
        <f t="shared" si="165"/>
        <v>77.5</v>
      </c>
      <c r="AQ46" s="21">
        <f t="shared" ref="AQ46:AQ47" si="166">J46*25</f>
        <v>63.5</v>
      </c>
      <c r="AR46" s="21">
        <f t="shared" ref="AR46:AU46" si="167">D46*25</f>
        <v>93.75</v>
      </c>
      <c r="AS46" s="21">
        <f t="shared" si="167"/>
        <v>85.75</v>
      </c>
      <c r="AT46" s="21">
        <f t="shared" si="167"/>
        <v>113.75</v>
      </c>
      <c r="AU46" s="21">
        <f t="shared" si="167"/>
        <v>80</v>
      </c>
      <c r="AV46" s="188">
        <f t="shared" ref="AV46:AZ46" si="168">U46</f>
        <v>79.48</v>
      </c>
      <c r="AW46" s="188">
        <f t="shared" si="168"/>
        <v>87.42</v>
      </c>
      <c r="AX46" s="188">
        <f t="shared" si="168"/>
        <v>89.35</v>
      </c>
      <c r="AY46" s="188">
        <f t="shared" si="168"/>
        <v>73.53</v>
      </c>
      <c r="AZ46" s="188">
        <f t="shared" si="168"/>
        <v>51.09</v>
      </c>
      <c r="BA46" s="21">
        <f t="shared" ref="BA46:BA47" si="169">Z46*25</f>
        <v>68.5</v>
      </c>
      <c r="BC46" s="128">
        <v>2399832847.6102986</v>
      </c>
      <c r="BE46" s="129">
        <f t="shared" ref="BE46:BQ46" si="170">(AO46*$AX$52)*($BC$18/$BC$46)</f>
        <v>38.100288980979784</v>
      </c>
      <c r="BF46" s="129">
        <f t="shared" si="170"/>
        <v>32.359149545489679</v>
      </c>
      <c r="BG46" s="129">
        <f t="shared" si="170"/>
        <v>26.513625756627029</v>
      </c>
      <c r="BH46" s="129">
        <f t="shared" si="170"/>
        <v>39.144132514705262</v>
      </c>
      <c r="BI46" s="129">
        <f t="shared" si="170"/>
        <v>35.803833206783743</v>
      </c>
      <c r="BJ46" s="129">
        <f t="shared" si="170"/>
        <v>47.49488078450905</v>
      </c>
      <c r="BK46" s="129">
        <f t="shared" si="170"/>
        <v>33.402993079215157</v>
      </c>
      <c r="BL46" s="129">
        <f t="shared" si="170"/>
        <v>33.185873624200255</v>
      </c>
      <c r="BM46" s="129">
        <f t="shared" si="170"/>
        <v>36.501120687312358</v>
      </c>
      <c r="BN46" s="129">
        <f t="shared" si="170"/>
        <v>37.306967895348428</v>
      </c>
      <c r="BO46" s="129">
        <f t="shared" si="170"/>
        <v>30.701526013933631</v>
      </c>
      <c r="BP46" s="129">
        <f t="shared" si="170"/>
        <v>21.33198645521378</v>
      </c>
      <c r="BQ46" s="129">
        <f t="shared" si="170"/>
        <v>28.601312824077976</v>
      </c>
    </row>
    <row r="47" spans="1:69" ht="14.25" customHeight="1" x14ac:dyDescent="0.3">
      <c r="A47" s="228">
        <v>1986</v>
      </c>
      <c r="B47" s="231">
        <v>6.32</v>
      </c>
      <c r="C47" s="232">
        <v>5.92</v>
      </c>
      <c r="D47" s="232">
        <v>6.48</v>
      </c>
      <c r="E47" s="232">
        <v>6.56</v>
      </c>
      <c r="F47" s="232">
        <v>7.6</v>
      </c>
      <c r="G47" s="232">
        <v>4.96</v>
      </c>
      <c r="H47" s="233" t="s">
        <v>18</v>
      </c>
      <c r="I47" s="232">
        <v>6.88</v>
      </c>
      <c r="J47" s="232">
        <v>4.6399999999999997</v>
      </c>
      <c r="K47" s="235"/>
      <c r="L47" s="232"/>
      <c r="M47" s="232"/>
      <c r="N47" s="232"/>
      <c r="O47" s="232"/>
      <c r="P47" s="232"/>
      <c r="Q47" s="232"/>
      <c r="R47" s="232"/>
      <c r="S47" s="232"/>
      <c r="T47" s="231">
        <v>504.97</v>
      </c>
      <c r="U47" s="232">
        <v>198.15</v>
      </c>
      <c r="V47" s="232">
        <v>260.04000000000002</v>
      </c>
      <c r="W47" s="232">
        <v>184.34</v>
      </c>
      <c r="X47" s="236">
        <v>177.72</v>
      </c>
      <c r="Y47" s="231">
        <v>105.1</v>
      </c>
      <c r="Z47" s="232">
        <v>4.53</v>
      </c>
      <c r="AA47" s="236">
        <v>4.57</v>
      </c>
      <c r="AC47" s="37"/>
      <c r="AD47" s="191"/>
      <c r="AE47" s="191"/>
      <c r="AF47" s="191"/>
      <c r="AG47" s="191"/>
      <c r="AH47" s="191"/>
      <c r="AI47" s="191"/>
      <c r="AJ47" s="34"/>
      <c r="AK47" s="34"/>
      <c r="AL47" s="191"/>
      <c r="AN47" s="80">
        <v>1986</v>
      </c>
      <c r="AO47" s="21">
        <f t="shared" ref="AO47:AP47" si="171">B47*25</f>
        <v>158</v>
      </c>
      <c r="AP47" s="21">
        <f t="shared" si="171"/>
        <v>148</v>
      </c>
      <c r="AQ47" s="21">
        <f t="shared" si="166"/>
        <v>115.99999999999999</v>
      </c>
      <c r="AR47" s="21">
        <f t="shared" ref="AR47:AU47" si="172">D47*25</f>
        <v>162</v>
      </c>
      <c r="AS47" s="21">
        <f t="shared" si="172"/>
        <v>164</v>
      </c>
      <c r="AT47" s="21">
        <f t="shared" si="172"/>
        <v>190</v>
      </c>
      <c r="AU47" s="21">
        <f t="shared" si="172"/>
        <v>124</v>
      </c>
      <c r="AV47" s="188">
        <f t="shared" ref="AV47:AZ47" si="173">U47</f>
        <v>198.15</v>
      </c>
      <c r="AW47" s="188">
        <f t="shared" si="173"/>
        <v>260.04000000000002</v>
      </c>
      <c r="AX47" s="188">
        <f t="shared" si="173"/>
        <v>184.34</v>
      </c>
      <c r="AY47" s="188">
        <f t="shared" si="173"/>
        <v>177.72</v>
      </c>
      <c r="AZ47" s="188">
        <f t="shared" si="173"/>
        <v>105.1</v>
      </c>
      <c r="BA47" s="21">
        <f t="shared" si="169"/>
        <v>113.25</v>
      </c>
      <c r="BC47" s="128">
        <v>4561848457.6049433</v>
      </c>
      <c r="BE47" s="129">
        <f t="shared" ref="BE47:BQ47" si="174">(AO47*$AX$52)*($BC$18/$BC$47)</f>
        <v>34.705045875881758</v>
      </c>
      <c r="BF47" s="129">
        <f t="shared" si="174"/>
        <v>32.508523985003166</v>
      </c>
      <c r="BG47" s="129">
        <f t="shared" si="174"/>
        <v>25.479653934191663</v>
      </c>
      <c r="BH47" s="129">
        <f t="shared" si="174"/>
        <v>35.583654632233191</v>
      </c>
      <c r="BI47" s="129">
        <f t="shared" si="174"/>
        <v>36.022959010408911</v>
      </c>
      <c r="BJ47" s="129">
        <f t="shared" si="174"/>
        <v>41.73391592669325</v>
      </c>
      <c r="BK47" s="129">
        <f t="shared" si="174"/>
        <v>27.236871446894543</v>
      </c>
      <c r="BL47" s="129">
        <f t="shared" si="174"/>
        <v>43.524081267759307</v>
      </c>
      <c r="BM47" s="129">
        <f t="shared" si="174"/>
        <v>57.118355250406914</v>
      </c>
      <c r="BN47" s="129">
        <f t="shared" si="174"/>
        <v>40.490684536455973</v>
      </c>
      <c r="BO47" s="129">
        <f t="shared" si="174"/>
        <v>39.036587044694343</v>
      </c>
      <c r="BP47" s="129">
        <f t="shared" si="174"/>
        <v>23.085445073134004</v>
      </c>
      <c r="BQ47" s="129">
        <f t="shared" si="174"/>
        <v>24.875610414200057</v>
      </c>
    </row>
    <row r="48" spans="1:69" ht="14.25" customHeight="1" x14ac:dyDescent="0.3">
      <c r="A48" s="80"/>
      <c r="K48" s="129"/>
      <c r="L48" s="129"/>
      <c r="M48" s="129"/>
      <c r="N48" s="129"/>
      <c r="O48" s="129"/>
      <c r="P48" s="129"/>
      <c r="Q48" s="129"/>
      <c r="R48" s="129"/>
      <c r="S48" s="129"/>
      <c r="AD48" s="77"/>
      <c r="AE48" s="77"/>
      <c r="AF48" s="77"/>
      <c r="AG48" s="77"/>
      <c r="AH48" s="77"/>
      <c r="AI48" s="77"/>
      <c r="AJ48" s="77"/>
      <c r="AK48" s="77"/>
    </row>
    <row r="49" spans="1:56" ht="14.25" customHeight="1" x14ac:dyDescent="0.3">
      <c r="A49" s="80"/>
      <c r="K49" s="129"/>
      <c r="L49" s="129"/>
      <c r="M49" s="129"/>
      <c r="N49" s="129"/>
      <c r="O49" s="129"/>
      <c r="P49" s="129"/>
      <c r="Q49" s="129"/>
      <c r="R49" s="129"/>
      <c r="S49" s="129"/>
      <c r="AD49" s="77"/>
      <c r="AE49" s="77"/>
      <c r="AF49" s="77"/>
      <c r="AG49" s="77"/>
      <c r="AH49" s="77"/>
      <c r="AI49" s="77"/>
      <c r="AJ49" s="77"/>
      <c r="AK49" s="77"/>
      <c r="BC49" s="21" t="s">
        <v>275</v>
      </c>
      <c r="BD49" s="21" t="s">
        <v>414</v>
      </c>
    </row>
    <row r="50" spans="1:56" ht="14.25" customHeight="1" x14ac:dyDescent="0.3">
      <c r="A50" s="80" t="s">
        <v>519</v>
      </c>
      <c r="B50" s="21" t="s">
        <v>520</v>
      </c>
      <c r="C50" s="21" t="s">
        <v>521</v>
      </c>
      <c r="K50" s="129"/>
      <c r="L50" s="129"/>
      <c r="M50" s="129"/>
      <c r="N50" s="129"/>
      <c r="O50" s="129"/>
      <c r="P50" s="129"/>
      <c r="Q50" s="129"/>
      <c r="R50" s="129"/>
      <c r="S50" s="129"/>
      <c r="AO50" s="21">
        <v>0.01</v>
      </c>
      <c r="AP50" s="299" t="s">
        <v>522</v>
      </c>
      <c r="AQ50" s="21">
        <v>1</v>
      </c>
      <c r="AV50" s="21" t="s">
        <v>523</v>
      </c>
      <c r="AX50" s="21">
        <v>1</v>
      </c>
      <c r="AY50" s="21" t="s">
        <v>423</v>
      </c>
      <c r="AZ50" s="21">
        <v>100</v>
      </c>
      <c r="BA50" s="21" t="s">
        <v>523</v>
      </c>
    </row>
    <row r="51" spans="1:56" ht="14.25" customHeight="1" x14ac:dyDescent="0.3">
      <c r="A51" s="80"/>
      <c r="C51" s="22" t="s">
        <v>524</v>
      </c>
      <c r="D51" s="22"/>
      <c r="E51" s="22"/>
      <c r="F51" s="22"/>
      <c r="AO51" s="21">
        <v>1E-4</v>
      </c>
      <c r="AP51" s="298"/>
      <c r="AQ51" s="21">
        <v>1</v>
      </c>
      <c r="AV51" s="21" t="s">
        <v>476</v>
      </c>
      <c r="AX51" s="21">
        <v>10000</v>
      </c>
      <c r="AY51" s="21" t="s">
        <v>423</v>
      </c>
      <c r="AZ51" s="21">
        <v>1</v>
      </c>
      <c r="BA51" s="21" t="s">
        <v>476</v>
      </c>
    </row>
    <row r="52" spans="1:56" ht="14.25" customHeight="1" x14ac:dyDescent="0.3">
      <c r="A52" s="80"/>
      <c r="C52" s="21" t="s">
        <v>525</v>
      </c>
      <c r="AO52" s="21">
        <v>9.9999999999999995E-8</v>
      </c>
      <c r="AP52" s="298"/>
      <c r="AQ52" s="21">
        <v>1</v>
      </c>
      <c r="AV52" s="21" t="s">
        <v>516</v>
      </c>
      <c r="AX52" s="21">
        <v>10000000</v>
      </c>
      <c r="AY52" s="21" t="s">
        <v>423</v>
      </c>
      <c r="AZ52" s="21">
        <v>1</v>
      </c>
      <c r="BA52" s="21" t="s">
        <v>516</v>
      </c>
    </row>
    <row r="53" spans="1:56" ht="14.25" customHeight="1" x14ac:dyDescent="0.3">
      <c r="A53" s="80"/>
      <c r="B53" s="21" t="s">
        <v>526</v>
      </c>
      <c r="C53" s="21" t="s">
        <v>521</v>
      </c>
    </row>
    <row r="54" spans="1:56" ht="14.25" customHeight="1" x14ac:dyDescent="0.3">
      <c r="A54" s="80"/>
      <c r="C54" s="22" t="s">
        <v>527</v>
      </c>
      <c r="D54" s="22"/>
      <c r="E54" s="22"/>
      <c r="F54" s="22"/>
      <c r="G54" s="22"/>
      <c r="H54" s="22"/>
      <c r="I54" s="22"/>
      <c r="AO54" s="21" t="s">
        <v>522</v>
      </c>
      <c r="AP54" s="21">
        <v>1</v>
      </c>
      <c r="AQ54" s="21">
        <v>100</v>
      </c>
      <c r="AV54" s="21" t="s">
        <v>523</v>
      </c>
    </row>
    <row r="55" spans="1:56" ht="14.25" customHeight="1" x14ac:dyDescent="0.3">
      <c r="A55" s="80"/>
      <c r="C55" s="21" t="s">
        <v>528</v>
      </c>
      <c r="AO55" s="21" t="s">
        <v>476</v>
      </c>
      <c r="AP55" s="21">
        <v>1</v>
      </c>
      <c r="AQ55" s="21">
        <v>1000000</v>
      </c>
    </row>
    <row r="56" spans="1:56" ht="14.25" customHeight="1" x14ac:dyDescent="0.3">
      <c r="A56" s="80"/>
      <c r="C56" s="21" t="s">
        <v>529</v>
      </c>
      <c r="AO56" s="21" t="s">
        <v>516</v>
      </c>
      <c r="AP56" s="21">
        <v>1</v>
      </c>
      <c r="AQ56" s="21">
        <v>1000000000</v>
      </c>
    </row>
    <row r="57" spans="1:56" ht="14.25" customHeight="1" x14ac:dyDescent="0.3">
      <c r="A57" s="80"/>
      <c r="C57" s="21" t="s">
        <v>530</v>
      </c>
    </row>
    <row r="58" spans="1:56" ht="14.25" customHeight="1" x14ac:dyDescent="0.3">
      <c r="A58" s="80"/>
      <c r="C58" s="21" t="s">
        <v>531</v>
      </c>
      <c r="J58" s="247" t="s">
        <v>532</v>
      </c>
      <c r="K58" s="247"/>
      <c r="L58" s="247"/>
      <c r="M58" s="247"/>
      <c r="N58" s="247"/>
      <c r="O58" s="247"/>
    </row>
    <row r="59" spans="1:56" ht="14.25" customHeight="1" x14ac:dyDescent="0.3">
      <c r="A59" s="80"/>
      <c r="C59" s="21" t="s">
        <v>533</v>
      </c>
      <c r="J59" s="247"/>
      <c r="K59" s="247"/>
      <c r="L59" s="247"/>
      <c r="M59" s="247"/>
      <c r="N59" s="247"/>
      <c r="O59" s="247"/>
    </row>
    <row r="60" spans="1:56" ht="14.25" customHeight="1" x14ac:dyDescent="0.3">
      <c r="A60" s="80"/>
      <c r="C60" s="21" t="s">
        <v>534</v>
      </c>
      <c r="J60" s="247"/>
      <c r="K60" s="247"/>
      <c r="L60" s="247"/>
      <c r="M60" s="247"/>
      <c r="N60" s="247"/>
      <c r="O60" s="247"/>
    </row>
    <row r="61" spans="1:56" ht="14.25" customHeight="1" x14ac:dyDescent="0.3">
      <c r="A61" s="80"/>
      <c r="J61" s="247"/>
      <c r="K61" s="247"/>
      <c r="L61" s="247"/>
      <c r="M61" s="247"/>
      <c r="N61" s="247"/>
      <c r="O61" s="247"/>
    </row>
    <row r="62" spans="1:56" ht="14.25" customHeight="1" x14ac:dyDescent="0.3">
      <c r="A62" s="80"/>
      <c r="C62" s="21" t="s">
        <v>535</v>
      </c>
    </row>
    <row r="63" spans="1:56" ht="14.25" customHeight="1" x14ac:dyDescent="0.3">
      <c r="A63" s="80"/>
      <c r="C63" s="21" t="s">
        <v>536</v>
      </c>
    </row>
    <row r="64" spans="1:56" ht="14.25" customHeight="1" x14ac:dyDescent="0.3">
      <c r="A64" s="80"/>
      <c r="C64" s="21" t="s">
        <v>537</v>
      </c>
    </row>
    <row r="65" spans="1:9" ht="14.25" customHeight="1" x14ac:dyDescent="0.3">
      <c r="A65" s="80"/>
    </row>
    <row r="66" spans="1:9" ht="14.25" customHeight="1" x14ac:dyDescent="0.3">
      <c r="A66" s="80"/>
      <c r="B66" s="21" t="s">
        <v>538</v>
      </c>
      <c r="C66" s="22" t="s">
        <v>527</v>
      </c>
      <c r="D66" s="22"/>
      <c r="E66" s="22"/>
      <c r="F66" s="22"/>
      <c r="G66" s="22"/>
      <c r="H66" s="22"/>
      <c r="I66" s="22"/>
    </row>
    <row r="67" spans="1:9" ht="14.25" customHeight="1" x14ac:dyDescent="0.3">
      <c r="A67" s="80"/>
      <c r="C67" s="21" t="s">
        <v>530</v>
      </c>
    </row>
    <row r="68" spans="1:9" ht="14.25" customHeight="1" x14ac:dyDescent="0.3">
      <c r="A68" s="80"/>
    </row>
    <row r="69" spans="1:9" ht="14.25" customHeight="1" x14ac:dyDescent="0.3">
      <c r="A69" s="80"/>
      <c r="C69" s="21" t="s">
        <v>539</v>
      </c>
    </row>
    <row r="70" spans="1:9" ht="14.25" customHeight="1" x14ac:dyDescent="0.3">
      <c r="A70" s="80"/>
      <c r="C70" s="21" t="s">
        <v>536</v>
      </c>
    </row>
    <row r="71" spans="1:9" ht="14.25" customHeight="1" x14ac:dyDescent="0.3">
      <c r="A71" s="80"/>
      <c r="C71" s="21" t="s">
        <v>540</v>
      </c>
    </row>
    <row r="72" spans="1:9" ht="14.25" customHeight="1" x14ac:dyDescent="0.3">
      <c r="A72" s="80"/>
      <c r="C72" s="2" t="s">
        <v>541</v>
      </c>
    </row>
    <row r="73" spans="1:9" ht="14.25" customHeight="1" x14ac:dyDescent="0.3">
      <c r="A73" s="80"/>
    </row>
    <row r="74" spans="1:9" ht="14.25" customHeight="1" x14ac:dyDescent="0.3">
      <c r="A74" s="80"/>
      <c r="C74" s="21" t="s">
        <v>542</v>
      </c>
    </row>
    <row r="75" spans="1:9" ht="14.25" customHeight="1" x14ac:dyDescent="0.3">
      <c r="A75" s="80"/>
      <c r="C75" s="21" t="s">
        <v>533</v>
      </c>
    </row>
    <row r="76" spans="1:9" ht="14.25" customHeight="1" x14ac:dyDescent="0.3">
      <c r="A76" s="80"/>
      <c r="C76" s="21" t="s">
        <v>534</v>
      </c>
    </row>
    <row r="77" spans="1:9" ht="14.25" customHeight="1" x14ac:dyDescent="0.3">
      <c r="A77" s="80"/>
    </row>
    <row r="78" spans="1:9" ht="14.25" customHeight="1" x14ac:dyDescent="0.3">
      <c r="A78" s="80"/>
      <c r="B78" s="21" t="s">
        <v>543</v>
      </c>
      <c r="C78" s="21" t="s">
        <v>544</v>
      </c>
    </row>
    <row r="79" spans="1:9" ht="14.25" customHeight="1" x14ac:dyDescent="0.3">
      <c r="A79" s="80"/>
      <c r="C79" s="21" t="s">
        <v>530</v>
      </c>
    </row>
    <row r="80" spans="1:9" ht="14.25" customHeight="1" x14ac:dyDescent="0.3">
      <c r="A80" s="80"/>
    </row>
    <row r="81" spans="1:21" ht="14.25" customHeight="1" x14ac:dyDescent="0.3">
      <c r="A81" s="80"/>
      <c r="C81" s="21" t="s">
        <v>539</v>
      </c>
    </row>
    <row r="82" spans="1:21" ht="14.25" customHeight="1" x14ac:dyDescent="0.3">
      <c r="A82" s="80"/>
      <c r="C82" s="21" t="s">
        <v>536</v>
      </c>
    </row>
    <row r="83" spans="1:21" ht="14.25" customHeight="1" x14ac:dyDescent="0.3">
      <c r="A83" s="80"/>
      <c r="C83" s="21" t="s">
        <v>540</v>
      </c>
    </row>
    <row r="84" spans="1:21" ht="14.25" customHeight="1" x14ac:dyDescent="0.3">
      <c r="A84" s="80"/>
    </row>
    <row r="85" spans="1:21" ht="14.25" customHeight="1" x14ac:dyDescent="0.3">
      <c r="A85" s="80"/>
      <c r="C85" s="22" t="s">
        <v>546</v>
      </c>
      <c r="D85" s="22"/>
      <c r="E85" s="22"/>
      <c r="F85" s="22"/>
      <c r="G85" s="22"/>
      <c r="H85" s="22"/>
      <c r="I85" s="22"/>
      <c r="J85" s="22"/>
      <c r="K85" s="22"/>
      <c r="L85" s="22"/>
      <c r="M85" s="22"/>
      <c r="N85" s="22"/>
      <c r="O85" s="22"/>
      <c r="P85" s="22"/>
      <c r="Q85" s="22"/>
      <c r="R85" s="22"/>
      <c r="S85" s="22"/>
      <c r="T85" s="22"/>
      <c r="U85" s="22"/>
    </row>
    <row r="86" spans="1:21" ht="14.25" customHeight="1" x14ac:dyDescent="0.3">
      <c r="A86" s="80"/>
      <c r="C86" s="22" t="s">
        <v>547</v>
      </c>
      <c r="D86" s="22"/>
      <c r="E86" s="22"/>
      <c r="F86" s="22"/>
      <c r="G86" s="22"/>
      <c r="H86" s="22"/>
      <c r="I86" s="22"/>
      <c r="J86" s="22"/>
      <c r="K86" s="22"/>
      <c r="L86" s="22"/>
      <c r="M86" s="22"/>
      <c r="N86" s="22"/>
      <c r="O86" s="22"/>
      <c r="P86" s="22"/>
      <c r="Q86" s="22"/>
      <c r="R86" s="22"/>
      <c r="S86" s="22"/>
      <c r="T86" s="22"/>
      <c r="U86" s="22"/>
    </row>
    <row r="87" spans="1:21" ht="14.25" customHeight="1" x14ac:dyDescent="0.3">
      <c r="A87" s="80"/>
      <c r="C87" s="21" t="s">
        <v>540</v>
      </c>
    </row>
    <row r="88" spans="1:21" ht="14.25" customHeight="1" x14ac:dyDescent="0.3">
      <c r="A88" s="80"/>
    </row>
    <row r="89" spans="1:21" ht="14.25" customHeight="1" x14ac:dyDescent="0.3">
      <c r="A89" s="80"/>
    </row>
    <row r="90" spans="1:21" ht="14.25" customHeight="1" x14ac:dyDescent="0.3">
      <c r="A90" s="80"/>
    </row>
    <row r="91" spans="1:21" ht="14.25" customHeight="1" x14ac:dyDescent="0.3">
      <c r="A91" s="80"/>
    </row>
    <row r="92" spans="1:21" ht="14.25" customHeight="1" x14ac:dyDescent="0.3">
      <c r="A92" s="80"/>
    </row>
    <row r="93" spans="1:21" ht="14.25" customHeight="1" x14ac:dyDescent="0.3">
      <c r="A93" s="80"/>
    </row>
    <row r="94" spans="1:21" ht="14.25" customHeight="1" x14ac:dyDescent="0.3">
      <c r="A94" s="80"/>
    </row>
    <row r="95" spans="1:21" ht="14.25" customHeight="1" x14ac:dyDescent="0.3">
      <c r="A95" s="80"/>
    </row>
    <row r="96" spans="1:21" ht="14.25" customHeight="1" x14ac:dyDescent="0.3">
      <c r="A96" s="80"/>
    </row>
    <row r="97" spans="1:3" ht="14.25" customHeight="1" x14ac:dyDescent="0.3">
      <c r="A97" s="80"/>
    </row>
    <row r="98" spans="1:3" ht="14.25" customHeight="1" x14ac:dyDescent="0.3">
      <c r="A98" s="80"/>
    </row>
    <row r="99" spans="1:3" ht="14.25" customHeight="1" x14ac:dyDescent="0.3">
      <c r="A99" s="80"/>
    </row>
    <row r="100" spans="1:3" ht="14.25" customHeight="1" x14ac:dyDescent="0.3">
      <c r="A100" s="80"/>
    </row>
    <row r="101" spans="1:3" ht="14.25" customHeight="1" x14ac:dyDescent="0.3">
      <c r="A101" s="80" t="s">
        <v>549</v>
      </c>
      <c r="B101" s="21" t="s">
        <v>550</v>
      </c>
    </row>
    <row r="102" spans="1:3" ht="14.25" customHeight="1" x14ac:dyDescent="0.3">
      <c r="A102" s="80"/>
      <c r="B102" s="21" t="s">
        <v>551</v>
      </c>
    </row>
    <row r="103" spans="1:3" ht="14.25" customHeight="1" x14ac:dyDescent="0.3">
      <c r="A103" s="80"/>
      <c r="B103" s="21" t="s">
        <v>552</v>
      </c>
      <c r="C103" s="21" t="s">
        <v>553</v>
      </c>
    </row>
    <row r="104" spans="1:3" ht="14.25" customHeight="1" x14ac:dyDescent="0.3">
      <c r="A104" s="80"/>
      <c r="B104" s="21" t="s">
        <v>554</v>
      </c>
      <c r="C104" s="21" t="s">
        <v>555</v>
      </c>
    </row>
    <row r="105" spans="1:3" ht="14.25" customHeight="1" x14ac:dyDescent="0.3">
      <c r="A105" s="80"/>
    </row>
    <row r="106" spans="1:3" ht="14.25" customHeight="1" x14ac:dyDescent="0.3">
      <c r="A106" s="80"/>
    </row>
    <row r="107" spans="1:3" ht="14.25" customHeight="1" x14ac:dyDescent="0.3">
      <c r="A107" s="52" t="s">
        <v>556</v>
      </c>
      <c r="B107" s="21" t="s">
        <v>526</v>
      </c>
      <c r="C107" s="21" t="s">
        <v>557</v>
      </c>
    </row>
    <row r="108" spans="1:3" ht="14.25" customHeight="1" x14ac:dyDescent="0.3">
      <c r="A108" s="80"/>
      <c r="C108" s="21" t="s">
        <v>558</v>
      </c>
    </row>
    <row r="109" spans="1:3" ht="14.25" customHeight="1" x14ac:dyDescent="0.3">
      <c r="A109" s="80"/>
      <c r="C109" s="21" t="s">
        <v>559</v>
      </c>
    </row>
    <row r="110" spans="1:3" ht="14.25" customHeight="1" x14ac:dyDescent="0.3">
      <c r="A110" s="80"/>
      <c r="C110" s="21" t="s">
        <v>560</v>
      </c>
    </row>
    <row r="111" spans="1:3" ht="14.25" customHeight="1" x14ac:dyDescent="0.3">
      <c r="A111" s="80"/>
      <c r="C111" s="21" t="s">
        <v>561</v>
      </c>
    </row>
    <row r="112" spans="1:3" ht="14.25" customHeight="1" x14ac:dyDescent="0.3">
      <c r="A112" s="80"/>
    </row>
    <row r="113" spans="1:7" ht="14.25" customHeight="1" x14ac:dyDescent="0.3">
      <c r="A113" s="80"/>
    </row>
    <row r="114" spans="1:7" ht="14.25" customHeight="1" x14ac:dyDescent="0.3">
      <c r="A114" s="80"/>
      <c r="B114" s="22" t="s">
        <v>562</v>
      </c>
      <c r="C114" s="22"/>
      <c r="D114" s="22"/>
      <c r="E114" s="22"/>
      <c r="F114" s="22"/>
    </row>
    <row r="115" spans="1:7" ht="14.25" customHeight="1" x14ac:dyDescent="0.3">
      <c r="A115" s="80"/>
    </row>
    <row r="116" spans="1:7" ht="14.25" customHeight="1" x14ac:dyDescent="0.3">
      <c r="A116" s="80"/>
      <c r="B116" s="85" t="s">
        <v>563</v>
      </c>
    </row>
    <row r="117" spans="1:7" ht="14.25" customHeight="1" x14ac:dyDescent="0.3">
      <c r="A117" s="80"/>
    </row>
    <row r="118" spans="1:7" ht="14.25" customHeight="1" x14ac:dyDescent="0.3">
      <c r="A118" s="80"/>
      <c r="B118" s="260" t="s">
        <v>566</v>
      </c>
      <c r="C118" s="260"/>
      <c r="D118" s="260"/>
      <c r="E118" s="260"/>
      <c r="F118" s="260"/>
      <c r="G118" s="260"/>
    </row>
    <row r="119" spans="1:7" ht="14.25" customHeight="1" x14ac:dyDescent="0.3">
      <c r="A119" s="80"/>
    </row>
    <row r="120" spans="1:7" ht="14.25" customHeight="1" x14ac:dyDescent="0.3">
      <c r="A120" s="80"/>
      <c r="B120" s="85" t="s">
        <v>568</v>
      </c>
    </row>
    <row r="121" spans="1:7" ht="14.25" customHeight="1" x14ac:dyDescent="0.3">
      <c r="A121" s="80"/>
    </row>
    <row r="122" spans="1:7" ht="14.25" customHeight="1" x14ac:dyDescent="0.3">
      <c r="A122" s="80"/>
    </row>
    <row r="123" spans="1:7" ht="14.25" customHeight="1" x14ac:dyDescent="0.3">
      <c r="A123" s="80"/>
      <c r="B123" s="22" t="s">
        <v>569</v>
      </c>
      <c r="C123" s="22"/>
      <c r="D123" s="22"/>
    </row>
    <row r="124" spans="1:7" ht="14.25" customHeight="1" x14ac:dyDescent="0.3">
      <c r="A124" s="80"/>
    </row>
    <row r="125" spans="1:7" ht="14.25" customHeight="1" x14ac:dyDescent="0.3">
      <c r="A125" s="80"/>
      <c r="B125" s="85" t="s">
        <v>573</v>
      </c>
    </row>
    <row r="126" spans="1:7" ht="14.25" customHeight="1" x14ac:dyDescent="0.3">
      <c r="A126" s="80"/>
    </row>
    <row r="127" spans="1:7" ht="14.25" customHeight="1" x14ac:dyDescent="0.3">
      <c r="A127" s="80"/>
    </row>
    <row r="128" spans="1:7" ht="14.25" customHeight="1" x14ac:dyDescent="0.3">
      <c r="A128" s="80"/>
    </row>
    <row r="129" spans="1:1" ht="14.25" customHeight="1" x14ac:dyDescent="0.3">
      <c r="A129" s="80"/>
    </row>
    <row r="130" spans="1:1" ht="14.25" customHeight="1" x14ac:dyDescent="0.3">
      <c r="A130" s="80"/>
    </row>
    <row r="131" spans="1:1" ht="14.25" customHeight="1" x14ac:dyDescent="0.3">
      <c r="A131" s="80"/>
    </row>
    <row r="132" spans="1:1" ht="14.25" customHeight="1" x14ac:dyDescent="0.3">
      <c r="A132" s="80"/>
    </row>
    <row r="133" spans="1:1" ht="14.25" customHeight="1" x14ac:dyDescent="0.3">
      <c r="A133" s="80"/>
    </row>
    <row r="134" spans="1:1" ht="14.25" customHeight="1" x14ac:dyDescent="0.3">
      <c r="A134" s="80"/>
    </row>
    <row r="135" spans="1:1" ht="14.25" customHeight="1" x14ac:dyDescent="0.3">
      <c r="A135" s="80"/>
    </row>
    <row r="136" spans="1:1" ht="14.25" customHeight="1" x14ac:dyDescent="0.3">
      <c r="A136" s="80"/>
    </row>
    <row r="137" spans="1:1" ht="14.25" customHeight="1" x14ac:dyDescent="0.3">
      <c r="A137" s="80"/>
    </row>
    <row r="138" spans="1:1" ht="14.25" customHeight="1" x14ac:dyDescent="0.3">
      <c r="A138" s="80"/>
    </row>
    <row r="139" spans="1:1" ht="14.25" customHeight="1" x14ac:dyDescent="0.3">
      <c r="A139" s="80"/>
    </row>
    <row r="140" spans="1:1" ht="14.25" customHeight="1" x14ac:dyDescent="0.3">
      <c r="A140" s="80"/>
    </row>
    <row r="141" spans="1:1" ht="14.25" customHeight="1" x14ac:dyDescent="0.3">
      <c r="A141" s="80"/>
    </row>
    <row r="142" spans="1:1" ht="14.25" customHeight="1" x14ac:dyDescent="0.3">
      <c r="A142" s="80"/>
    </row>
    <row r="143" spans="1:1" ht="14.25" customHeight="1" x14ac:dyDescent="0.3">
      <c r="A143" s="80"/>
    </row>
    <row r="144" spans="1:1" ht="14.25" customHeight="1" x14ac:dyDescent="0.3">
      <c r="A144" s="80"/>
    </row>
    <row r="145" spans="1:1" ht="14.25" customHeight="1" x14ac:dyDescent="0.3">
      <c r="A145" s="80"/>
    </row>
    <row r="146" spans="1:1" ht="14.25" customHeight="1" x14ac:dyDescent="0.3">
      <c r="A146" s="80"/>
    </row>
    <row r="147" spans="1:1" ht="14.25" customHeight="1" x14ac:dyDescent="0.3">
      <c r="A147" s="80"/>
    </row>
    <row r="148" spans="1:1" ht="14.25" customHeight="1" x14ac:dyDescent="0.3">
      <c r="A148" s="80"/>
    </row>
    <row r="149" spans="1:1" ht="14.25" customHeight="1" x14ac:dyDescent="0.3">
      <c r="A149" s="80"/>
    </row>
    <row r="150" spans="1:1" ht="14.25" customHeight="1" x14ac:dyDescent="0.3">
      <c r="A150" s="80"/>
    </row>
    <row r="151" spans="1:1" ht="14.25" customHeight="1" x14ac:dyDescent="0.3">
      <c r="A151" s="80"/>
    </row>
    <row r="152" spans="1:1" ht="14.25" customHeight="1" x14ac:dyDescent="0.3">
      <c r="A152" s="80"/>
    </row>
    <row r="153" spans="1:1" ht="14.25" customHeight="1" x14ac:dyDescent="0.3">
      <c r="A153" s="80"/>
    </row>
    <row r="154" spans="1:1" ht="14.25" customHeight="1" x14ac:dyDescent="0.3">
      <c r="A154" s="80"/>
    </row>
    <row r="155" spans="1:1" ht="14.25" customHeight="1" x14ac:dyDescent="0.3">
      <c r="A155" s="80"/>
    </row>
    <row r="156" spans="1:1" ht="14.25" customHeight="1" x14ac:dyDescent="0.3">
      <c r="A156" s="80"/>
    </row>
    <row r="157" spans="1:1" ht="14.25" customHeight="1" x14ac:dyDescent="0.3">
      <c r="A157" s="80"/>
    </row>
    <row r="158" spans="1:1" ht="14.25" customHeight="1" x14ac:dyDescent="0.3">
      <c r="A158" s="80"/>
    </row>
    <row r="159" spans="1:1" ht="14.25" customHeight="1" x14ac:dyDescent="0.3">
      <c r="A159" s="80"/>
    </row>
    <row r="160" spans="1:1" ht="14.25" customHeight="1" x14ac:dyDescent="0.3">
      <c r="A160" s="80"/>
    </row>
    <row r="161" spans="1:1" ht="14.25" customHeight="1" x14ac:dyDescent="0.3">
      <c r="A161" s="80"/>
    </row>
    <row r="162" spans="1:1" ht="14.25" customHeight="1" x14ac:dyDescent="0.3">
      <c r="A162" s="80"/>
    </row>
    <row r="163" spans="1:1" ht="14.25" customHeight="1" x14ac:dyDescent="0.3">
      <c r="A163" s="80"/>
    </row>
    <row r="164" spans="1:1" ht="14.25" customHeight="1" x14ac:dyDescent="0.3">
      <c r="A164" s="80"/>
    </row>
    <row r="165" spans="1:1" ht="14.25" customHeight="1" x14ac:dyDescent="0.3">
      <c r="A165" s="80"/>
    </row>
    <row r="166" spans="1:1" ht="14.25" customHeight="1" x14ac:dyDescent="0.3">
      <c r="A166" s="80"/>
    </row>
    <row r="167" spans="1:1" ht="14.25" customHeight="1" x14ac:dyDescent="0.3">
      <c r="A167" s="80"/>
    </row>
    <row r="168" spans="1:1" ht="14.25" customHeight="1" x14ac:dyDescent="0.3">
      <c r="A168" s="80"/>
    </row>
    <row r="169" spans="1:1" ht="14.25" customHeight="1" x14ac:dyDescent="0.3">
      <c r="A169" s="80"/>
    </row>
    <row r="170" spans="1:1" ht="14.25" customHeight="1" x14ac:dyDescent="0.3">
      <c r="A170" s="80"/>
    </row>
    <row r="171" spans="1:1" ht="14.25" customHeight="1" x14ac:dyDescent="0.3">
      <c r="A171" s="80"/>
    </row>
    <row r="172" spans="1:1" ht="14.25" customHeight="1" x14ac:dyDescent="0.3">
      <c r="A172" s="80"/>
    </row>
    <row r="173" spans="1:1" ht="14.25" customHeight="1" x14ac:dyDescent="0.3">
      <c r="A173" s="80"/>
    </row>
    <row r="174" spans="1:1" ht="14.25" customHeight="1" x14ac:dyDescent="0.3">
      <c r="A174" s="80"/>
    </row>
    <row r="175" spans="1:1" ht="14.25" customHeight="1" x14ac:dyDescent="0.3">
      <c r="A175" s="80"/>
    </row>
    <row r="176" spans="1:1" ht="14.25" customHeight="1" x14ac:dyDescent="0.3">
      <c r="A176" s="80"/>
    </row>
    <row r="177" spans="1:1" ht="14.25" customHeight="1" x14ac:dyDescent="0.3">
      <c r="A177" s="80"/>
    </row>
    <row r="178" spans="1:1" ht="14.25" customHeight="1" x14ac:dyDescent="0.3">
      <c r="A178" s="80"/>
    </row>
    <row r="179" spans="1:1" ht="14.25" customHeight="1" x14ac:dyDescent="0.3">
      <c r="A179" s="80"/>
    </row>
    <row r="180" spans="1:1" ht="14.25" customHeight="1" x14ac:dyDescent="0.3">
      <c r="A180" s="80"/>
    </row>
    <row r="181" spans="1:1" ht="14.25" customHeight="1" x14ac:dyDescent="0.3">
      <c r="A181" s="80"/>
    </row>
    <row r="182" spans="1:1" ht="14.25" customHeight="1" x14ac:dyDescent="0.3">
      <c r="A182" s="80"/>
    </row>
    <row r="183" spans="1:1" ht="14.25" customHeight="1" x14ac:dyDescent="0.3">
      <c r="A183" s="80"/>
    </row>
    <row r="184" spans="1:1" ht="14.25" customHeight="1" x14ac:dyDescent="0.3">
      <c r="A184" s="80"/>
    </row>
    <row r="185" spans="1:1" ht="14.25" customHeight="1" x14ac:dyDescent="0.3">
      <c r="A185" s="80"/>
    </row>
    <row r="186" spans="1:1" ht="14.25" customHeight="1" x14ac:dyDescent="0.3">
      <c r="A186" s="80"/>
    </row>
    <row r="187" spans="1:1" ht="14.25" customHeight="1" x14ac:dyDescent="0.3">
      <c r="A187" s="80"/>
    </row>
    <row r="188" spans="1:1" ht="14.25" customHeight="1" x14ac:dyDescent="0.3">
      <c r="A188" s="80"/>
    </row>
    <row r="189" spans="1:1" ht="14.25" customHeight="1" x14ac:dyDescent="0.3">
      <c r="A189" s="80"/>
    </row>
    <row r="190" spans="1:1" ht="14.25" customHeight="1" x14ac:dyDescent="0.3">
      <c r="A190" s="80"/>
    </row>
    <row r="191" spans="1:1" ht="14.25" customHeight="1" x14ac:dyDescent="0.3">
      <c r="A191" s="80"/>
    </row>
    <row r="192" spans="1:1" ht="14.25" customHeight="1" x14ac:dyDescent="0.3">
      <c r="A192" s="80"/>
    </row>
    <row r="193" spans="1:1" ht="14.25" customHeight="1" x14ac:dyDescent="0.3">
      <c r="A193" s="80"/>
    </row>
    <row r="194" spans="1:1" ht="14.25" customHeight="1" x14ac:dyDescent="0.3">
      <c r="A194" s="80"/>
    </row>
    <row r="195" spans="1:1" ht="14.25" customHeight="1" x14ac:dyDescent="0.3">
      <c r="A195" s="80"/>
    </row>
    <row r="196" spans="1:1" ht="14.25" customHeight="1" x14ac:dyDescent="0.3">
      <c r="A196" s="80"/>
    </row>
    <row r="197" spans="1:1" ht="14.25" customHeight="1" x14ac:dyDescent="0.3">
      <c r="A197" s="80"/>
    </row>
    <row r="198" spans="1:1" ht="14.25" customHeight="1" x14ac:dyDescent="0.3">
      <c r="A198" s="80"/>
    </row>
    <row r="199" spans="1:1" ht="14.25" customHeight="1" x14ac:dyDescent="0.3">
      <c r="A199" s="80"/>
    </row>
    <row r="200" spans="1:1" ht="14.25" customHeight="1" x14ac:dyDescent="0.3">
      <c r="A200" s="80"/>
    </row>
    <row r="201" spans="1:1" ht="14.25" customHeight="1" x14ac:dyDescent="0.3">
      <c r="A201" s="80"/>
    </row>
    <row r="202" spans="1:1" ht="14.25" customHeight="1" x14ac:dyDescent="0.3">
      <c r="A202" s="80"/>
    </row>
    <row r="203" spans="1:1" ht="14.25" customHeight="1" x14ac:dyDescent="0.3">
      <c r="A203" s="80"/>
    </row>
    <row r="204" spans="1:1" ht="14.25" customHeight="1" x14ac:dyDescent="0.3">
      <c r="A204" s="80"/>
    </row>
    <row r="205" spans="1:1" ht="14.25" customHeight="1" x14ac:dyDescent="0.3">
      <c r="A205" s="80"/>
    </row>
    <row r="206" spans="1:1" ht="14.25" customHeight="1" x14ac:dyDescent="0.3">
      <c r="A206" s="80"/>
    </row>
    <row r="207" spans="1:1" ht="14.25" customHeight="1" x14ac:dyDescent="0.3">
      <c r="A207" s="80"/>
    </row>
    <row r="208" spans="1:1" ht="14.25" customHeight="1" x14ac:dyDescent="0.3">
      <c r="A208" s="80"/>
    </row>
    <row r="209" spans="1:1" ht="14.25" customHeight="1" x14ac:dyDescent="0.3">
      <c r="A209" s="80"/>
    </row>
    <row r="210" spans="1:1" ht="14.25" customHeight="1" x14ac:dyDescent="0.3">
      <c r="A210" s="80"/>
    </row>
    <row r="211" spans="1:1" ht="14.25" customHeight="1" x14ac:dyDescent="0.3">
      <c r="A211" s="80"/>
    </row>
    <row r="212" spans="1:1" ht="14.25" customHeight="1" x14ac:dyDescent="0.3">
      <c r="A212" s="80"/>
    </row>
    <row r="213" spans="1:1" ht="14.25" customHeight="1" x14ac:dyDescent="0.3">
      <c r="A213" s="80"/>
    </row>
    <row r="214" spans="1:1" ht="14.25" customHeight="1" x14ac:dyDescent="0.3">
      <c r="A214" s="80"/>
    </row>
    <row r="215" spans="1:1" ht="14.25" customHeight="1" x14ac:dyDescent="0.3">
      <c r="A215" s="80"/>
    </row>
    <row r="216" spans="1:1" ht="14.25" customHeight="1" x14ac:dyDescent="0.3">
      <c r="A216" s="80"/>
    </row>
    <row r="217" spans="1:1" ht="14.25" customHeight="1" x14ac:dyDescent="0.3">
      <c r="A217" s="80"/>
    </row>
    <row r="218" spans="1:1" ht="14.25" customHeight="1" x14ac:dyDescent="0.3">
      <c r="A218" s="80"/>
    </row>
    <row r="219" spans="1:1" ht="14.25" customHeight="1" x14ac:dyDescent="0.3">
      <c r="A219" s="80"/>
    </row>
    <row r="220" spans="1:1" ht="14.25" customHeight="1" x14ac:dyDescent="0.3">
      <c r="A220" s="80"/>
    </row>
    <row r="221" spans="1:1" ht="14.25" customHeight="1" x14ac:dyDescent="0.3">
      <c r="A221" s="80"/>
    </row>
    <row r="222" spans="1:1" ht="14.25" customHeight="1" x14ac:dyDescent="0.3">
      <c r="A222" s="80"/>
    </row>
    <row r="223" spans="1:1" ht="14.25" customHeight="1" x14ac:dyDescent="0.3">
      <c r="A223" s="80"/>
    </row>
    <row r="224" spans="1:1" ht="14.25" customHeight="1" x14ac:dyDescent="0.3">
      <c r="A224" s="80"/>
    </row>
    <row r="225" spans="1:1" ht="14.25" customHeight="1" x14ac:dyDescent="0.3">
      <c r="A225" s="80"/>
    </row>
    <row r="226" spans="1:1" ht="14.25" customHeight="1" x14ac:dyDescent="0.3">
      <c r="A226" s="80"/>
    </row>
    <row r="227" spans="1:1" ht="14.25" customHeight="1" x14ac:dyDescent="0.3">
      <c r="A227" s="80"/>
    </row>
    <row r="228" spans="1:1" ht="14.25" customHeight="1" x14ac:dyDescent="0.3">
      <c r="A228" s="80"/>
    </row>
    <row r="229" spans="1:1" ht="14.25" customHeight="1" x14ac:dyDescent="0.3">
      <c r="A229" s="80"/>
    </row>
    <row r="230" spans="1:1" ht="14.25" customHeight="1" x14ac:dyDescent="0.3">
      <c r="A230" s="80"/>
    </row>
    <row r="231" spans="1:1" ht="14.25" customHeight="1" x14ac:dyDescent="0.3">
      <c r="A231" s="80"/>
    </row>
    <row r="232" spans="1:1" ht="14.25" customHeight="1" x14ac:dyDescent="0.3">
      <c r="A232" s="80"/>
    </row>
    <row r="233" spans="1:1" ht="14.25" customHeight="1" x14ac:dyDescent="0.3">
      <c r="A233" s="80"/>
    </row>
    <row r="234" spans="1:1" ht="14.25" customHeight="1" x14ac:dyDescent="0.3">
      <c r="A234" s="80"/>
    </row>
    <row r="235" spans="1:1" ht="14.25" customHeight="1" x14ac:dyDescent="0.3">
      <c r="A235" s="80"/>
    </row>
    <row r="236" spans="1:1" ht="14.25" customHeight="1" x14ac:dyDescent="0.3">
      <c r="A236" s="80"/>
    </row>
    <row r="237" spans="1:1" ht="14.25" customHeight="1" x14ac:dyDescent="0.3">
      <c r="A237" s="80"/>
    </row>
    <row r="238" spans="1:1" ht="14.25" customHeight="1" x14ac:dyDescent="0.3">
      <c r="A238" s="80"/>
    </row>
    <row r="239" spans="1:1" ht="14.25" customHeight="1" x14ac:dyDescent="0.3">
      <c r="A239" s="80"/>
    </row>
    <row r="240" spans="1:1" ht="14.25" customHeight="1" x14ac:dyDescent="0.3">
      <c r="A240" s="80"/>
    </row>
    <row r="241" spans="1:1" ht="14.25" customHeight="1" x14ac:dyDescent="0.3">
      <c r="A241" s="80"/>
    </row>
    <row r="242" spans="1:1" ht="14.25" customHeight="1" x14ac:dyDescent="0.3">
      <c r="A242" s="80"/>
    </row>
    <row r="243" spans="1:1" ht="14.25" customHeight="1" x14ac:dyDescent="0.3">
      <c r="A243" s="80"/>
    </row>
    <row r="244" spans="1:1" ht="14.25" customHeight="1" x14ac:dyDescent="0.3">
      <c r="A244" s="80"/>
    </row>
    <row r="245" spans="1:1" ht="14.25" customHeight="1" x14ac:dyDescent="0.3">
      <c r="A245" s="80"/>
    </row>
    <row r="246" spans="1:1" ht="14.25" customHeight="1" x14ac:dyDescent="0.3">
      <c r="A246" s="80"/>
    </row>
    <row r="247" spans="1:1" ht="14.25" customHeight="1" x14ac:dyDescent="0.3">
      <c r="A247" s="80"/>
    </row>
    <row r="248" spans="1:1" ht="14.25" customHeight="1" x14ac:dyDescent="0.3">
      <c r="A248" s="80"/>
    </row>
    <row r="249" spans="1:1" ht="14.25" customHeight="1" x14ac:dyDescent="0.3">
      <c r="A249" s="80"/>
    </row>
    <row r="250" spans="1:1" ht="14.25" customHeight="1" x14ac:dyDescent="0.3">
      <c r="A250" s="80"/>
    </row>
    <row r="251" spans="1:1" ht="14.25" customHeight="1" x14ac:dyDescent="0.3">
      <c r="A251" s="80"/>
    </row>
    <row r="252" spans="1:1" ht="14.25" customHeight="1" x14ac:dyDescent="0.3">
      <c r="A252" s="80"/>
    </row>
    <row r="253" spans="1:1" ht="14.25" customHeight="1" x14ac:dyDescent="0.3">
      <c r="A253" s="80"/>
    </row>
    <row r="254" spans="1:1" ht="14.25" customHeight="1" x14ac:dyDescent="0.3">
      <c r="A254" s="80"/>
    </row>
    <row r="255" spans="1:1" ht="14.25" customHeight="1" x14ac:dyDescent="0.3">
      <c r="A255" s="80"/>
    </row>
    <row r="256" spans="1:1" ht="14.25" customHeight="1" x14ac:dyDescent="0.3">
      <c r="A256" s="80"/>
    </row>
    <row r="257" spans="1:1" ht="14.25" customHeight="1" x14ac:dyDescent="0.3">
      <c r="A257" s="80"/>
    </row>
    <row r="258" spans="1:1" ht="14.25" customHeight="1" x14ac:dyDescent="0.3">
      <c r="A258" s="80"/>
    </row>
    <row r="259" spans="1:1" ht="14.25" customHeight="1" x14ac:dyDescent="0.3">
      <c r="A259" s="80"/>
    </row>
    <row r="260" spans="1:1" ht="14.25" customHeight="1" x14ac:dyDescent="0.3">
      <c r="A260" s="80"/>
    </row>
    <row r="261" spans="1:1" ht="14.25" customHeight="1" x14ac:dyDescent="0.3">
      <c r="A261" s="80"/>
    </row>
    <row r="262" spans="1:1" ht="14.25" customHeight="1" x14ac:dyDescent="0.3">
      <c r="A262" s="80"/>
    </row>
    <row r="263" spans="1:1" ht="14.25" customHeight="1" x14ac:dyDescent="0.3">
      <c r="A263" s="80"/>
    </row>
    <row r="264" spans="1:1" ht="14.25" customHeight="1" x14ac:dyDescent="0.3">
      <c r="A264" s="80"/>
    </row>
    <row r="265" spans="1:1" ht="14.25" customHeight="1" x14ac:dyDescent="0.3">
      <c r="A265" s="80"/>
    </row>
    <row r="266" spans="1:1" ht="14.25" customHeight="1" x14ac:dyDescent="0.3">
      <c r="A266" s="80"/>
    </row>
    <row r="267" spans="1:1" ht="14.25" customHeight="1" x14ac:dyDescent="0.3">
      <c r="A267" s="80"/>
    </row>
    <row r="268" spans="1:1" ht="14.25" customHeight="1" x14ac:dyDescent="0.3">
      <c r="A268" s="80"/>
    </row>
    <row r="269" spans="1:1" ht="14.25" customHeight="1" x14ac:dyDescent="0.3">
      <c r="A269" s="80"/>
    </row>
    <row r="270" spans="1:1" ht="14.25" customHeight="1" x14ac:dyDescent="0.3">
      <c r="A270" s="80"/>
    </row>
    <row r="271" spans="1:1" ht="14.25" customHeight="1" x14ac:dyDescent="0.3">
      <c r="A271" s="80"/>
    </row>
    <row r="272" spans="1:1" ht="14.25" customHeight="1" x14ac:dyDescent="0.3">
      <c r="A272" s="80"/>
    </row>
    <row r="273" spans="1:1" ht="14.25" customHeight="1" x14ac:dyDescent="0.3">
      <c r="A273" s="80"/>
    </row>
    <row r="274" spans="1:1" ht="14.25" customHeight="1" x14ac:dyDescent="0.3">
      <c r="A274" s="80"/>
    </row>
    <row r="275" spans="1:1" ht="14.25" customHeight="1" x14ac:dyDescent="0.3">
      <c r="A275" s="80"/>
    </row>
    <row r="276" spans="1:1" ht="14.25" customHeight="1" x14ac:dyDescent="0.3">
      <c r="A276" s="80"/>
    </row>
    <row r="277" spans="1:1" ht="14.25" customHeight="1" x14ac:dyDescent="0.3">
      <c r="A277" s="80"/>
    </row>
    <row r="278" spans="1:1" ht="14.25" customHeight="1" x14ac:dyDescent="0.3">
      <c r="A278" s="80"/>
    </row>
    <row r="279" spans="1:1" ht="14.25" customHeight="1" x14ac:dyDescent="0.3">
      <c r="A279" s="80"/>
    </row>
    <row r="280" spans="1:1" ht="14.25" customHeight="1" x14ac:dyDescent="0.3">
      <c r="A280" s="80"/>
    </row>
    <row r="281" spans="1:1" ht="14.25" customHeight="1" x14ac:dyDescent="0.3">
      <c r="A281" s="80"/>
    </row>
    <row r="282" spans="1:1" ht="14.25" customHeight="1" x14ac:dyDescent="0.3">
      <c r="A282" s="80"/>
    </row>
    <row r="283" spans="1:1" ht="14.25" customHeight="1" x14ac:dyDescent="0.3">
      <c r="A283" s="80"/>
    </row>
    <row r="284" spans="1:1" ht="14.25" customHeight="1" x14ac:dyDescent="0.3">
      <c r="A284" s="80"/>
    </row>
    <row r="285" spans="1:1" ht="14.25" customHeight="1" x14ac:dyDescent="0.3">
      <c r="A285" s="80"/>
    </row>
    <row r="286" spans="1:1" ht="14.25" customHeight="1" x14ac:dyDescent="0.3">
      <c r="A286" s="80"/>
    </row>
    <row r="287" spans="1:1" ht="14.25" customHeight="1" x14ac:dyDescent="0.3">
      <c r="A287" s="80"/>
    </row>
    <row r="288" spans="1:1" ht="14.25" customHeight="1" x14ac:dyDescent="0.3">
      <c r="A288" s="80"/>
    </row>
    <row r="289" spans="1:1" ht="14.25" customHeight="1" x14ac:dyDescent="0.3">
      <c r="A289" s="80"/>
    </row>
    <row r="290" spans="1:1" ht="14.25" customHeight="1" x14ac:dyDescent="0.3">
      <c r="A290" s="80"/>
    </row>
    <row r="291" spans="1:1" ht="14.25" customHeight="1" x14ac:dyDescent="0.3">
      <c r="A291" s="80"/>
    </row>
    <row r="292" spans="1:1" ht="14.25" customHeight="1" x14ac:dyDescent="0.3">
      <c r="A292" s="80"/>
    </row>
    <row r="293" spans="1:1" ht="14.25" customHeight="1" x14ac:dyDescent="0.3">
      <c r="A293" s="80"/>
    </row>
    <row r="294" spans="1:1" ht="14.25" customHeight="1" x14ac:dyDescent="0.3">
      <c r="A294" s="80"/>
    </row>
    <row r="295" spans="1:1" ht="14.25" customHeight="1" x14ac:dyDescent="0.3">
      <c r="A295" s="80"/>
    </row>
    <row r="296" spans="1:1" ht="14.25" customHeight="1" x14ac:dyDescent="0.3">
      <c r="A296" s="80"/>
    </row>
    <row r="297" spans="1:1" ht="14.25" customHeight="1" x14ac:dyDescent="0.3">
      <c r="A297" s="80"/>
    </row>
    <row r="298" spans="1:1" ht="14.25" customHeight="1" x14ac:dyDescent="0.3">
      <c r="A298" s="80"/>
    </row>
    <row r="299" spans="1:1" ht="14.25" customHeight="1" x14ac:dyDescent="0.3">
      <c r="A299" s="80"/>
    </row>
    <row r="300" spans="1:1" ht="14.25" customHeight="1" x14ac:dyDescent="0.3">
      <c r="A300" s="80"/>
    </row>
    <row r="301" spans="1:1" ht="14.25" customHeight="1" x14ac:dyDescent="0.3">
      <c r="A301" s="80"/>
    </row>
    <row r="302" spans="1:1" ht="14.25" customHeight="1" x14ac:dyDescent="0.3">
      <c r="A302" s="80"/>
    </row>
    <row r="303" spans="1:1" ht="14.25" customHeight="1" x14ac:dyDescent="0.3">
      <c r="A303" s="80"/>
    </row>
    <row r="304" spans="1:1" ht="14.25" customHeight="1" x14ac:dyDescent="0.3">
      <c r="A304" s="80"/>
    </row>
    <row r="305" spans="1:1" ht="14.25" customHeight="1" x14ac:dyDescent="0.3">
      <c r="A305" s="80"/>
    </row>
    <row r="306" spans="1:1" ht="14.25" customHeight="1" x14ac:dyDescent="0.3">
      <c r="A306" s="80"/>
    </row>
    <row r="307" spans="1:1" ht="14.25" customHeight="1" x14ac:dyDescent="0.3">
      <c r="A307" s="80"/>
    </row>
    <row r="308" spans="1:1" ht="14.25" customHeight="1" x14ac:dyDescent="0.3">
      <c r="A308" s="80"/>
    </row>
    <row r="309" spans="1:1" ht="14.25" customHeight="1" x14ac:dyDescent="0.3">
      <c r="A309" s="80"/>
    </row>
    <row r="310" spans="1:1" ht="14.25" customHeight="1" x14ac:dyDescent="0.3">
      <c r="A310" s="80"/>
    </row>
    <row r="311" spans="1:1" ht="14.25" customHeight="1" x14ac:dyDescent="0.3">
      <c r="A311" s="80"/>
    </row>
    <row r="312" spans="1:1" ht="14.25" customHeight="1" x14ac:dyDescent="0.3">
      <c r="A312" s="80"/>
    </row>
    <row r="313" spans="1:1" ht="14.25" customHeight="1" x14ac:dyDescent="0.3">
      <c r="A313" s="80"/>
    </row>
    <row r="314" spans="1:1" ht="14.25" customHeight="1" x14ac:dyDescent="0.3">
      <c r="A314" s="80"/>
    </row>
    <row r="315" spans="1:1" ht="14.25" customHeight="1" x14ac:dyDescent="0.3">
      <c r="A315" s="80"/>
    </row>
    <row r="316" spans="1:1" ht="14.25" customHeight="1" x14ac:dyDescent="0.3">
      <c r="A316" s="80"/>
    </row>
    <row r="317" spans="1:1" ht="14.25" customHeight="1" x14ac:dyDescent="0.3">
      <c r="A317" s="80"/>
    </row>
    <row r="318" spans="1:1" ht="14.25" customHeight="1" x14ac:dyDescent="0.3">
      <c r="A318" s="80"/>
    </row>
    <row r="319" spans="1:1" ht="14.25" customHeight="1" x14ac:dyDescent="0.3">
      <c r="A319" s="80"/>
    </row>
    <row r="320" spans="1:1" ht="14.25" customHeight="1" x14ac:dyDescent="0.3">
      <c r="A320" s="80"/>
    </row>
    <row r="321" spans="1:1" ht="14.25" customHeight="1" x14ac:dyDescent="0.3">
      <c r="A321" s="80"/>
    </row>
    <row r="322" spans="1:1" ht="14.25" customHeight="1" x14ac:dyDescent="0.3">
      <c r="A322" s="80"/>
    </row>
    <row r="323" spans="1:1" ht="14.25" customHeight="1" x14ac:dyDescent="0.3">
      <c r="A323" s="80"/>
    </row>
    <row r="324" spans="1:1" ht="14.25" customHeight="1" x14ac:dyDescent="0.3">
      <c r="A324" s="80"/>
    </row>
    <row r="325" spans="1:1" ht="14.25" customHeight="1" x14ac:dyDescent="0.3">
      <c r="A325" s="80"/>
    </row>
    <row r="326" spans="1:1" ht="14.25" customHeight="1" x14ac:dyDescent="0.3">
      <c r="A326" s="80"/>
    </row>
    <row r="327" spans="1:1" ht="14.25" customHeight="1" x14ac:dyDescent="0.3">
      <c r="A327" s="80"/>
    </row>
    <row r="328" spans="1:1" ht="14.25" customHeight="1" x14ac:dyDescent="0.3">
      <c r="A328" s="80"/>
    </row>
    <row r="329" spans="1:1" ht="14.25" customHeight="1" x14ac:dyDescent="0.3">
      <c r="A329" s="80"/>
    </row>
    <row r="330" spans="1:1" ht="14.25" customHeight="1" x14ac:dyDescent="0.3">
      <c r="A330" s="80"/>
    </row>
    <row r="331" spans="1:1" ht="14.25" customHeight="1" x14ac:dyDescent="0.3">
      <c r="A331" s="80"/>
    </row>
    <row r="332" spans="1:1" ht="14.25" customHeight="1" x14ac:dyDescent="0.3">
      <c r="A332" s="80"/>
    </row>
    <row r="333" spans="1:1" ht="14.25" customHeight="1" x14ac:dyDescent="0.3">
      <c r="A333" s="80"/>
    </row>
    <row r="334" spans="1:1" ht="14.25" customHeight="1" x14ac:dyDescent="0.3">
      <c r="A334" s="80"/>
    </row>
    <row r="335" spans="1:1" ht="14.25" customHeight="1" x14ac:dyDescent="0.3">
      <c r="A335" s="80"/>
    </row>
    <row r="336" spans="1:1" ht="14.25" customHeight="1" x14ac:dyDescent="0.3">
      <c r="A336" s="80"/>
    </row>
    <row r="337" spans="1:1" ht="14.25" customHeight="1" x14ac:dyDescent="0.3">
      <c r="A337" s="80"/>
    </row>
    <row r="338" spans="1:1" ht="14.25" customHeight="1" x14ac:dyDescent="0.3">
      <c r="A338" s="80"/>
    </row>
    <row r="339" spans="1:1" ht="14.25" customHeight="1" x14ac:dyDescent="0.3">
      <c r="A339" s="80"/>
    </row>
    <row r="340" spans="1:1" ht="14.25" customHeight="1" x14ac:dyDescent="0.3">
      <c r="A340" s="80"/>
    </row>
    <row r="341" spans="1:1" ht="14.25" customHeight="1" x14ac:dyDescent="0.3">
      <c r="A341" s="80"/>
    </row>
    <row r="342" spans="1:1" ht="14.25" customHeight="1" x14ac:dyDescent="0.3">
      <c r="A342" s="80"/>
    </row>
    <row r="343" spans="1:1" ht="14.25" customHeight="1" x14ac:dyDescent="0.3">
      <c r="A343" s="80"/>
    </row>
    <row r="344" spans="1:1" ht="14.25" customHeight="1" x14ac:dyDescent="0.3">
      <c r="A344" s="80"/>
    </row>
    <row r="345" spans="1:1" ht="14.25" customHeight="1" x14ac:dyDescent="0.3">
      <c r="A345" s="80"/>
    </row>
    <row r="346" spans="1:1" ht="14.25" customHeight="1" x14ac:dyDescent="0.3">
      <c r="A346" s="80"/>
    </row>
    <row r="347" spans="1:1" ht="14.25" customHeight="1" x14ac:dyDescent="0.3">
      <c r="A347" s="80"/>
    </row>
    <row r="348" spans="1:1" ht="14.25" customHeight="1" x14ac:dyDescent="0.3">
      <c r="A348" s="80"/>
    </row>
    <row r="349" spans="1:1" ht="14.25" customHeight="1" x14ac:dyDescent="0.3">
      <c r="A349" s="80"/>
    </row>
    <row r="350" spans="1:1" ht="14.25" customHeight="1" x14ac:dyDescent="0.3">
      <c r="A350" s="80"/>
    </row>
    <row r="351" spans="1:1" ht="14.25" customHeight="1" x14ac:dyDescent="0.3">
      <c r="A351" s="80"/>
    </row>
    <row r="352" spans="1:1" ht="14.25" customHeight="1" x14ac:dyDescent="0.3">
      <c r="A352" s="80"/>
    </row>
    <row r="353" spans="1:1" ht="14.25" customHeight="1" x14ac:dyDescent="0.3">
      <c r="A353" s="80"/>
    </row>
    <row r="354" spans="1:1" ht="14.25" customHeight="1" x14ac:dyDescent="0.3">
      <c r="A354" s="80"/>
    </row>
    <row r="355" spans="1:1" ht="14.25" customHeight="1" x14ac:dyDescent="0.3">
      <c r="A355" s="80"/>
    </row>
    <row r="356" spans="1:1" ht="14.25" customHeight="1" x14ac:dyDescent="0.3">
      <c r="A356" s="80"/>
    </row>
    <row r="357" spans="1:1" ht="14.25" customHeight="1" x14ac:dyDescent="0.3">
      <c r="A357" s="80"/>
    </row>
    <row r="358" spans="1:1" ht="14.25" customHeight="1" x14ac:dyDescent="0.3">
      <c r="A358" s="80"/>
    </row>
    <row r="359" spans="1:1" ht="14.25" customHeight="1" x14ac:dyDescent="0.3">
      <c r="A359" s="80"/>
    </row>
    <row r="360" spans="1:1" ht="14.25" customHeight="1" x14ac:dyDescent="0.3">
      <c r="A360" s="80"/>
    </row>
    <row r="361" spans="1:1" ht="14.25" customHeight="1" x14ac:dyDescent="0.3">
      <c r="A361" s="80"/>
    </row>
    <row r="362" spans="1:1" ht="14.25" customHeight="1" x14ac:dyDescent="0.3">
      <c r="A362" s="80"/>
    </row>
    <row r="363" spans="1:1" ht="14.25" customHeight="1" x14ac:dyDescent="0.3">
      <c r="A363" s="80"/>
    </row>
    <row r="364" spans="1:1" ht="14.25" customHeight="1" x14ac:dyDescent="0.3">
      <c r="A364" s="80"/>
    </row>
    <row r="365" spans="1:1" ht="14.25" customHeight="1" x14ac:dyDescent="0.3">
      <c r="A365" s="80"/>
    </row>
    <row r="366" spans="1:1" ht="14.25" customHeight="1" x14ac:dyDescent="0.3">
      <c r="A366" s="80"/>
    </row>
    <row r="367" spans="1:1" ht="14.25" customHeight="1" x14ac:dyDescent="0.3">
      <c r="A367" s="80"/>
    </row>
    <row r="368" spans="1:1" ht="14.25" customHeight="1" x14ac:dyDescent="0.3">
      <c r="A368" s="80"/>
    </row>
    <row r="369" spans="1:1" ht="14.25" customHeight="1" x14ac:dyDescent="0.3">
      <c r="A369" s="80"/>
    </row>
    <row r="370" spans="1:1" ht="14.25" customHeight="1" x14ac:dyDescent="0.3">
      <c r="A370" s="80"/>
    </row>
    <row r="371" spans="1:1" ht="14.25" customHeight="1" x14ac:dyDescent="0.3">
      <c r="A371" s="80"/>
    </row>
    <row r="372" spans="1:1" ht="14.25" customHeight="1" x14ac:dyDescent="0.3">
      <c r="A372" s="80"/>
    </row>
    <row r="373" spans="1:1" ht="14.25" customHeight="1" x14ac:dyDescent="0.3">
      <c r="A373" s="80"/>
    </row>
    <row r="374" spans="1:1" ht="14.25" customHeight="1" x14ac:dyDescent="0.3">
      <c r="A374" s="80"/>
    </row>
    <row r="375" spans="1:1" ht="14.25" customHeight="1" x14ac:dyDescent="0.3">
      <c r="A375" s="80"/>
    </row>
    <row r="376" spans="1:1" ht="14.25" customHeight="1" x14ac:dyDescent="0.3">
      <c r="A376" s="80"/>
    </row>
    <row r="377" spans="1:1" ht="14.25" customHeight="1" x14ac:dyDescent="0.3">
      <c r="A377" s="80"/>
    </row>
    <row r="378" spans="1:1" ht="14.25" customHeight="1" x14ac:dyDescent="0.3">
      <c r="A378" s="80"/>
    </row>
    <row r="379" spans="1:1" ht="14.25" customHeight="1" x14ac:dyDescent="0.3">
      <c r="A379" s="80"/>
    </row>
    <row r="380" spans="1:1" ht="14.25" customHeight="1" x14ac:dyDescent="0.3">
      <c r="A380" s="80"/>
    </row>
    <row r="381" spans="1:1" ht="14.25" customHeight="1" x14ac:dyDescent="0.3">
      <c r="A381" s="80"/>
    </row>
    <row r="382" spans="1:1" ht="14.25" customHeight="1" x14ac:dyDescent="0.3">
      <c r="A382" s="80"/>
    </row>
    <row r="383" spans="1:1" ht="14.25" customHeight="1" x14ac:dyDescent="0.3">
      <c r="A383" s="80"/>
    </row>
    <row r="384" spans="1:1" ht="14.25" customHeight="1" x14ac:dyDescent="0.3">
      <c r="A384" s="80"/>
    </row>
    <row r="385" spans="1:1" ht="14.25" customHeight="1" x14ac:dyDescent="0.3">
      <c r="A385" s="80"/>
    </row>
    <row r="386" spans="1:1" ht="14.25" customHeight="1" x14ac:dyDescent="0.3">
      <c r="A386" s="80"/>
    </row>
    <row r="387" spans="1:1" ht="14.25" customHeight="1" x14ac:dyDescent="0.3">
      <c r="A387" s="80"/>
    </row>
    <row r="388" spans="1:1" ht="14.25" customHeight="1" x14ac:dyDescent="0.3">
      <c r="A388" s="80"/>
    </row>
    <row r="389" spans="1:1" ht="14.25" customHeight="1" x14ac:dyDescent="0.3">
      <c r="A389" s="80"/>
    </row>
    <row r="390" spans="1:1" ht="14.25" customHeight="1" x14ac:dyDescent="0.3">
      <c r="A390" s="80"/>
    </row>
    <row r="391" spans="1:1" ht="14.25" customHeight="1" x14ac:dyDescent="0.3">
      <c r="A391" s="80"/>
    </row>
    <row r="392" spans="1:1" ht="14.25" customHeight="1" x14ac:dyDescent="0.3">
      <c r="A392" s="80"/>
    </row>
    <row r="393" spans="1:1" ht="14.25" customHeight="1" x14ac:dyDescent="0.3">
      <c r="A393" s="80"/>
    </row>
    <row r="394" spans="1:1" ht="14.25" customHeight="1" x14ac:dyDescent="0.3">
      <c r="A394" s="80"/>
    </row>
    <row r="395" spans="1:1" ht="14.25" customHeight="1" x14ac:dyDescent="0.3">
      <c r="A395" s="80"/>
    </row>
    <row r="396" spans="1:1" ht="14.25" customHeight="1" x14ac:dyDescent="0.3">
      <c r="A396" s="80"/>
    </row>
    <row r="397" spans="1:1" ht="14.25" customHeight="1" x14ac:dyDescent="0.3">
      <c r="A397" s="80"/>
    </row>
    <row r="398" spans="1:1" ht="14.25" customHeight="1" x14ac:dyDescent="0.3">
      <c r="A398" s="80"/>
    </row>
    <row r="399" spans="1:1" ht="14.25" customHeight="1" x14ac:dyDescent="0.3">
      <c r="A399" s="80"/>
    </row>
    <row r="400" spans="1:1" ht="14.25" customHeight="1" x14ac:dyDescent="0.3">
      <c r="A400" s="80"/>
    </row>
    <row r="401" spans="1:1" ht="14.25" customHeight="1" x14ac:dyDescent="0.3">
      <c r="A401" s="80"/>
    </row>
    <row r="402" spans="1:1" ht="14.25" customHeight="1" x14ac:dyDescent="0.3">
      <c r="A402" s="80"/>
    </row>
    <row r="403" spans="1:1" ht="14.25" customHeight="1" x14ac:dyDescent="0.3">
      <c r="A403" s="80"/>
    </row>
    <row r="404" spans="1:1" ht="14.25" customHeight="1" x14ac:dyDescent="0.3">
      <c r="A404" s="80"/>
    </row>
    <row r="405" spans="1:1" ht="14.25" customHeight="1" x14ac:dyDescent="0.3">
      <c r="A405" s="80"/>
    </row>
    <row r="406" spans="1:1" ht="14.25" customHeight="1" x14ac:dyDescent="0.3">
      <c r="A406" s="80"/>
    </row>
    <row r="407" spans="1:1" ht="14.25" customHeight="1" x14ac:dyDescent="0.3">
      <c r="A407" s="80"/>
    </row>
    <row r="408" spans="1:1" ht="14.25" customHeight="1" x14ac:dyDescent="0.3">
      <c r="A408" s="80"/>
    </row>
    <row r="409" spans="1:1" ht="14.25" customHeight="1" x14ac:dyDescent="0.3">
      <c r="A409" s="80"/>
    </row>
    <row r="410" spans="1:1" ht="14.25" customHeight="1" x14ac:dyDescent="0.3">
      <c r="A410" s="80"/>
    </row>
    <row r="411" spans="1:1" ht="14.25" customHeight="1" x14ac:dyDescent="0.3">
      <c r="A411" s="80"/>
    </row>
    <row r="412" spans="1:1" ht="14.25" customHeight="1" x14ac:dyDescent="0.3">
      <c r="A412" s="80"/>
    </row>
    <row r="413" spans="1:1" ht="14.25" customHeight="1" x14ac:dyDescent="0.3">
      <c r="A413" s="80"/>
    </row>
    <row r="414" spans="1:1" ht="14.25" customHeight="1" x14ac:dyDescent="0.3">
      <c r="A414" s="80"/>
    </row>
    <row r="415" spans="1:1" ht="14.25" customHeight="1" x14ac:dyDescent="0.3">
      <c r="A415" s="80"/>
    </row>
    <row r="416" spans="1:1" ht="14.25" customHeight="1" x14ac:dyDescent="0.3">
      <c r="A416" s="80"/>
    </row>
    <row r="417" spans="1:1" ht="14.25" customHeight="1" x14ac:dyDescent="0.3">
      <c r="A417" s="80"/>
    </row>
    <row r="418" spans="1:1" ht="14.25" customHeight="1" x14ac:dyDescent="0.3">
      <c r="A418" s="80"/>
    </row>
    <row r="419" spans="1:1" ht="14.25" customHeight="1" x14ac:dyDescent="0.3">
      <c r="A419" s="80"/>
    </row>
    <row r="420" spans="1:1" ht="14.25" customHeight="1" x14ac:dyDescent="0.3">
      <c r="A420" s="80"/>
    </row>
    <row r="421" spans="1:1" ht="14.25" customHeight="1" x14ac:dyDescent="0.3">
      <c r="A421" s="80"/>
    </row>
    <row r="422" spans="1:1" ht="14.25" customHeight="1" x14ac:dyDescent="0.3">
      <c r="A422" s="80"/>
    </row>
    <row r="423" spans="1:1" ht="14.25" customHeight="1" x14ac:dyDescent="0.3">
      <c r="A423" s="80"/>
    </row>
    <row r="424" spans="1:1" ht="14.25" customHeight="1" x14ac:dyDescent="0.3">
      <c r="A424" s="80"/>
    </row>
    <row r="425" spans="1:1" ht="14.25" customHeight="1" x14ac:dyDescent="0.3">
      <c r="A425" s="80"/>
    </row>
    <row r="426" spans="1:1" ht="14.25" customHeight="1" x14ac:dyDescent="0.3">
      <c r="A426" s="80"/>
    </row>
    <row r="427" spans="1:1" ht="14.25" customHeight="1" x14ac:dyDescent="0.3">
      <c r="A427" s="80"/>
    </row>
    <row r="428" spans="1:1" ht="14.25" customHeight="1" x14ac:dyDescent="0.3">
      <c r="A428" s="80"/>
    </row>
    <row r="429" spans="1:1" ht="14.25" customHeight="1" x14ac:dyDescent="0.3">
      <c r="A429" s="80"/>
    </row>
    <row r="430" spans="1:1" ht="14.25" customHeight="1" x14ac:dyDescent="0.3">
      <c r="A430" s="80"/>
    </row>
    <row r="431" spans="1:1" ht="14.25" customHeight="1" x14ac:dyDescent="0.3">
      <c r="A431" s="80"/>
    </row>
    <row r="432" spans="1:1" ht="14.25" customHeight="1" x14ac:dyDescent="0.3">
      <c r="A432" s="80"/>
    </row>
    <row r="433" spans="1:1" ht="14.25" customHeight="1" x14ac:dyDescent="0.3">
      <c r="A433" s="80"/>
    </row>
    <row r="434" spans="1:1" ht="14.25" customHeight="1" x14ac:dyDescent="0.3">
      <c r="A434" s="80"/>
    </row>
    <row r="435" spans="1:1" ht="14.25" customHeight="1" x14ac:dyDescent="0.3">
      <c r="A435" s="80"/>
    </row>
    <row r="436" spans="1:1" ht="14.25" customHeight="1" x14ac:dyDescent="0.3">
      <c r="A436" s="80"/>
    </row>
    <row r="437" spans="1:1" ht="14.25" customHeight="1" x14ac:dyDescent="0.3">
      <c r="A437" s="80"/>
    </row>
    <row r="438" spans="1:1" ht="14.25" customHeight="1" x14ac:dyDescent="0.3">
      <c r="A438" s="80"/>
    </row>
    <row r="439" spans="1:1" ht="14.25" customHeight="1" x14ac:dyDescent="0.3">
      <c r="A439" s="80"/>
    </row>
    <row r="440" spans="1:1" ht="14.25" customHeight="1" x14ac:dyDescent="0.3">
      <c r="A440" s="80"/>
    </row>
    <row r="441" spans="1:1" ht="14.25" customHeight="1" x14ac:dyDescent="0.3">
      <c r="A441" s="80"/>
    </row>
    <row r="442" spans="1:1" ht="14.25" customHeight="1" x14ac:dyDescent="0.3">
      <c r="A442" s="80"/>
    </row>
    <row r="443" spans="1:1" ht="14.25" customHeight="1" x14ac:dyDescent="0.3">
      <c r="A443" s="80"/>
    </row>
    <row r="444" spans="1:1" ht="14.25" customHeight="1" x14ac:dyDescent="0.3">
      <c r="A444" s="80"/>
    </row>
    <row r="445" spans="1:1" ht="14.25" customHeight="1" x14ac:dyDescent="0.3">
      <c r="A445" s="80"/>
    </row>
    <row r="446" spans="1:1" ht="14.25" customHeight="1" x14ac:dyDescent="0.3">
      <c r="A446" s="80"/>
    </row>
    <row r="447" spans="1:1" ht="14.25" customHeight="1" x14ac:dyDescent="0.3">
      <c r="A447" s="80"/>
    </row>
    <row r="448" spans="1:1" ht="14.25" customHeight="1" x14ac:dyDescent="0.3">
      <c r="A448" s="80"/>
    </row>
    <row r="449" spans="1:1" ht="14.25" customHeight="1" x14ac:dyDescent="0.3">
      <c r="A449" s="80"/>
    </row>
    <row r="450" spans="1:1" ht="14.25" customHeight="1" x14ac:dyDescent="0.3">
      <c r="A450" s="80"/>
    </row>
    <row r="451" spans="1:1" ht="14.25" customHeight="1" x14ac:dyDescent="0.3">
      <c r="A451" s="80"/>
    </row>
    <row r="452" spans="1:1" ht="14.25" customHeight="1" x14ac:dyDescent="0.3">
      <c r="A452" s="80"/>
    </row>
    <row r="453" spans="1:1" ht="14.25" customHeight="1" x14ac:dyDescent="0.3">
      <c r="A453" s="80"/>
    </row>
    <row r="454" spans="1:1" ht="14.25" customHeight="1" x14ac:dyDescent="0.3">
      <c r="A454" s="80"/>
    </row>
    <row r="455" spans="1:1" ht="14.25" customHeight="1" x14ac:dyDescent="0.3">
      <c r="A455" s="80"/>
    </row>
    <row r="456" spans="1:1" ht="14.25" customHeight="1" x14ac:dyDescent="0.3">
      <c r="A456" s="80"/>
    </row>
    <row r="457" spans="1:1" ht="14.25" customHeight="1" x14ac:dyDescent="0.3">
      <c r="A457" s="80"/>
    </row>
    <row r="458" spans="1:1" ht="14.25" customHeight="1" x14ac:dyDescent="0.3">
      <c r="A458" s="80"/>
    </row>
    <row r="459" spans="1:1" ht="14.25" customHeight="1" x14ac:dyDescent="0.3">
      <c r="A459" s="80"/>
    </row>
    <row r="460" spans="1:1" ht="14.25" customHeight="1" x14ac:dyDescent="0.3">
      <c r="A460" s="80"/>
    </row>
    <row r="461" spans="1:1" ht="14.25" customHeight="1" x14ac:dyDescent="0.3">
      <c r="A461" s="80"/>
    </row>
    <row r="462" spans="1:1" ht="14.25" customHeight="1" x14ac:dyDescent="0.3">
      <c r="A462" s="80"/>
    </row>
    <row r="463" spans="1:1" ht="14.25" customHeight="1" x14ac:dyDescent="0.3">
      <c r="A463" s="80"/>
    </row>
    <row r="464" spans="1:1" ht="14.25" customHeight="1" x14ac:dyDescent="0.3">
      <c r="A464" s="80"/>
    </row>
    <row r="465" spans="1:1" ht="14.25" customHeight="1" x14ac:dyDescent="0.3">
      <c r="A465" s="80"/>
    </row>
    <row r="466" spans="1:1" ht="14.25" customHeight="1" x14ac:dyDescent="0.3">
      <c r="A466" s="80"/>
    </row>
    <row r="467" spans="1:1" ht="14.25" customHeight="1" x14ac:dyDescent="0.3">
      <c r="A467" s="80"/>
    </row>
    <row r="468" spans="1:1" ht="14.25" customHeight="1" x14ac:dyDescent="0.3">
      <c r="A468" s="80"/>
    </row>
    <row r="469" spans="1:1" ht="14.25" customHeight="1" x14ac:dyDescent="0.3">
      <c r="A469" s="80"/>
    </row>
    <row r="470" spans="1:1" ht="14.25" customHeight="1" x14ac:dyDescent="0.3">
      <c r="A470" s="80"/>
    </row>
    <row r="471" spans="1:1" ht="14.25" customHeight="1" x14ac:dyDescent="0.3">
      <c r="A471" s="80"/>
    </row>
    <row r="472" spans="1:1" ht="14.25" customHeight="1" x14ac:dyDescent="0.3">
      <c r="A472" s="80"/>
    </row>
    <row r="473" spans="1:1" ht="14.25" customHeight="1" x14ac:dyDescent="0.3">
      <c r="A473" s="80"/>
    </row>
    <row r="474" spans="1:1" ht="14.25" customHeight="1" x14ac:dyDescent="0.3">
      <c r="A474" s="80"/>
    </row>
    <row r="475" spans="1:1" ht="14.25" customHeight="1" x14ac:dyDescent="0.3">
      <c r="A475" s="80"/>
    </row>
    <row r="476" spans="1:1" ht="14.25" customHeight="1" x14ac:dyDescent="0.3">
      <c r="A476" s="80"/>
    </row>
    <row r="477" spans="1:1" ht="14.25" customHeight="1" x14ac:dyDescent="0.3">
      <c r="A477" s="80"/>
    </row>
    <row r="478" spans="1:1" ht="14.25" customHeight="1" x14ac:dyDescent="0.3">
      <c r="A478" s="80"/>
    </row>
    <row r="479" spans="1:1" ht="14.25" customHeight="1" x14ac:dyDescent="0.3">
      <c r="A479" s="80"/>
    </row>
    <row r="480" spans="1:1" ht="14.25" customHeight="1" x14ac:dyDescent="0.3">
      <c r="A480" s="80"/>
    </row>
    <row r="481" spans="1:1" ht="14.25" customHeight="1" x14ac:dyDescent="0.3">
      <c r="A481" s="80"/>
    </row>
    <row r="482" spans="1:1" ht="14.25" customHeight="1" x14ac:dyDescent="0.3">
      <c r="A482" s="80"/>
    </row>
    <row r="483" spans="1:1" ht="14.25" customHeight="1" x14ac:dyDescent="0.3">
      <c r="A483" s="80"/>
    </row>
    <row r="484" spans="1:1" ht="14.25" customHeight="1" x14ac:dyDescent="0.3">
      <c r="A484" s="80"/>
    </row>
    <row r="485" spans="1:1" ht="14.25" customHeight="1" x14ac:dyDescent="0.3">
      <c r="A485" s="80"/>
    </row>
    <row r="486" spans="1:1" ht="14.25" customHeight="1" x14ac:dyDescent="0.3">
      <c r="A486" s="80"/>
    </row>
    <row r="487" spans="1:1" ht="14.25" customHeight="1" x14ac:dyDescent="0.3">
      <c r="A487" s="80"/>
    </row>
    <row r="488" spans="1:1" ht="14.25" customHeight="1" x14ac:dyDescent="0.3">
      <c r="A488" s="80"/>
    </row>
    <row r="489" spans="1:1" ht="14.25" customHeight="1" x14ac:dyDescent="0.3">
      <c r="A489" s="80"/>
    </row>
    <row r="490" spans="1:1" ht="14.25" customHeight="1" x14ac:dyDescent="0.3">
      <c r="A490" s="80"/>
    </row>
    <row r="491" spans="1:1" ht="14.25" customHeight="1" x14ac:dyDescent="0.3">
      <c r="A491" s="80"/>
    </row>
    <row r="492" spans="1:1" ht="14.25" customHeight="1" x14ac:dyDescent="0.3">
      <c r="A492" s="80"/>
    </row>
    <row r="493" spans="1:1" ht="14.25" customHeight="1" x14ac:dyDescent="0.3">
      <c r="A493" s="80"/>
    </row>
    <row r="494" spans="1:1" ht="14.25" customHeight="1" x14ac:dyDescent="0.3">
      <c r="A494" s="80"/>
    </row>
    <row r="495" spans="1:1" ht="14.25" customHeight="1" x14ac:dyDescent="0.3">
      <c r="A495" s="80"/>
    </row>
    <row r="496" spans="1:1" ht="14.25" customHeight="1" x14ac:dyDescent="0.3">
      <c r="A496" s="80"/>
    </row>
    <row r="497" spans="1:1" ht="14.25" customHeight="1" x14ac:dyDescent="0.3">
      <c r="A497" s="80"/>
    </row>
    <row r="498" spans="1:1" ht="14.25" customHeight="1" x14ac:dyDescent="0.3">
      <c r="A498" s="80"/>
    </row>
    <row r="499" spans="1:1" ht="14.25" customHeight="1" x14ac:dyDescent="0.3">
      <c r="A499" s="80"/>
    </row>
    <row r="500" spans="1:1" ht="14.25" customHeight="1" x14ac:dyDescent="0.3">
      <c r="A500" s="80"/>
    </row>
    <row r="501" spans="1:1" ht="14.25" customHeight="1" x14ac:dyDescent="0.3">
      <c r="A501" s="80"/>
    </row>
    <row r="502" spans="1:1" ht="14.25" customHeight="1" x14ac:dyDescent="0.3">
      <c r="A502" s="80"/>
    </row>
    <row r="503" spans="1:1" ht="14.25" customHeight="1" x14ac:dyDescent="0.3">
      <c r="A503" s="80"/>
    </row>
    <row r="504" spans="1:1" ht="14.25" customHeight="1" x14ac:dyDescent="0.3">
      <c r="A504" s="80"/>
    </row>
    <row r="505" spans="1:1" ht="14.25" customHeight="1" x14ac:dyDescent="0.3">
      <c r="A505" s="80"/>
    </row>
    <row r="506" spans="1:1" ht="14.25" customHeight="1" x14ac:dyDescent="0.3">
      <c r="A506" s="80"/>
    </row>
    <row r="507" spans="1:1" ht="14.25" customHeight="1" x14ac:dyDescent="0.3">
      <c r="A507" s="80"/>
    </row>
    <row r="508" spans="1:1" ht="14.25" customHeight="1" x14ac:dyDescent="0.3">
      <c r="A508" s="80"/>
    </row>
    <row r="509" spans="1:1" ht="14.25" customHeight="1" x14ac:dyDescent="0.3">
      <c r="A509" s="80"/>
    </row>
    <row r="510" spans="1:1" ht="14.25" customHeight="1" x14ac:dyDescent="0.3">
      <c r="A510" s="80"/>
    </row>
    <row r="511" spans="1:1" ht="14.25" customHeight="1" x14ac:dyDescent="0.3">
      <c r="A511" s="80"/>
    </row>
    <row r="512" spans="1:1" ht="14.25" customHeight="1" x14ac:dyDescent="0.3">
      <c r="A512" s="80"/>
    </row>
    <row r="513" spans="1:1" ht="14.25" customHeight="1" x14ac:dyDescent="0.3">
      <c r="A513" s="80"/>
    </row>
    <row r="514" spans="1:1" ht="14.25" customHeight="1" x14ac:dyDescent="0.3">
      <c r="A514" s="80"/>
    </row>
    <row r="515" spans="1:1" ht="14.25" customHeight="1" x14ac:dyDescent="0.3">
      <c r="A515" s="80"/>
    </row>
    <row r="516" spans="1:1" ht="14.25" customHeight="1" x14ac:dyDescent="0.3">
      <c r="A516" s="80"/>
    </row>
    <row r="517" spans="1:1" ht="14.25" customHeight="1" x14ac:dyDescent="0.3">
      <c r="A517" s="80"/>
    </row>
    <row r="518" spans="1:1" ht="14.25" customHeight="1" x14ac:dyDescent="0.3">
      <c r="A518" s="80"/>
    </row>
    <row r="519" spans="1:1" ht="14.25" customHeight="1" x14ac:dyDescent="0.3">
      <c r="A519" s="80"/>
    </row>
    <row r="520" spans="1:1" ht="14.25" customHeight="1" x14ac:dyDescent="0.3">
      <c r="A520" s="80"/>
    </row>
    <row r="521" spans="1:1" ht="14.25" customHeight="1" x14ac:dyDescent="0.3">
      <c r="A521" s="80"/>
    </row>
    <row r="522" spans="1:1" ht="14.25" customHeight="1" x14ac:dyDescent="0.3">
      <c r="A522" s="80"/>
    </row>
    <row r="523" spans="1:1" ht="14.25" customHeight="1" x14ac:dyDescent="0.3">
      <c r="A523" s="80"/>
    </row>
    <row r="524" spans="1:1" ht="14.25" customHeight="1" x14ac:dyDescent="0.3">
      <c r="A524" s="80"/>
    </row>
    <row r="525" spans="1:1" ht="14.25" customHeight="1" x14ac:dyDescent="0.3">
      <c r="A525" s="80"/>
    </row>
    <row r="526" spans="1:1" ht="14.25" customHeight="1" x14ac:dyDescent="0.3">
      <c r="A526" s="80"/>
    </row>
    <row r="527" spans="1:1" ht="14.25" customHeight="1" x14ac:dyDescent="0.3">
      <c r="A527" s="80"/>
    </row>
    <row r="528" spans="1:1" ht="14.25" customHeight="1" x14ac:dyDescent="0.3">
      <c r="A528" s="80"/>
    </row>
    <row r="529" spans="1:1" ht="14.25" customHeight="1" x14ac:dyDescent="0.3">
      <c r="A529" s="80"/>
    </row>
    <row r="530" spans="1:1" ht="14.25" customHeight="1" x14ac:dyDescent="0.3">
      <c r="A530" s="80"/>
    </row>
    <row r="531" spans="1:1" ht="14.25" customHeight="1" x14ac:dyDescent="0.3">
      <c r="A531" s="80"/>
    </row>
    <row r="532" spans="1:1" ht="14.25" customHeight="1" x14ac:dyDescent="0.3">
      <c r="A532" s="80"/>
    </row>
    <row r="533" spans="1:1" ht="14.25" customHeight="1" x14ac:dyDescent="0.3">
      <c r="A533" s="80"/>
    </row>
    <row r="534" spans="1:1" ht="14.25" customHeight="1" x14ac:dyDescent="0.3">
      <c r="A534" s="80"/>
    </row>
    <row r="535" spans="1:1" ht="14.25" customHeight="1" x14ac:dyDescent="0.3">
      <c r="A535" s="80"/>
    </row>
    <row r="536" spans="1:1" ht="14.25" customHeight="1" x14ac:dyDescent="0.3">
      <c r="A536" s="80"/>
    </row>
    <row r="537" spans="1:1" ht="14.25" customHeight="1" x14ac:dyDescent="0.3">
      <c r="A537" s="80"/>
    </row>
    <row r="538" spans="1:1" ht="14.25" customHeight="1" x14ac:dyDescent="0.3">
      <c r="A538" s="80"/>
    </row>
    <row r="539" spans="1:1" ht="14.25" customHeight="1" x14ac:dyDescent="0.3">
      <c r="A539" s="80"/>
    </row>
    <row r="540" spans="1:1" ht="14.25" customHeight="1" x14ac:dyDescent="0.3">
      <c r="A540" s="80"/>
    </row>
    <row r="541" spans="1:1" ht="14.25" customHeight="1" x14ac:dyDescent="0.3">
      <c r="A541" s="80"/>
    </row>
    <row r="542" spans="1:1" ht="14.25" customHeight="1" x14ac:dyDescent="0.3">
      <c r="A542" s="80"/>
    </row>
    <row r="543" spans="1:1" ht="14.25" customHeight="1" x14ac:dyDescent="0.3">
      <c r="A543" s="80"/>
    </row>
    <row r="544" spans="1:1" ht="14.25" customHeight="1" x14ac:dyDescent="0.3">
      <c r="A544" s="80"/>
    </row>
    <row r="545" spans="1:1" ht="14.25" customHeight="1" x14ac:dyDescent="0.3">
      <c r="A545" s="80"/>
    </row>
    <row r="546" spans="1:1" ht="14.25" customHeight="1" x14ac:dyDescent="0.3">
      <c r="A546" s="80"/>
    </row>
    <row r="547" spans="1:1" ht="14.25" customHeight="1" x14ac:dyDescent="0.3">
      <c r="A547" s="80"/>
    </row>
    <row r="548" spans="1:1" ht="14.25" customHeight="1" x14ac:dyDescent="0.3">
      <c r="A548" s="80"/>
    </row>
    <row r="549" spans="1:1" ht="14.25" customHeight="1" x14ac:dyDescent="0.3">
      <c r="A549" s="80"/>
    </row>
    <row r="550" spans="1:1" ht="14.25" customHeight="1" x14ac:dyDescent="0.3">
      <c r="A550" s="80"/>
    </row>
    <row r="551" spans="1:1" ht="14.25" customHeight="1" x14ac:dyDescent="0.3">
      <c r="A551" s="80"/>
    </row>
    <row r="552" spans="1:1" ht="14.25" customHeight="1" x14ac:dyDescent="0.3">
      <c r="A552" s="80"/>
    </row>
    <row r="553" spans="1:1" ht="14.25" customHeight="1" x14ac:dyDescent="0.3">
      <c r="A553" s="80"/>
    </row>
    <row r="554" spans="1:1" ht="14.25" customHeight="1" x14ac:dyDescent="0.3">
      <c r="A554" s="80"/>
    </row>
    <row r="555" spans="1:1" ht="14.25" customHeight="1" x14ac:dyDescent="0.3">
      <c r="A555" s="80"/>
    </row>
    <row r="556" spans="1:1" ht="14.25" customHeight="1" x14ac:dyDescent="0.3">
      <c r="A556" s="80"/>
    </row>
    <row r="557" spans="1:1" ht="14.25" customHeight="1" x14ac:dyDescent="0.3">
      <c r="A557" s="80"/>
    </row>
    <row r="558" spans="1:1" ht="14.25" customHeight="1" x14ac:dyDescent="0.3">
      <c r="A558" s="80"/>
    </row>
    <row r="559" spans="1:1" ht="14.25" customHeight="1" x14ac:dyDescent="0.3">
      <c r="A559" s="80"/>
    </row>
    <row r="560" spans="1:1" ht="14.25" customHeight="1" x14ac:dyDescent="0.3">
      <c r="A560" s="80"/>
    </row>
    <row r="561" spans="1:1" ht="14.25" customHeight="1" x14ac:dyDescent="0.3">
      <c r="A561" s="80"/>
    </row>
    <row r="562" spans="1:1" ht="14.25" customHeight="1" x14ac:dyDescent="0.3">
      <c r="A562" s="80"/>
    </row>
    <row r="563" spans="1:1" ht="14.25" customHeight="1" x14ac:dyDescent="0.3">
      <c r="A563" s="80"/>
    </row>
    <row r="564" spans="1:1" ht="14.25" customHeight="1" x14ac:dyDescent="0.3">
      <c r="A564" s="80"/>
    </row>
    <row r="565" spans="1:1" ht="14.25" customHeight="1" x14ac:dyDescent="0.3">
      <c r="A565" s="80"/>
    </row>
    <row r="566" spans="1:1" ht="14.25" customHeight="1" x14ac:dyDescent="0.3">
      <c r="A566" s="80"/>
    </row>
    <row r="567" spans="1:1" ht="14.25" customHeight="1" x14ac:dyDescent="0.3">
      <c r="A567" s="80"/>
    </row>
    <row r="568" spans="1:1" ht="14.25" customHeight="1" x14ac:dyDescent="0.3">
      <c r="A568" s="80"/>
    </row>
    <row r="569" spans="1:1" ht="14.25" customHeight="1" x14ac:dyDescent="0.3">
      <c r="A569" s="80"/>
    </row>
    <row r="570" spans="1:1" ht="14.25" customHeight="1" x14ac:dyDescent="0.3">
      <c r="A570" s="80"/>
    </row>
    <row r="571" spans="1:1" ht="14.25" customHeight="1" x14ac:dyDescent="0.3">
      <c r="A571" s="80"/>
    </row>
    <row r="572" spans="1:1" ht="14.25" customHeight="1" x14ac:dyDescent="0.3">
      <c r="A572" s="80"/>
    </row>
    <row r="573" spans="1:1" ht="14.25" customHeight="1" x14ac:dyDescent="0.3">
      <c r="A573" s="80"/>
    </row>
    <row r="574" spans="1:1" ht="14.25" customHeight="1" x14ac:dyDescent="0.3">
      <c r="A574" s="80"/>
    </row>
    <row r="575" spans="1:1" ht="14.25" customHeight="1" x14ac:dyDescent="0.3">
      <c r="A575" s="80"/>
    </row>
    <row r="576" spans="1:1" ht="14.25" customHeight="1" x14ac:dyDescent="0.3">
      <c r="A576" s="80"/>
    </row>
    <row r="577" spans="1:1" ht="14.25" customHeight="1" x14ac:dyDescent="0.3">
      <c r="A577" s="80"/>
    </row>
    <row r="578" spans="1:1" ht="14.25" customHeight="1" x14ac:dyDescent="0.3">
      <c r="A578" s="80"/>
    </row>
    <row r="579" spans="1:1" ht="14.25" customHeight="1" x14ac:dyDescent="0.3">
      <c r="A579" s="80"/>
    </row>
    <row r="580" spans="1:1" ht="14.25" customHeight="1" x14ac:dyDescent="0.3">
      <c r="A580" s="80"/>
    </row>
    <row r="581" spans="1:1" ht="14.25" customHeight="1" x14ac:dyDescent="0.3">
      <c r="A581" s="80"/>
    </row>
    <row r="582" spans="1:1" ht="14.25" customHeight="1" x14ac:dyDescent="0.3">
      <c r="A582" s="80"/>
    </row>
    <row r="583" spans="1:1" ht="14.25" customHeight="1" x14ac:dyDescent="0.3">
      <c r="A583" s="80"/>
    </row>
    <row r="584" spans="1:1" ht="14.25" customHeight="1" x14ac:dyDescent="0.3">
      <c r="A584" s="80"/>
    </row>
    <row r="585" spans="1:1" ht="14.25" customHeight="1" x14ac:dyDescent="0.3">
      <c r="A585" s="80"/>
    </row>
    <row r="586" spans="1:1" ht="14.25" customHeight="1" x14ac:dyDescent="0.3">
      <c r="A586" s="80"/>
    </row>
    <row r="587" spans="1:1" ht="14.25" customHeight="1" x14ac:dyDescent="0.3">
      <c r="A587" s="80"/>
    </row>
    <row r="588" spans="1:1" ht="14.25" customHeight="1" x14ac:dyDescent="0.3">
      <c r="A588" s="80"/>
    </row>
    <row r="589" spans="1:1" ht="14.25" customHeight="1" x14ac:dyDescent="0.3">
      <c r="A589" s="80"/>
    </row>
    <row r="590" spans="1:1" ht="14.25" customHeight="1" x14ac:dyDescent="0.3">
      <c r="A590" s="80"/>
    </row>
    <row r="591" spans="1:1" ht="14.25" customHeight="1" x14ac:dyDescent="0.3">
      <c r="A591" s="80"/>
    </row>
    <row r="592" spans="1:1" ht="14.25" customHeight="1" x14ac:dyDescent="0.3">
      <c r="A592" s="80"/>
    </row>
    <row r="593" spans="1:1" ht="14.25" customHeight="1" x14ac:dyDescent="0.3">
      <c r="A593" s="80"/>
    </row>
    <row r="594" spans="1:1" ht="14.25" customHeight="1" x14ac:dyDescent="0.3">
      <c r="A594" s="80"/>
    </row>
    <row r="595" spans="1:1" ht="14.25" customHeight="1" x14ac:dyDescent="0.3">
      <c r="A595" s="80"/>
    </row>
    <row r="596" spans="1:1" ht="14.25" customHeight="1" x14ac:dyDescent="0.3">
      <c r="A596" s="80"/>
    </row>
    <row r="597" spans="1:1" ht="14.25" customHeight="1" x14ac:dyDescent="0.3">
      <c r="A597" s="80"/>
    </row>
    <row r="598" spans="1:1" ht="14.25" customHeight="1" x14ac:dyDescent="0.3">
      <c r="A598" s="80"/>
    </row>
    <row r="599" spans="1:1" ht="14.25" customHeight="1" x14ac:dyDescent="0.3">
      <c r="A599" s="80"/>
    </row>
    <row r="600" spans="1:1" ht="14.25" customHeight="1" x14ac:dyDescent="0.3">
      <c r="A600" s="80"/>
    </row>
    <row r="601" spans="1:1" ht="14.25" customHeight="1" x14ac:dyDescent="0.3">
      <c r="A601" s="80"/>
    </row>
    <row r="602" spans="1:1" ht="14.25" customHeight="1" x14ac:dyDescent="0.3">
      <c r="A602" s="80"/>
    </row>
    <row r="603" spans="1:1" ht="14.25" customHeight="1" x14ac:dyDescent="0.3">
      <c r="A603" s="80"/>
    </row>
    <row r="604" spans="1:1" ht="14.25" customHeight="1" x14ac:dyDescent="0.3">
      <c r="A604" s="80"/>
    </row>
    <row r="605" spans="1:1" ht="14.25" customHeight="1" x14ac:dyDescent="0.3">
      <c r="A605" s="80"/>
    </row>
    <row r="606" spans="1:1" ht="14.25" customHeight="1" x14ac:dyDescent="0.3">
      <c r="A606" s="80"/>
    </row>
    <row r="607" spans="1:1" ht="14.25" customHeight="1" x14ac:dyDescent="0.3">
      <c r="A607" s="80"/>
    </row>
    <row r="608" spans="1:1" ht="14.25" customHeight="1" x14ac:dyDescent="0.3">
      <c r="A608" s="80"/>
    </row>
    <row r="609" spans="1:1" ht="14.25" customHeight="1" x14ac:dyDescent="0.3">
      <c r="A609" s="80"/>
    </row>
    <row r="610" spans="1:1" ht="14.25" customHeight="1" x14ac:dyDescent="0.3">
      <c r="A610" s="80"/>
    </row>
    <row r="611" spans="1:1" ht="14.25" customHeight="1" x14ac:dyDescent="0.3">
      <c r="A611" s="80"/>
    </row>
    <row r="612" spans="1:1" ht="14.25" customHeight="1" x14ac:dyDescent="0.3">
      <c r="A612" s="80"/>
    </row>
    <row r="613" spans="1:1" ht="14.25" customHeight="1" x14ac:dyDescent="0.3">
      <c r="A613" s="80"/>
    </row>
    <row r="614" spans="1:1" ht="14.25" customHeight="1" x14ac:dyDescent="0.3">
      <c r="A614" s="80"/>
    </row>
    <row r="615" spans="1:1" ht="14.25" customHeight="1" x14ac:dyDescent="0.3">
      <c r="A615" s="80"/>
    </row>
    <row r="616" spans="1:1" ht="14.25" customHeight="1" x14ac:dyDescent="0.3">
      <c r="A616" s="80"/>
    </row>
    <row r="617" spans="1:1" ht="14.25" customHeight="1" x14ac:dyDescent="0.3">
      <c r="A617" s="80"/>
    </row>
    <row r="618" spans="1:1" ht="14.25" customHeight="1" x14ac:dyDescent="0.3">
      <c r="A618" s="80"/>
    </row>
    <row r="619" spans="1:1" ht="14.25" customHeight="1" x14ac:dyDescent="0.3">
      <c r="A619" s="80"/>
    </row>
    <row r="620" spans="1:1" ht="14.25" customHeight="1" x14ac:dyDescent="0.3">
      <c r="A620" s="80"/>
    </row>
    <row r="621" spans="1:1" ht="14.25" customHeight="1" x14ac:dyDescent="0.3">
      <c r="A621" s="80"/>
    </row>
    <row r="622" spans="1:1" ht="14.25" customHeight="1" x14ac:dyDescent="0.3">
      <c r="A622" s="80"/>
    </row>
    <row r="623" spans="1:1" ht="14.25" customHeight="1" x14ac:dyDescent="0.3">
      <c r="A623" s="80"/>
    </row>
    <row r="624" spans="1:1" ht="14.25" customHeight="1" x14ac:dyDescent="0.3">
      <c r="A624" s="80"/>
    </row>
    <row r="625" spans="1:1" ht="14.25" customHeight="1" x14ac:dyDescent="0.3">
      <c r="A625" s="80"/>
    </row>
    <row r="626" spans="1:1" ht="14.25" customHeight="1" x14ac:dyDescent="0.3">
      <c r="A626" s="80"/>
    </row>
    <row r="627" spans="1:1" ht="14.25" customHeight="1" x14ac:dyDescent="0.3">
      <c r="A627" s="80"/>
    </row>
    <row r="628" spans="1:1" ht="14.25" customHeight="1" x14ac:dyDescent="0.3">
      <c r="A628" s="80"/>
    </row>
    <row r="629" spans="1:1" ht="14.25" customHeight="1" x14ac:dyDescent="0.3">
      <c r="A629" s="80"/>
    </row>
    <row r="630" spans="1:1" ht="14.25" customHeight="1" x14ac:dyDescent="0.3">
      <c r="A630" s="80"/>
    </row>
    <row r="631" spans="1:1" ht="14.25" customHeight="1" x14ac:dyDescent="0.3">
      <c r="A631" s="80"/>
    </row>
    <row r="632" spans="1:1" ht="14.25" customHeight="1" x14ac:dyDescent="0.3">
      <c r="A632" s="80"/>
    </row>
    <row r="633" spans="1:1" ht="14.25" customHeight="1" x14ac:dyDescent="0.3">
      <c r="A633" s="80"/>
    </row>
    <row r="634" spans="1:1" ht="14.25" customHeight="1" x14ac:dyDescent="0.3">
      <c r="A634" s="80"/>
    </row>
    <row r="635" spans="1:1" ht="14.25" customHeight="1" x14ac:dyDescent="0.3">
      <c r="A635" s="80"/>
    </row>
    <row r="636" spans="1:1" ht="14.25" customHeight="1" x14ac:dyDescent="0.3">
      <c r="A636" s="80"/>
    </row>
    <row r="637" spans="1:1" ht="14.25" customHeight="1" x14ac:dyDescent="0.3">
      <c r="A637" s="80"/>
    </row>
    <row r="638" spans="1:1" ht="14.25" customHeight="1" x14ac:dyDescent="0.3">
      <c r="A638" s="80"/>
    </row>
    <row r="639" spans="1:1" ht="14.25" customHeight="1" x14ac:dyDescent="0.3">
      <c r="A639" s="80"/>
    </row>
    <row r="640" spans="1:1" ht="14.25" customHeight="1" x14ac:dyDescent="0.3">
      <c r="A640" s="80"/>
    </row>
    <row r="641" spans="1:1" ht="14.25" customHeight="1" x14ac:dyDescent="0.3">
      <c r="A641" s="80"/>
    </row>
    <row r="642" spans="1:1" ht="14.25" customHeight="1" x14ac:dyDescent="0.3">
      <c r="A642" s="80"/>
    </row>
    <row r="643" spans="1:1" ht="14.25" customHeight="1" x14ac:dyDescent="0.3">
      <c r="A643" s="80"/>
    </row>
    <row r="644" spans="1:1" ht="14.25" customHeight="1" x14ac:dyDescent="0.3">
      <c r="A644" s="80"/>
    </row>
    <row r="645" spans="1:1" ht="14.25" customHeight="1" x14ac:dyDescent="0.3">
      <c r="A645" s="80"/>
    </row>
    <row r="646" spans="1:1" ht="14.25" customHeight="1" x14ac:dyDescent="0.3">
      <c r="A646" s="80"/>
    </row>
    <row r="647" spans="1:1" ht="14.25" customHeight="1" x14ac:dyDescent="0.3">
      <c r="A647" s="80"/>
    </row>
    <row r="648" spans="1:1" ht="14.25" customHeight="1" x14ac:dyDescent="0.3">
      <c r="A648" s="80"/>
    </row>
    <row r="649" spans="1:1" ht="14.25" customHeight="1" x14ac:dyDescent="0.3">
      <c r="A649" s="80"/>
    </row>
    <row r="650" spans="1:1" ht="14.25" customHeight="1" x14ac:dyDescent="0.3">
      <c r="A650" s="80"/>
    </row>
    <row r="651" spans="1:1" ht="14.25" customHeight="1" x14ac:dyDescent="0.3">
      <c r="A651" s="80"/>
    </row>
    <row r="652" spans="1:1" ht="14.25" customHeight="1" x14ac:dyDescent="0.3">
      <c r="A652" s="80"/>
    </row>
    <row r="653" spans="1:1" ht="14.25" customHeight="1" x14ac:dyDescent="0.3">
      <c r="A653" s="80"/>
    </row>
    <row r="654" spans="1:1" ht="14.25" customHeight="1" x14ac:dyDescent="0.3">
      <c r="A654" s="80"/>
    </row>
    <row r="655" spans="1:1" ht="14.25" customHeight="1" x14ac:dyDescent="0.3">
      <c r="A655" s="80"/>
    </row>
    <row r="656" spans="1:1" ht="14.25" customHeight="1" x14ac:dyDescent="0.3">
      <c r="A656" s="80"/>
    </row>
    <row r="657" spans="1:1" ht="14.25" customHeight="1" x14ac:dyDescent="0.3">
      <c r="A657" s="80"/>
    </row>
    <row r="658" spans="1:1" ht="14.25" customHeight="1" x14ac:dyDescent="0.3">
      <c r="A658" s="80"/>
    </row>
    <row r="659" spans="1:1" ht="14.25" customHeight="1" x14ac:dyDescent="0.3">
      <c r="A659" s="80"/>
    </row>
    <row r="660" spans="1:1" ht="14.25" customHeight="1" x14ac:dyDescent="0.3">
      <c r="A660" s="80"/>
    </row>
    <row r="661" spans="1:1" ht="14.25" customHeight="1" x14ac:dyDescent="0.3">
      <c r="A661" s="80"/>
    </row>
    <row r="662" spans="1:1" ht="14.25" customHeight="1" x14ac:dyDescent="0.3">
      <c r="A662" s="80"/>
    </row>
    <row r="663" spans="1:1" ht="14.25" customHeight="1" x14ac:dyDescent="0.3">
      <c r="A663" s="80"/>
    </row>
    <row r="664" spans="1:1" ht="14.25" customHeight="1" x14ac:dyDescent="0.3">
      <c r="A664" s="80"/>
    </row>
    <row r="665" spans="1:1" ht="14.25" customHeight="1" x14ac:dyDescent="0.3">
      <c r="A665" s="80"/>
    </row>
    <row r="666" spans="1:1" ht="14.25" customHeight="1" x14ac:dyDescent="0.3">
      <c r="A666" s="80"/>
    </row>
    <row r="667" spans="1:1" ht="14.25" customHeight="1" x14ac:dyDescent="0.3">
      <c r="A667" s="80"/>
    </row>
    <row r="668" spans="1:1" ht="14.25" customHeight="1" x14ac:dyDescent="0.3">
      <c r="A668" s="80"/>
    </row>
    <row r="669" spans="1:1" ht="14.25" customHeight="1" x14ac:dyDescent="0.3">
      <c r="A669" s="80"/>
    </row>
    <row r="670" spans="1:1" ht="14.25" customHeight="1" x14ac:dyDescent="0.3">
      <c r="A670" s="80"/>
    </row>
    <row r="671" spans="1:1" ht="14.25" customHeight="1" x14ac:dyDescent="0.3">
      <c r="A671" s="80"/>
    </row>
    <row r="672" spans="1:1" ht="14.25" customHeight="1" x14ac:dyDescent="0.3">
      <c r="A672" s="80"/>
    </row>
    <row r="673" spans="1:1" ht="14.25" customHeight="1" x14ac:dyDescent="0.3">
      <c r="A673" s="80"/>
    </row>
    <row r="674" spans="1:1" ht="14.25" customHeight="1" x14ac:dyDescent="0.3">
      <c r="A674" s="80"/>
    </row>
    <row r="675" spans="1:1" ht="14.25" customHeight="1" x14ac:dyDescent="0.3">
      <c r="A675" s="80"/>
    </row>
    <row r="676" spans="1:1" ht="14.25" customHeight="1" x14ac:dyDescent="0.3">
      <c r="A676" s="80"/>
    </row>
    <row r="677" spans="1:1" ht="14.25" customHeight="1" x14ac:dyDescent="0.3">
      <c r="A677" s="80"/>
    </row>
    <row r="678" spans="1:1" ht="14.25" customHeight="1" x14ac:dyDescent="0.3">
      <c r="A678" s="80"/>
    </row>
    <row r="679" spans="1:1" ht="14.25" customHeight="1" x14ac:dyDescent="0.3">
      <c r="A679" s="80"/>
    </row>
    <row r="680" spans="1:1" ht="14.25" customHeight="1" x14ac:dyDescent="0.3">
      <c r="A680" s="80"/>
    </row>
    <row r="681" spans="1:1" ht="14.25" customHeight="1" x14ac:dyDescent="0.3">
      <c r="A681" s="80"/>
    </row>
    <row r="682" spans="1:1" ht="14.25" customHeight="1" x14ac:dyDescent="0.3">
      <c r="A682" s="80"/>
    </row>
    <row r="683" spans="1:1" ht="14.25" customHeight="1" x14ac:dyDescent="0.3">
      <c r="A683" s="80"/>
    </row>
    <row r="684" spans="1:1" ht="14.25" customHeight="1" x14ac:dyDescent="0.3">
      <c r="A684" s="80"/>
    </row>
    <row r="685" spans="1:1" ht="14.25" customHeight="1" x14ac:dyDescent="0.3">
      <c r="A685" s="80"/>
    </row>
    <row r="686" spans="1:1" ht="14.25" customHeight="1" x14ac:dyDescent="0.3">
      <c r="A686" s="80"/>
    </row>
    <row r="687" spans="1:1" ht="14.25" customHeight="1" x14ac:dyDescent="0.3">
      <c r="A687" s="80"/>
    </row>
    <row r="688" spans="1:1" ht="14.25" customHeight="1" x14ac:dyDescent="0.3">
      <c r="A688" s="80"/>
    </row>
    <row r="689" spans="1:1" ht="14.25" customHeight="1" x14ac:dyDescent="0.3">
      <c r="A689" s="80"/>
    </row>
    <row r="690" spans="1:1" ht="14.25" customHeight="1" x14ac:dyDescent="0.3">
      <c r="A690" s="80"/>
    </row>
    <row r="691" spans="1:1" ht="14.25" customHeight="1" x14ac:dyDescent="0.3">
      <c r="A691" s="80"/>
    </row>
    <row r="692" spans="1:1" ht="14.25" customHeight="1" x14ac:dyDescent="0.3">
      <c r="A692" s="80"/>
    </row>
    <row r="693" spans="1:1" ht="14.25" customHeight="1" x14ac:dyDescent="0.3">
      <c r="A693" s="80"/>
    </row>
    <row r="694" spans="1:1" ht="14.25" customHeight="1" x14ac:dyDescent="0.3">
      <c r="A694" s="80"/>
    </row>
    <row r="695" spans="1:1" ht="14.25" customHeight="1" x14ac:dyDescent="0.3">
      <c r="A695" s="80"/>
    </row>
    <row r="696" spans="1:1" ht="14.25" customHeight="1" x14ac:dyDescent="0.3">
      <c r="A696" s="80"/>
    </row>
    <row r="697" spans="1:1" ht="14.25" customHeight="1" x14ac:dyDescent="0.3">
      <c r="A697" s="80"/>
    </row>
    <row r="698" spans="1:1" ht="14.25" customHeight="1" x14ac:dyDescent="0.3">
      <c r="A698" s="80"/>
    </row>
    <row r="699" spans="1:1" ht="14.25" customHeight="1" x14ac:dyDescent="0.3">
      <c r="A699" s="80"/>
    </row>
    <row r="700" spans="1:1" ht="14.25" customHeight="1" x14ac:dyDescent="0.3">
      <c r="A700" s="80"/>
    </row>
    <row r="701" spans="1:1" ht="14.25" customHeight="1" x14ac:dyDescent="0.3">
      <c r="A701" s="80"/>
    </row>
    <row r="702" spans="1:1" ht="14.25" customHeight="1" x14ac:dyDescent="0.3">
      <c r="A702" s="80"/>
    </row>
    <row r="703" spans="1:1" ht="14.25" customHeight="1" x14ac:dyDescent="0.3">
      <c r="A703" s="80"/>
    </row>
    <row r="704" spans="1:1" ht="14.25" customHeight="1" x14ac:dyDescent="0.3">
      <c r="A704" s="80"/>
    </row>
    <row r="705" spans="1:1" ht="14.25" customHeight="1" x14ac:dyDescent="0.3">
      <c r="A705" s="80"/>
    </row>
    <row r="706" spans="1:1" ht="14.25" customHeight="1" x14ac:dyDescent="0.3">
      <c r="A706" s="80"/>
    </row>
    <row r="707" spans="1:1" ht="14.25" customHeight="1" x14ac:dyDescent="0.3">
      <c r="A707" s="80"/>
    </row>
    <row r="708" spans="1:1" ht="14.25" customHeight="1" x14ac:dyDescent="0.3">
      <c r="A708" s="80"/>
    </row>
    <row r="709" spans="1:1" ht="14.25" customHeight="1" x14ac:dyDescent="0.3">
      <c r="A709" s="80"/>
    </row>
    <row r="710" spans="1:1" ht="14.25" customHeight="1" x14ac:dyDescent="0.3">
      <c r="A710" s="80"/>
    </row>
    <row r="711" spans="1:1" ht="14.25" customHeight="1" x14ac:dyDescent="0.3">
      <c r="A711" s="80"/>
    </row>
    <row r="712" spans="1:1" ht="14.25" customHeight="1" x14ac:dyDescent="0.3">
      <c r="A712" s="80"/>
    </row>
    <row r="713" spans="1:1" ht="14.25" customHeight="1" x14ac:dyDescent="0.3">
      <c r="A713" s="80"/>
    </row>
    <row r="714" spans="1:1" ht="14.25" customHeight="1" x14ac:dyDescent="0.3">
      <c r="A714" s="80"/>
    </row>
    <row r="715" spans="1:1" ht="14.25" customHeight="1" x14ac:dyDescent="0.3">
      <c r="A715" s="80"/>
    </row>
    <row r="716" spans="1:1" ht="14.25" customHeight="1" x14ac:dyDescent="0.3">
      <c r="A716" s="80"/>
    </row>
    <row r="717" spans="1:1" ht="14.25" customHeight="1" x14ac:dyDescent="0.3">
      <c r="A717" s="80"/>
    </row>
    <row r="718" spans="1:1" ht="14.25" customHeight="1" x14ac:dyDescent="0.3">
      <c r="A718" s="80"/>
    </row>
    <row r="719" spans="1:1" ht="14.25" customHeight="1" x14ac:dyDescent="0.3">
      <c r="A719" s="80"/>
    </row>
    <row r="720" spans="1:1" ht="14.25" customHeight="1" x14ac:dyDescent="0.3">
      <c r="A720" s="80"/>
    </row>
    <row r="721" spans="1:1" ht="14.25" customHeight="1" x14ac:dyDescent="0.3">
      <c r="A721" s="80"/>
    </row>
    <row r="722" spans="1:1" ht="14.25" customHeight="1" x14ac:dyDescent="0.3">
      <c r="A722" s="80"/>
    </row>
    <row r="723" spans="1:1" ht="14.25" customHeight="1" x14ac:dyDescent="0.3">
      <c r="A723" s="80"/>
    </row>
    <row r="724" spans="1:1" ht="14.25" customHeight="1" x14ac:dyDescent="0.3">
      <c r="A724" s="80"/>
    </row>
    <row r="725" spans="1:1" ht="14.25" customHeight="1" x14ac:dyDescent="0.3">
      <c r="A725" s="80"/>
    </row>
    <row r="726" spans="1:1" ht="14.25" customHeight="1" x14ac:dyDescent="0.3">
      <c r="A726" s="80"/>
    </row>
    <row r="727" spans="1:1" ht="14.25" customHeight="1" x14ac:dyDescent="0.3">
      <c r="A727" s="80"/>
    </row>
    <row r="728" spans="1:1" ht="14.25" customHeight="1" x14ac:dyDescent="0.3">
      <c r="A728" s="80"/>
    </row>
    <row r="729" spans="1:1" ht="14.25" customHeight="1" x14ac:dyDescent="0.3">
      <c r="A729" s="80"/>
    </row>
    <row r="730" spans="1:1" ht="14.25" customHeight="1" x14ac:dyDescent="0.3">
      <c r="A730" s="80"/>
    </row>
    <row r="731" spans="1:1" ht="14.25" customHeight="1" x14ac:dyDescent="0.3">
      <c r="A731" s="80"/>
    </row>
    <row r="732" spans="1:1" ht="14.25" customHeight="1" x14ac:dyDescent="0.3">
      <c r="A732" s="80"/>
    </row>
    <row r="733" spans="1:1" ht="14.25" customHeight="1" x14ac:dyDescent="0.3">
      <c r="A733" s="80"/>
    </row>
    <row r="734" spans="1:1" ht="14.25" customHeight="1" x14ac:dyDescent="0.3">
      <c r="A734" s="80"/>
    </row>
    <row r="735" spans="1:1" ht="14.25" customHeight="1" x14ac:dyDescent="0.3">
      <c r="A735" s="80"/>
    </row>
    <row r="736" spans="1:1" ht="14.25" customHeight="1" x14ac:dyDescent="0.3">
      <c r="A736" s="80"/>
    </row>
    <row r="737" spans="1:1" ht="14.25" customHeight="1" x14ac:dyDescent="0.3">
      <c r="A737" s="80"/>
    </row>
    <row r="738" spans="1:1" ht="14.25" customHeight="1" x14ac:dyDescent="0.3">
      <c r="A738" s="80"/>
    </row>
    <row r="739" spans="1:1" ht="14.25" customHeight="1" x14ac:dyDescent="0.3">
      <c r="A739" s="80"/>
    </row>
    <row r="740" spans="1:1" ht="14.25" customHeight="1" x14ac:dyDescent="0.3">
      <c r="A740" s="80"/>
    </row>
    <row r="741" spans="1:1" ht="14.25" customHeight="1" x14ac:dyDescent="0.3">
      <c r="A741" s="80"/>
    </row>
    <row r="742" spans="1:1" ht="14.25" customHeight="1" x14ac:dyDescent="0.3">
      <c r="A742" s="80"/>
    </row>
    <row r="743" spans="1:1" ht="14.25" customHeight="1" x14ac:dyDescent="0.3">
      <c r="A743" s="80"/>
    </row>
    <row r="744" spans="1:1" ht="14.25" customHeight="1" x14ac:dyDescent="0.3">
      <c r="A744" s="80"/>
    </row>
    <row r="745" spans="1:1" ht="14.25" customHeight="1" x14ac:dyDescent="0.3">
      <c r="A745" s="80"/>
    </row>
    <row r="746" spans="1:1" ht="14.25" customHeight="1" x14ac:dyDescent="0.3">
      <c r="A746" s="80"/>
    </row>
    <row r="747" spans="1:1" ht="14.25" customHeight="1" x14ac:dyDescent="0.3">
      <c r="A747" s="80"/>
    </row>
    <row r="748" spans="1:1" ht="14.25" customHeight="1" x14ac:dyDescent="0.3">
      <c r="A748" s="80"/>
    </row>
    <row r="749" spans="1:1" ht="14.25" customHeight="1" x14ac:dyDescent="0.3">
      <c r="A749" s="80"/>
    </row>
    <row r="750" spans="1:1" ht="14.25" customHeight="1" x14ac:dyDescent="0.3">
      <c r="A750" s="80"/>
    </row>
    <row r="751" spans="1:1" ht="14.25" customHeight="1" x14ac:dyDescent="0.3">
      <c r="A751" s="80"/>
    </row>
    <row r="752" spans="1:1" ht="14.25" customHeight="1" x14ac:dyDescent="0.3">
      <c r="A752" s="80"/>
    </row>
    <row r="753" spans="1:1" ht="14.25" customHeight="1" x14ac:dyDescent="0.3">
      <c r="A753" s="80"/>
    </row>
    <row r="754" spans="1:1" ht="14.25" customHeight="1" x14ac:dyDescent="0.3">
      <c r="A754" s="80"/>
    </row>
    <row r="755" spans="1:1" ht="14.25" customHeight="1" x14ac:dyDescent="0.3">
      <c r="A755" s="80"/>
    </row>
    <row r="756" spans="1:1" ht="14.25" customHeight="1" x14ac:dyDescent="0.3">
      <c r="A756" s="80"/>
    </row>
    <row r="757" spans="1:1" ht="14.25" customHeight="1" x14ac:dyDescent="0.3">
      <c r="A757" s="80"/>
    </row>
    <row r="758" spans="1:1" ht="14.25" customHeight="1" x14ac:dyDescent="0.3">
      <c r="A758" s="80"/>
    </row>
    <row r="759" spans="1:1" ht="14.25" customHeight="1" x14ac:dyDescent="0.3">
      <c r="A759" s="80"/>
    </row>
    <row r="760" spans="1:1" ht="14.25" customHeight="1" x14ac:dyDescent="0.3">
      <c r="A760" s="80"/>
    </row>
    <row r="761" spans="1:1" ht="14.25" customHeight="1" x14ac:dyDescent="0.3">
      <c r="A761" s="80"/>
    </row>
    <row r="762" spans="1:1" ht="14.25" customHeight="1" x14ac:dyDescent="0.3">
      <c r="A762" s="80"/>
    </row>
    <row r="763" spans="1:1" ht="14.25" customHeight="1" x14ac:dyDescent="0.3">
      <c r="A763" s="80"/>
    </row>
    <row r="764" spans="1:1" ht="14.25" customHeight="1" x14ac:dyDescent="0.3">
      <c r="A764" s="80"/>
    </row>
    <row r="765" spans="1:1" ht="14.25" customHeight="1" x14ac:dyDescent="0.3">
      <c r="A765" s="80"/>
    </row>
    <row r="766" spans="1:1" ht="14.25" customHeight="1" x14ac:dyDescent="0.3">
      <c r="A766" s="80"/>
    </row>
    <row r="767" spans="1:1" ht="14.25" customHeight="1" x14ac:dyDescent="0.3">
      <c r="A767" s="80"/>
    </row>
    <row r="768" spans="1:1" ht="14.25" customHeight="1" x14ac:dyDescent="0.3">
      <c r="A768" s="80"/>
    </row>
    <row r="769" spans="1:1" ht="14.25" customHeight="1" x14ac:dyDescent="0.3">
      <c r="A769" s="80"/>
    </row>
    <row r="770" spans="1:1" ht="14.25" customHeight="1" x14ac:dyDescent="0.3">
      <c r="A770" s="80"/>
    </row>
    <row r="771" spans="1:1" ht="14.25" customHeight="1" x14ac:dyDescent="0.3">
      <c r="A771" s="80"/>
    </row>
    <row r="772" spans="1:1" ht="14.25" customHeight="1" x14ac:dyDescent="0.3">
      <c r="A772" s="80"/>
    </row>
    <row r="773" spans="1:1" ht="14.25" customHeight="1" x14ac:dyDescent="0.3">
      <c r="A773" s="80"/>
    </row>
    <row r="774" spans="1:1" ht="14.25" customHeight="1" x14ac:dyDescent="0.3">
      <c r="A774" s="80"/>
    </row>
    <row r="775" spans="1:1" ht="14.25" customHeight="1" x14ac:dyDescent="0.3">
      <c r="A775" s="80"/>
    </row>
    <row r="776" spans="1:1" ht="14.25" customHeight="1" x14ac:dyDescent="0.3">
      <c r="A776" s="80"/>
    </row>
    <row r="777" spans="1:1" ht="14.25" customHeight="1" x14ac:dyDescent="0.3">
      <c r="A777" s="80"/>
    </row>
    <row r="778" spans="1:1" ht="14.25" customHeight="1" x14ac:dyDescent="0.3">
      <c r="A778" s="80"/>
    </row>
    <row r="779" spans="1:1" ht="14.25" customHeight="1" x14ac:dyDescent="0.3">
      <c r="A779" s="80"/>
    </row>
    <row r="780" spans="1:1" ht="14.25" customHeight="1" x14ac:dyDescent="0.3">
      <c r="A780" s="80"/>
    </row>
    <row r="781" spans="1:1" ht="14.25" customHeight="1" x14ac:dyDescent="0.3">
      <c r="A781" s="80"/>
    </row>
    <row r="782" spans="1:1" ht="14.25" customHeight="1" x14ac:dyDescent="0.3">
      <c r="A782" s="80"/>
    </row>
    <row r="783" spans="1:1" ht="14.25" customHeight="1" x14ac:dyDescent="0.3">
      <c r="A783" s="80"/>
    </row>
    <row r="784" spans="1:1" ht="14.25" customHeight="1" x14ac:dyDescent="0.3">
      <c r="A784" s="80"/>
    </row>
    <row r="785" spans="1:1" ht="14.25" customHeight="1" x14ac:dyDescent="0.3">
      <c r="A785" s="80"/>
    </row>
    <row r="786" spans="1:1" ht="14.25" customHeight="1" x14ac:dyDescent="0.3">
      <c r="A786" s="80"/>
    </row>
    <row r="787" spans="1:1" ht="14.25" customHeight="1" x14ac:dyDescent="0.3">
      <c r="A787" s="80"/>
    </row>
    <row r="788" spans="1:1" ht="14.25" customHeight="1" x14ac:dyDescent="0.3">
      <c r="A788" s="80"/>
    </row>
    <row r="789" spans="1:1" ht="14.25" customHeight="1" x14ac:dyDescent="0.3">
      <c r="A789" s="80"/>
    </row>
    <row r="790" spans="1:1" ht="14.25" customHeight="1" x14ac:dyDescent="0.3">
      <c r="A790" s="80"/>
    </row>
    <row r="791" spans="1:1" ht="14.25" customHeight="1" x14ac:dyDescent="0.3">
      <c r="A791" s="80"/>
    </row>
    <row r="792" spans="1:1" ht="14.25" customHeight="1" x14ac:dyDescent="0.3">
      <c r="A792" s="80"/>
    </row>
    <row r="793" spans="1:1" ht="14.25" customHeight="1" x14ac:dyDescent="0.3">
      <c r="A793" s="80"/>
    </row>
    <row r="794" spans="1:1" ht="14.25" customHeight="1" x14ac:dyDescent="0.3">
      <c r="A794" s="80"/>
    </row>
    <row r="795" spans="1:1" ht="14.25" customHeight="1" x14ac:dyDescent="0.3">
      <c r="A795" s="80"/>
    </row>
    <row r="796" spans="1:1" ht="14.25" customHeight="1" x14ac:dyDescent="0.3">
      <c r="A796" s="80"/>
    </row>
    <row r="797" spans="1:1" ht="14.25" customHeight="1" x14ac:dyDescent="0.3">
      <c r="A797" s="80"/>
    </row>
    <row r="798" spans="1:1" ht="14.25" customHeight="1" x14ac:dyDescent="0.3">
      <c r="A798" s="80"/>
    </row>
    <row r="799" spans="1:1" ht="14.25" customHeight="1" x14ac:dyDescent="0.3">
      <c r="A799" s="80"/>
    </row>
    <row r="800" spans="1:1" ht="14.25" customHeight="1" x14ac:dyDescent="0.3">
      <c r="A800" s="80"/>
    </row>
    <row r="801" spans="1:1" ht="14.25" customHeight="1" x14ac:dyDescent="0.3">
      <c r="A801" s="80"/>
    </row>
    <row r="802" spans="1:1" ht="14.25" customHeight="1" x14ac:dyDescent="0.3">
      <c r="A802" s="80"/>
    </row>
    <row r="803" spans="1:1" ht="14.25" customHeight="1" x14ac:dyDescent="0.3">
      <c r="A803" s="80"/>
    </row>
    <row r="804" spans="1:1" ht="14.25" customHeight="1" x14ac:dyDescent="0.3">
      <c r="A804" s="80"/>
    </row>
    <row r="805" spans="1:1" ht="14.25" customHeight="1" x14ac:dyDescent="0.3">
      <c r="A805" s="80"/>
    </row>
    <row r="806" spans="1:1" ht="14.25" customHeight="1" x14ac:dyDescent="0.3">
      <c r="A806" s="80"/>
    </row>
    <row r="807" spans="1:1" ht="14.25" customHeight="1" x14ac:dyDescent="0.3">
      <c r="A807" s="80"/>
    </row>
    <row r="808" spans="1:1" ht="14.25" customHeight="1" x14ac:dyDescent="0.3">
      <c r="A808" s="80"/>
    </row>
    <row r="809" spans="1:1" ht="14.25" customHeight="1" x14ac:dyDescent="0.3">
      <c r="A809" s="80"/>
    </row>
    <row r="810" spans="1:1" ht="14.25" customHeight="1" x14ac:dyDescent="0.3">
      <c r="A810" s="80"/>
    </row>
    <row r="811" spans="1:1" ht="14.25" customHeight="1" x14ac:dyDescent="0.3">
      <c r="A811" s="80"/>
    </row>
    <row r="812" spans="1:1" ht="14.25" customHeight="1" x14ac:dyDescent="0.3">
      <c r="A812" s="80"/>
    </row>
    <row r="813" spans="1:1" ht="14.25" customHeight="1" x14ac:dyDescent="0.3">
      <c r="A813" s="80"/>
    </row>
    <row r="814" spans="1:1" ht="14.25" customHeight="1" x14ac:dyDescent="0.3">
      <c r="A814" s="80"/>
    </row>
    <row r="815" spans="1:1" ht="14.25" customHeight="1" x14ac:dyDescent="0.3">
      <c r="A815" s="80"/>
    </row>
    <row r="816" spans="1:1" ht="14.25" customHeight="1" x14ac:dyDescent="0.3">
      <c r="A816" s="80"/>
    </row>
    <row r="817" spans="1:1" ht="14.25" customHeight="1" x14ac:dyDescent="0.3">
      <c r="A817" s="80"/>
    </row>
    <row r="818" spans="1:1" ht="14.25" customHeight="1" x14ac:dyDescent="0.3">
      <c r="A818" s="80"/>
    </row>
    <row r="819" spans="1:1" ht="14.25" customHeight="1" x14ac:dyDescent="0.3">
      <c r="A819" s="80"/>
    </row>
    <row r="820" spans="1:1" ht="14.25" customHeight="1" x14ac:dyDescent="0.3">
      <c r="A820" s="80"/>
    </row>
    <row r="821" spans="1:1" ht="14.25" customHeight="1" x14ac:dyDescent="0.3">
      <c r="A821" s="80"/>
    </row>
    <row r="822" spans="1:1" ht="14.25" customHeight="1" x14ac:dyDescent="0.3">
      <c r="A822" s="80"/>
    </row>
    <row r="823" spans="1:1" ht="14.25" customHeight="1" x14ac:dyDescent="0.3">
      <c r="A823" s="80"/>
    </row>
    <row r="824" spans="1:1" ht="14.25" customHeight="1" x14ac:dyDescent="0.3">
      <c r="A824" s="80"/>
    </row>
    <row r="825" spans="1:1" ht="14.25" customHeight="1" x14ac:dyDescent="0.3">
      <c r="A825" s="80"/>
    </row>
    <row r="826" spans="1:1" ht="14.25" customHeight="1" x14ac:dyDescent="0.3">
      <c r="A826" s="80"/>
    </row>
    <row r="827" spans="1:1" ht="14.25" customHeight="1" x14ac:dyDescent="0.3">
      <c r="A827" s="80"/>
    </row>
    <row r="828" spans="1:1" ht="14.25" customHeight="1" x14ac:dyDescent="0.3">
      <c r="A828" s="80"/>
    </row>
    <row r="829" spans="1:1" ht="14.25" customHeight="1" x14ac:dyDescent="0.3">
      <c r="A829" s="80"/>
    </row>
    <row r="830" spans="1:1" ht="14.25" customHeight="1" x14ac:dyDescent="0.3">
      <c r="A830" s="80"/>
    </row>
    <row r="831" spans="1:1" ht="14.25" customHeight="1" x14ac:dyDescent="0.3">
      <c r="A831" s="80"/>
    </row>
    <row r="832" spans="1:1" ht="14.25" customHeight="1" x14ac:dyDescent="0.3">
      <c r="A832" s="80"/>
    </row>
    <row r="833" spans="1:1" ht="14.25" customHeight="1" x14ac:dyDescent="0.3">
      <c r="A833" s="80"/>
    </row>
    <row r="834" spans="1:1" ht="14.25" customHeight="1" x14ac:dyDescent="0.3">
      <c r="A834" s="80"/>
    </row>
    <row r="835" spans="1:1" ht="14.25" customHeight="1" x14ac:dyDescent="0.3">
      <c r="A835" s="80"/>
    </row>
    <row r="836" spans="1:1" ht="14.25" customHeight="1" x14ac:dyDescent="0.3">
      <c r="A836" s="80"/>
    </row>
    <row r="837" spans="1:1" ht="14.25" customHeight="1" x14ac:dyDescent="0.3">
      <c r="A837" s="80"/>
    </row>
    <row r="838" spans="1:1" ht="14.25" customHeight="1" x14ac:dyDescent="0.3">
      <c r="A838" s="80"/>
    </row>
    <row r="839" spans="1:1" ht="14.25" customHeight="1" x14ac:dyDescent="0.3">
      <c r="A839" s="80"/>
    </row>
    <row r="840" spans="1:1" ht="14.25" customHeight="1" x14ac:dyDescent="0.3">
      <c r="A840" s="80"/>
    </row>
    <row r="841" spans="1:1" ht="14.25" customHeight="1" x14ac:dyDescent="0.3">
      <c r="A841" s="80"/>
    </row>
    <row r="842" spans="1:1" ht="14.25" customHeight="1" x14ac:dyDescent="0.3">
      <c r="A842" s="80"/>
    </row>
    <row r="843" spans="1:1" ht="14.25" customHeight="1" x14ac:dyDescent="0.3">
      <c r="A843" s="80"/>
    </row>
    <row r="844" spans="1:1" ht="14.25" customHeight="1" x14ac:dyDescent="0.3">
      <c r="A844" s="80"/>
    </row>
    <row r="845" spans="1:1" ht="14.25" customHeight="1" x14ac:dyDescent="0.3">
      <c r="A845" s="80"/>
    </row>
    <row r="846" spans="1:1" ht="14.25" customHeight="1" x14ac:dyDescent="0.3">
      <c r="A846" s="80"/>
    </row>
    <row r="847" spans="1:1" ht="14.25" customHeight="1" x14ac:dyDescent="0.3">
      <c r="A847" s="80"/>
    </row>
    <row r="848" spans="1:1" ht="14.25" customHeight="1" x14ac:dyDescent="0.3">
      <c r="A848" s="80"/>
    </row>
    <row r="849" spans="1:1" ht="14.25" customHeight="1" x14ac:dyDescent="0.3">
      <c r="A849" s="80"/>
    </row>
    <row r="850" spans="1:1" ht="14.25" customHeight="1" x14ac:dyDescent="0.3">
      <c r="A850" s="80"/>
    </row>
    <row r="851" spans="1:1" ht="14.25" customHeight="1" x14ac:dyDescent="0.3">
      <c r="A851" s="80"/>
    </row>
    <row r="852" spans="1:1" ht="14.25" customHeight="1" x14ac:dyDescent="0.3">
      <c r="A852" s="80"/>
    </row>
    <row r="853" spans="1:1" ht="14.25" customHeight="1" x14ac:dyDescent="0.3">
      <c r="A853" s="80"/>
    </row>
    <row r="854" spans="1:1" ht="14.25" customHeight="1" x14ac:dyDescent="0.3">
      <c r="A854" s="80"/>
    </row>
    <row r="855" spans="1:1" ht="14.25" customHeight="1" x14ac:dyDescent="0.3">
      <c r="A855" s="80"/>
    </row>
    <row r="856" spans="1:1" ht="14.25" customHeight="1" x14ac:dyDescent="0.3">
      <c r="A856" s="80"/>
    </row>
    <row r="857" spans="1:1" ht="14.25" customHeight="1" x14ac:dyDescent="0.3">
      <c r="A857" s="80"/>
    </row>
    <row r="858" spans="1:1" ht="14.25" customHeight="1" x14ac:dyDescent="0.3">
      <c r="A858" s="80"/>
    </row>
    <row r="859" spans="1:1" ht="14.25" customHeight="1" x14ac:dyDescent="0.3">
      <c r="A859" s="80"/>
    </row>
    <row r="860" spans="1:1" ht="14.25" customHeight="1" x14ac:dyDescent="0.3">
      <c r="A860" s="80"/>
    </row>
    <row r="861" spans="1:1" ht="14.25" customHeight="1" x14ac:dyDescent="0.3">
      <c r="A861" s="80"/>
    </row>
    <row r="862" spans="1:1" ht="14.25" customHeight="1" x14ac:dyDescent="0.3">
      <c r="A862" s="80"/>
    </row>
    <row r="863" spans="1:1" ht="14.25" customHeight="1" x14ac:dyDescent="0.3">
      <c r="A863" s="80"/>
    </row>
    <row r="864" spans="1:1" ht="14.25" customHeight="1" x14ac:dyDescent="0.3">
      <c r="A864" s="80"/>
    </row>
    <row r="865" spans="1:1" ht="14.25" customHeight="1" x14ac:dyDescent="0.3">
      <c r="A865" s="80"/>
    </row>
    <row r="866" spans="1:1" ht="14.25" customHeight="1" x14ac:dyDescent="0.3">
      <c r="A866" s="80"/>
    </row>
    <row r="867" spans="1:1" ht="14.25" customHeight="1" x14ac:dyDescent="0.3">
      <c r="A867" s="80"/>
    </row>
    <row r="868" spans="1:1" ht="14.25" customHeight="1" x14ac:dyDescent="0.3">
      <c r="A868" s="80"/>
    </row>
    <row r="869" spans="1:1" ht="14.25" customHeight="1" x14ac:dyDescent="0.3">
      <c r="A869" s="80"/>
    </row>
    <row r="870" spans="1:1" ht="14.25" customHeight="1" x14ac:dyDescent="0.3">
      <c r="A870" s="80"/>
    </row>
    <row r="871" spans="1:1" ht="14.25" customHeight="1" x14ac:dyDescent="0.3">
      <c r="A871" s="80"/>
    </row>
    <row r="872" spans="1:1" ht="14.25" customHeight="1" x14ac:dyDescent="0.3">
      <c r="A872" s="80"/>
    </row>
    <row r="873" spans="1:1" ht="14.25" customHeight="1" x14ac:dyDescent="0.3">
      <c r="A873" s="80"/>
    </row>
    <row r="874" spans="1:1" ht="14.25" customHeight="1" x14ac:dyDescent="0.3">
      <c r="A874" s="80"/>
    </row>
    <row r="875" spans="1:1" ht="14.25" customHeight="1" x14ac:dyDescent="0.3">
      <c r="A875" s="80"/>
    </row>
    <row r="876" spans="1:1" ht="14.25" customHeight="1" x14ac:dyDescent="0.3">
      <c r="A876" s="80"/>
    </row>
    <row r="877" spans="1:1" ht="14.25" customHeight="1" x14ac:dyDescent="0.3">
      <c r="A877" s="80"/>
    </row>
    <row r="878" spans="1:1" ht="14.25" customHeight="1" x14ac:dyDescent="0.3">
      <c r="A878" s="80"/>
    </row>
    <row r="879" spans="1:1" ht="14.25" customHeight="1" x14ac:dyDescent="0.3">
      <c r="A879" s="80"/>
    </row>
    <row r="880" spans="1:1" ht="14.25" customHeight="1" x14ac:dyDescent="0.3">
      <c r="A880" s="80"/>
    </row>
    <row r="881" spans="1:1" ht="14.25" customHeight="1" x14ac:dyDescent="0.3">
      <c r="A881" s="80"/>
    </row>
    <row r="882" spans="1:1" ht="14.25" customHeight="1" x14ac:dyDescent="0.3">
      <c r="A882" s="80"/>
    </row>
    <row r="883" spans="1:1" ht="14.25" customHeight="1" x14ac:dyDescent="0.3">
      <c r="A883" s="80"/>
    </row>
    <row r="884" spans="1:1" ht="14.25" customHeight="1" x14ac:dyDescent="0.3">
      <c r="A884" s="80"/>
    </row>
    <row r="885" spans="1:1" ht="14.25" customHeight="1" x14ac:dyDescent="0.3">
      <c r="A885" s="80"/>
    </row>
    <row r="886" spans="1:1" ht="14.25" customHeight="1" x14ac:dyDescent="0.3">
      <c r="A886" s="80"/>
    </row>
    <row r="887" spans="1:1" ht="14.25" customHeight="1" x14ac:dyDescent="0.3">
      <c r="A887" s="80"/>
    </row>
    <row r="888" spans="1:1" ht="14.25" customHeight="1" x14ac:dyDescent="0.3">
      <c r="A888" s="80"/>
    </row>
    <row r="889" spans="1:1" ht="14.25" customHeight="1" x14ac:dyDescent="0.3">
      <c r="A889" s="80"/>
    </row>
    <row r="890" spans="1:1" ht="14.25" customHeight="1" x14ac:dyDescent="0.3">
      <c r="A890" s="80"/>
    </row>
    <row r="891" spans="1:1" ht="14.25" customHeight="1" x14ac:dyDescent="0.3">
      <c r="A891" s="80"/>
    </row>
    <row r="892" spans="1:1" ht="14.25" customHeight="1" x14ac:dyDescent="0.3">
      <c r="A892" s="80"/>
    </row>
    <row r="893" spans="1:1" ht="14.25" customHeight="1" x14ac:dyDescent="0.3">
      <c r="A893" s="80"/>
    </row>
    <row r="894" spans="1:1" ht="14.25" customHeight="1" x14ac:dyDescent="0.3">
      <c r="A894" s="80"/>
    </row>
    <row r="895" spans="1:1" ht="14.25" customHeight="1" x14ac:dyDescent="0.3">
      <c r="A895" s="80"/>
    </row>
    <row r="896" spans="1:1" ht="14.25" customHeight="1" x14ac:dyDescent="0.3">
      <c r="A896" s="80"/>
    </row>
    <row r="897" spans="1:1" ht="14.25" customHeight="1" x14ac:dyDescent="0.3">
      <c r="A897" s="80"/>
    </row>
    <row r="898" spans="1:1" ht="14.25" customHeight="1" x14ac:dyDescent="0.3">
      <c r="A898" s="80"/>
    </row>
    <row r="899" spans="1:1" ht="14.25" customHeight="1" x14ac:dyDescent="0.3">
      <c r="A899" s="80"/>
    </row>
    <row r="900" spans="1:1" ht="14.25" customHeight="1" x14ac:dyDescent="0.3">
      <c r="A900" s="80"/>
    </row>
    <row r="901" spans="1:1" ht="14.25" customHeight="1" x14ac:dyDescent="0.3">
      <c r="A901" s="80"/>
    </row>
    <row r="902" spans="1:1" ht="14.25" customHeight="1" x14ac:dyDescent="0.3">
      <c r="A902" s="80"/>
    </row>
    <row r="903" spans="1:1" ht="14.25" customHeight="1" x14ac:dyDescent="0.3">
      <c r="A903" s="80"/>
    </row>
    <row r="904" spans="1:1" ht="14.25" customHeight="1" x14ac:dyDescent="0.3">
      <c r="A904" s="80"/>
    </row>
    <row r="905" spans="1:1" ht="14.25" customHeight="1" x14ac:dyDescent="0.3">
      <c r="A905" s="80"/>
    </row>
    <row r="906" spans="1:1" ht="14.25" customHeight="1" x14ac:dyDescent="0.3">
      <c r="A906" s="80"/>
    </row>
    <row r="907" spans="1:1" ht="14.25" customHeight="1" x14ac:dyDescent="0.3">
      <c r="A907" s="80"/>
    </row>
    <row r="908" spans="1:1" ht="14.25" customHeight="1" x14ac:dyDescent="0.3">
      <c r="A908" s="80"/>
    </row>
    <row r="909" spans="1:1" ht="14.25" customHeight="1" x14ac:dyDescent="0.3">
      <c r="A909" s="80"/>
    </row>
    <row r="910" spans="1:1" ht="14.25" customHeight="1" x14ac:dyDescent="0.3">
      <c r="A910" s="80"/>
    </row>
    <row r="911" spans="1:1" ht="14.25" customHeight="1" x14ac:dyDescent="0.3">
      <c r="A911" s="80"/>
    </row>
    <row r="912" spans="1:1" ht="14.25" customHeight="1" x14ac:dyDescent="0.3">
      <c r="A912" s="80"/>
    </row>
    <row r="913" spans="1:1" ht="14.25" customHeight="1" x14ac:dyDescent="0.3">
      <c r="A913" s="80"/>
    </row>
    <row r="914" spans="1:1" ht="14.25" customHeight="1" x14ac:dyDescent="0.3">
      <c r="A914" s="80"/>
    </row>
    <row r="915" spans="1:1" ht="14.25" customHeight="1" x14ac:dyDescent="0.3">
      <c r="A915" s="80"/>
    </row>
    <row r="916" spans="1:1" ht="14.25" customHeight="1" x14ac:dyDescent="0.3">
      <c r="A916" s="80"/>
    </row>
    <row r="917" spans="1:1" ht="14.25" customHeight="1" x14ac:dyDescent="0.3">
      <c r="A917" s="80"/>
    </row>
    <row r="918" spans="1:1" ht="14.25" customHeight="1" x14ac:dyDescent="0.3">
      <c r="A918" s="80"/>
    </row>
    <row r="919" spans="1:1" ht="14.25" customHeight="1" x14ac:dyDescent="0.3">
      <c r="A919" s="80"/>
    </row>
    <row r="920" spans="1:1" ht="14.25" customHeight="1" x14ac:dyDescent="0.3">
      <c r="A920" s="80"/>
    </row>
    <row r="921" spans="1:1" ht="14.25" customHeight="1" x14ac:dyDescent="0.3">
      <c r="A921" s="80"/>
    </row>
    <row r="922" spans="1:1" ht="14.25" customHeight="1" x14ac:dyDescent="0.3">
      <c r="A922" s="80"/>
    </row>
    <row r="923" spans="1:1" ht="14.25" customHeight="1" x14ac:dyDescent="0.3">
      <c r="A923" s="80"/>
    </row>
    <row r="924" spans="1:1" ht="14.25" customHeight="1" x14ac:dyDescent="0.3">
      <c r="A924" s="80"/>
    </row>
    <row r="925" spans="1:1" ht="14.25" customHeight="1" x14ac:dyDescent="0.3">
      <c r="A925" s="80"/>
    </row>
    <row r="926" spans="1:1" ht="14.25" customHeight="1" x14ac:dyDescent="0.3">
      <c r="A926" s="80"/>
    </row>
    <row r="927" spans="1:1" ht="14.25" customHeight="1" x14ac:dyDescent="0.3">
      <c r="A927" s="80"/>
    </row>
    <row r="928" spans="1:1" ht="14.25" customHeight="1" x14ac:dyDescent="0.3">
      <c r="A928" s="80"/>
    </row>
    <row r="929" spans="1:1" ht="14.25" customHeight="1" x14ac:dyDescent="0.3">
      <c r="A929" s="80"/>
    </row>
    <row r="930" spans="1:1" ht="14.25" customHeight="1" x14ac:dyDescent="0.3">
      <c r="A930" s="80"/>
    </row>
    <row r="931" spans="1:1" ht="14.25" customHeight="1" x14ac:dyDescent="0.3">
      <c r="A931" s="80"/>
    </row>
    <row r="932" spans="1:1" ht="14.25" customHeight="1" x14ac:dyDescent="0.3">
      <c r="A932" s="80"/>
    </row>
    <row r="933" spans="1:1" ht="14.25" customHeight="1" x14ac:dyDescent="0.3">
      <c r="A933" s="80"/>
    </row>
    <row r="934" spans="1:1" ht="14.25" customHeight="1" x14ac:dyDescent="0.3">
      <c r="A934" s="80"/>
    </row>
    <row r="935" spans="1:1" ht="14.25" customHeight="1" x14ac:dyDescent="0.3">
      <c r="A935" s="80"/>
    </row>
    <row r="936" spans="1:1" ht="14.25" customHeight="1" x14ac:dyDescent="0.3">
      <c r="A936" s="80"/>
    </row>
    <row r="937" spans="1:1" ht="14.25" customHeight="1" x14ac:dyDescent="0.3">
      <c r="A937" s="80"/>
    </row>
    <row r="938" spans="1:1" ht="14.25" customHeight="1" x14ac:dyDescent="0.3">
      <c r="A938" s="80"/>
    </row>
    <row r="939" spans="1:1" ht="14.25" customHeight="1" x14ac:dyDescent="0.3">
      <c r="A939" s="80"/>
    </row>
    <row r="940" spans="1:1" ht="14.25" customHeight="1" x14ac:dyDescent="0.3">
      <c r="A940" s="80"/>
    </row>
    <row r="941" spans="1:1" ht="14.25" customHeight="1" x14ac:dyDescent="0.3">
      <c r="A941" s="80"/>
    </row>
    <row r="942" spans="1:1" ht="14.25" customHeight="1" x14ac:dyDescent="0.3">
      <c r="A942" s="80"/>
    </row>
    <row r="943" spans="1:1" ht="14.25" customHeight="1" x14ac:dyDescent="0.3">
      <c r="A943" s="80"/>
    </row>
    <row r="944" spans="1:1" ht="14.25" customHeight="1" x14ac:dyDescent="0.3">
      <c r="A944" s="80"/>
    </row>
    <row r="945" spans="1:1" ht="14.25" customHeight="1" x14ac:dyDescent="0.3">
      <c r="A945" s="80"/>
    </row>
    <row r="946" spans="1:1" ht="14.25" customHeight="1" x14ac:dyDescent="0.3">
      <c r="A946" s="80"/>
    </row>
    <row r="947" spans="1:1" ht="14.25" customHeight="1" x14ac:dyDescent="0.3">
      <c r="A947" s="80"/>
    </row>
    <row r="948" spans="1:1" ht="14.25" customHeight="1" x14ac:dyDescent="0.3">
      <c r="A948" s="80"/>
    </row>
    <row r="949" spans="1:1" ht="14.25" customHeight="1" x14ac:dyDescent="0.3">
      <c r="A949" s="80"/>
    </row>
    <row r="950" spans="1:1" ht="14.25" customHeight="1" x14ac:dyDescent="0.3">
      <c r="A950" s="80"/>
    </row>
    <row r="951" spans="1:1" ht="14.25" customHeight="1" x14ac:dyDescent="0.3">
      <c r="A951" s="80"/>
    </row>
    <row r="952" spans="1:1" ht="14.25" customHeight="1" x14ac:dyDescent="0.3">
      <c r="A952" s="80"/>
    </row>
    <row r="953" spans="1:1" ht="14.25" customHeight="1" x14ac:dyDescent="0.3">
      <c r="A953" s="80"/>
    </row>
    <row r="954" spans="1:1" ht="14.25" customHeight="1" x14ac:dyDescent="0.3">
      <c r="A954" s="80"/>
    </row>
    <row r="955" spans="1:1" ht="14.25" customHeight="1" x14ac:dyDescent="0.3">
      <c r="A955" s="80"/>
    </row>
    <row r="956" spans="1:1" ht="14.25" customHeight="1" x14ac:dyDescent="0.3">
      <c r="A956" s="80"/>
    </row>
    <row r="957" spans="1:1" ht="14.25" customHeight="1" x14ac:dyDescent="0.3">
      <c r="A957" s="80"/>
    </row>
    <row r="958" spans="1:1" ht="14.25" customHeight="1" x14ac:dyDescent="0.3">
      <c r="A958" s="80"/>
    </row>
    <row r="959" spans="1:1" ht="14.25" customHeight="1" x14ac:dyDescent="0.3">
      <c r="A959" s="80"/>
    </row>
    <row r="960" spans="1:1" ht="14.25" customHeight="1" x14ac:dyDescent="0.3">
      <c r="A960" s="80"/>
    </row>
    <row r="961" spans="1:1" ht="14.25" customHeight="1" x14ac:dyDescent="0.3">
      <c r="A961" s="80"/>
    </row>
    <row r="962" spans="1:1" ht="14.25" customHeight="1" x14ac:dyDescent="0.3">
      <c r="A962" s="80"/>
    </row>
    <row r="963" spans="1:1" ht="14.25" customHeight="1" x14ac:dyDescent="0.3">
      <c r="A963" s="80"/>
    </row>
    <row r="964" spans="1:1" ht="14.25" customHeight="1" x14ac:dyDescent="0.3">
      <c r="A964" s="80"/>
    </row>
    <row r="965" spans="1:1" ht="14.25" customHeight="1" x14ac:dyDescent="0.3">
      <c r="A965" s="80"/>
    </row>
    <row r="966" spans="1:1" ht="14.25" customHeight="1" x14ac:dyDescent="0.3">
      <c r="A966" s="80"/>
    </row>
    <row r="967" spans="1:1" ht="14.25" customHeight="1" x14ac:dyDescent="0.3">
      <c r="A967" s="80"/>
    </row>
    <row r="968" spans="1:1" ht="14.25" customHeight="1" x14ac:dyDescent="0.3">
      <c r="A968" s="80"/>
    </row>
    <row r="969" spans="1:1" ht="14.25" customHeight="1" x14ac:dyDescent="0.3">
      <c r="A969" s="80"/>
    </row>
    <row r="970" spans="1:1" ht="14.25" customHeight="1" x14ac:dyDescent="0.3">
      <c r="A970" s="80"/>
    </row>
    <row r="971" spans="1:1" ht="14.25" customHeight="1" x14ac:dyDescent="0.3">
      <c r="A971" s="80"/>
    </row>
    <row r="972" spans="1:1" ht="14.25" customHeight="1" x14ac:dyDescent="0.3">
      <c r="A972" s="80"/>
    </row>
    <row r="973" spans="1:1" ht="14.25" customHeight="1" x14ac:dyDescent="0.3">
      <c r="A973" s="80"/>
    </row>
    <row r="974" spans="1:1" ht="14.25" customHeight="1" x14ac:dyDescent="0.3">
      <c r="A974" s="80"/>
    </row>
    <row r="975" spans="1:1" ht="14.25" customHeight="1" x14ac:dyDescent="0.3">
      <c r="A975" s="80"/>
    </row>
    <row r="976" spans="1:1" ht="14.25" customHeight="1" x14ac:dyDescent="0.3">
      <c r="A976" s="80"/>
    </row>
    <row r="977" spans="1:1" ht="14.25" customHeight="1" x14ac:dyDescent="0.3">
      <c r="A977" s="80"/>
    </row>
    <row r="978" spans="1:1" ht="14.25" customHeight="1" x14ac:dyDescent="0.3">
      <c r="A978" s="80"/>
    </row>
    <row r="979" spans="1:1" ht="14.25" customHeight="1" x14ac:dyDescent="0.3">
      <c r="A979" s="80"/>
    </row>
    <row r="980" spans="1:1" ht="14.25" customHeight="1" x14ac:dyDescent="0.3">
      <c r="A980" s="80"/>
    </row>
    <row r="981" spans="1:1" ht="14.25" customHeight="1" x14ac:dyDescent="0.3">
      <c r="A981" s="80"/>
    </row>
    <row r="982" spans="1:1" ht="14.25" customHeight="1" x14ac:dyDescent="0.3">
      <c r="A982" s="80"/>
    </row>
    <row r="983" spans="1:1" ht="14.25" customHeight="1" x14ac:dyDescent="0.3">
      <c r="A983" s="80"/>
    </row>
    <row r="984" spans="1:1" ht="14.25" customHeight="1" x14ac:dyDescent="0.3">
      <c r="A984" s="80"/>
    </row>
    <row r="985" spans="1:1" ht="14.25" customHeight="1" x14ac:dyDescent="0.3">
      <c r="A985" s="80"/>
    </row>
    <row r="986" spans="1:1" ht="14.25" customHeight="1" x14ac:dyDescent="0.3">
      <c r="A986" s="80"/>
    </row>
    <row r="987" spans="1:1" ht="14.25" customHeight="1" x14ac:dyDescent="0.3">
      <c r="A987" s="80"/>
    </row>
    <row r="988" spans="1:1" ht="14.25" customHeight="1" x14ac:dyDescent="0.3">
      <c r="A988" s="80"/>
    </row>
    <row r="989" spans="1:1" ht="14.25" customHeight="1" x14ac:dyDescent="0.3">
      <c r="A989" s="80"/>
    </row>
    <row r="990" spans="1:1" ht="14.25" customHeight="1" x14ac:dyDescent="0.3">
      <c r="A990" s="80"/>
    </row>
    <row r="991" spans="1:1" ht="14.25" customHeight="1" x14ac:dyDescent="0.3">
      <c r="A991" s="80"/>
    </row>
    <row r="992" spans="1:1" ht="14.25" customHeight="1" x14ac:dyDescent="0.3">
      <c r="A992" s="80"/>
    </row>
    <row r="993" spans="1:1" ht="14.25" customHeight="1" x14ac:dyDescent="0.3">
      <c r="A993" s="80"/>
    </row>
    <row r="994" spans="1:1" ht="14.25" customHeight="1" x14ac:dyDescent="0.3">
      <c r="A994" s="80"/>
    </row>
    <row r="995" spans="1:1" ht="14.25" customHeight="1" x14ac:dyDescent="0.3">
      <c r="A995" s="80"/>
    </row>
    <row r="996" spans="1:1" ht="14.25" customHeight="1" x14ac:dyDescent="0.3">
      <c r="A996" s="80"/>
    </row>
    <row r="997" spans="1:1" ht="14.25" customHeight="1" x14ac:dyDescent="0.3">
      <c r="A997" s="80"/>
    </row>
    <row r="998" spans="1:1" ht="14.25" customHeight="1" x14ac:dyDescent="0.3">
      <c r="A998" s="80"/>
    </row>
    <row r="999" spans="1:1" ht="14.25" customHeight="1" x14ac:dyDescent="0.3">
      <c r="A999" s="80"/>
    </row>
    <row r="1000" spans="1:1" ht="14.25" customHeight="1" x14ac:dyDescent="0.3">
      <c r="A1000" s="80"/>
    </row>
  </sheetData>
  <mergeCells count="11">
    <mergeCell ref="K8:S8"/>
    <mergeCell ref="AO8:AQ8"/>
    <mergeCell ref="AV8:AY8"/>
    <mergeCell ref="AZ8:BA8"/>
    <mergeCell ref="BP8:BQ8"/>
    <mergeCell ref="BE8:BG8"/>
    <mergeCell ref="BL8:BO8"/>
    <mergeCell ref="AP50:AP52"/>
    <mergeCell ref="AD7:AG7"/>
    <mergeCell ref="AO7:BA7"/>
    <mergeCell ref="BE7:BQ7"/>
  </mergeCells>
  <hyperlinks>
    <hyperlink ref="B3" r:id="rId1" xr:uid="{00000000-0004-0000-0500-000000000000}"/>
    <hyperlink ref="B4" r:id="rId2" xr:uid="{00000000-0004-0000-0500-000001000000}"/>
    <hyperlink ref="B116" r:id="rId3" xr:uid="{00000000-0004-0000-0500-000002000000}"/>
    <hyperlink ref="B120" r:id="rId4" xr:uid="{00000000-0004-0000-0500-000003000000}"/>
    <hyperlink ref="B125" r:id="rId5" xr:uid="{00000000-0004-0000-0500-000004000000}"/>
  </hyperlinks>
  <pageMargins left="0.7" right="0.7" top="0.75" bottom="0.75" header="0" footer="0"/>
  <pageSetup paperSize="9" orientation="landscape"/>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T1000"/>
  <sheetViews>
    <sheetView workbookViewId="0"/>
  </sheetViews>
  <sheetFormatPr baseColWidth="10" defaultColWidth="14.44140625" defaultRowHeight="15" customHeight="1" x14ac:dyDescent="0.3"/>
  <cols>
    <col min="1" max="1" width="41.6640625" customWidth="1"/>
    <col min="2" max="2" width="11.5546875" customWidth="1"/>
    <col min="3" max="3" width="13.6640625" customWidth="1"/>
    <col min="4" max="4" width="12.5546875" customWidth="1"/>
    <col min="5" max="5" width="10.44140625" customWidth="1"/>
    <col min="6" max="6" width="13.6640625" customWidth="1"/>
    <col min="7" max="7" width="11.44140625" customWidth="1"/>
    <col min="8" max="8" width="13.88671875" customWidth="1"/>
    <col min="9" max="9" width="11.5546875" customWidth="1"/>
    <col min="10" max="46" width="10.44140625" customWidth="1"/>
  </cols>
  <sheetData>
    <row r="1" spans="1:46" ht="14.25" customHeight="1" x14ac:dyDescent="0.3">
      <c r="P1" s="304" t="s">
        <v>435</v>
      </c>
      <c r="Q1" s="305"/>
      <c r="R1" s="305"/>
      <c r="S1" s="305"/>
      <c r="T1" s="305"/>
      <c r="U1" s="305"/>
      <c r="V1" s="306"/>
    </row>
    <row r="2" spans="1:46" ht="14.25" customHeight="1" x14ac:dyDescent="0.35">
      <c r="A2" s="1" t="s">
        <v>436</v>
      </c>
      <c r="P2" s="307"/>
      <c r="Q2" s="298"/>
      <c r="R2" s="298"/>
      <c r="S2" s="298"/>
      <c r="T2" s="298"/>
      <c r="U2" s="298"/>
      <c r="V2" s="308"/>
    </row>
    <row r="3" spans="1:46" ht="14.25" customHeight="1" x14ac:dyDescent="0.3">
      <c r="P3" s="309"/>
      <c r="Q3" s="310"/>
      <c r="R3" s="310"/>
      <c r="S3" s="310"/>
      <c r="T3" s="310"/>
      <c r="U3" s="310"/>
      <c r="V3" s="311"/>
    </row>
    <row r="4" spans="1:46" ht="14.25" customHeight="1" x14ac:dyDescent="0.35">
      <c r="A4" s="1"/>
      <c r="B4" s="2" t="s">
        <v>437</v>
      </c>
      <c r="C4" s="1"/>
      <c r="D4" s="1"/>
      <c r="E4" s="1"/>
      <c r="F4" s="1"/>
      <c r="G4" s="2"/>
      <c r="H4" s="7"/>
      <c r="I4" s="7"/>
      <c r="J4" s="7"/>
      <c r="K4" s="7"/>
      <c r="L4" s="7"/>
      <c r="M4" s="7"/>
      <c r="N4" s="7"/>
      <c r="O4" s="7"/>
    </row>
    <row r="5" spans="1:46" ht="14.25" customHeight="1" x14ac:dyDescent="0.3">
      <c r="B5" s="7"/>
      <c r="C5" s="2"/>
      <c r="D5" s="2"/>
      <c r="E5" s="2"/>
      <c r="F5" s="2"/>
      <c r="G5" s="7"/>
      <c r="H5" s="7"/>
      <c r="I5" s="7"/>
      <c r="J5" s="7"/>
      <c r="K5" s="2"/>
      <c r="L5" s="7"/>
      <c r="M5" s="7"/>
      <c r="N5" s="7"/>
      <c r="O5" s="7"/>
    </row>
    <row r="6" spans="1:46" ht="14.25" customHeight="1" x14ac:dyDescent="0.3">
      <c r="A6" s="11" t="s">
        <v>3</v>
      </c>
      <c r="B6" s="156">
        <v>1895</v>
      </c>
      <c r="C6" s="156">
        <v>1910</v>
      </c>
      <c r="D6" s="158">
        <v>1914</v>
      </c>
      <c r="E6" s="11">
        <v>1915</v>
      </c>
      <c r="F6" s="11">
        <v>1916</v>
      </c>
      <c r="G6" s="14">
        <v>1923</v>
      </c>
      <c r="H6" s="14" t="s">
        <v>10</v>
      </c>
      <c r="I6" s="14">
        <v>1932</v>
      </c>
      <c r="J6" s="159">
        <v>1933</v>
      </c>
      <c r="K6" s="158">
        <v>1945</v>
      </c>
      <c r="L6" s="160">
        <v>1952</v>
      </c>
      <c r="M6" s="161">
        <v>1953</v>
      </c>
      <c r="N6" s="161">
        <v>1954</v>
      </c>
      <c r="O6" s="161">
        <v>1955</v>
      </c>
      <c r="P6" s="161">
        <v>1956</v>
      </c>
      <c r="Q6" s="161">
        <v>1957</v>
      </c>
      <c r="R6" s="161">
        <v>1958</v>
      </c>
      <c r="S6" s="161">
        <v>1959</v>
      </c>
      <c r="T6" s="160">
        <v>1960</v>
      </c>
      <c r="U6" s="161">
        <v>1961</v>
      </c>
      <c r="V6" s="161">
        <v>1962</v>
      </c>
      <c r="W6" s="161">
        <v>1963</v>
      </c>
      <c r="X6" s="161">
        <v>1964</v>
      </c>
      <c r="Y6" s="161">
        <v>1965</v>
      </c>
      <c r="Z6" s="161">
        <v>1966</v>
      </c>
      <c r="AA6" s="161">
        <v>1967</v>
      </c>
      <c r="AB6" s="161">
        <v>1968</v>
      </c>
      <c r="AC6" s="161">
        <v>1969</v>
      </c>
      <c r="AD6" s="161">
        <v>1970</v>
      </c>
      <c r="AE6" s="161">
        <v>1971</v>
      </c>
      <c r="AF6" s="161">
        <v>1972</v>
      </c>
      <c r="AG6" s="161">
        <v>1973</v>
      </c>
      <c r="AH6" s="161">
        <v>1974</v>
      </c>
      <c r="AI6" s="161">
        <v>1975</v>
      </c>
      <c r="AJ6" s="161">
        <v>1976</v>
      </c>
      <c r="AK6" s="161">
        <v>1977</v>
      </c>
      <c r="AL6" s="161">
        <v>1978</v>
      </c>
      <c r="AM6" s="161">
        <v>1979</v>
      </c>
      <c r="AN6" s="161">
        <v>1980</v>
      </c>
      <c r="AO6" s="161">
        <v>1981</v>
      </c>
      <c r="AP6" s="161">
        <v>1982</v>
      </c>
      <c r="AQ6" s="161">
        <v>1983</v>
      </c>
      <c r="AR6" s="161">
        <v>1984</v>
      </c>
      <c r="AS6" s="161">
        <v>1985</v>
      </c>
      <c r="AT6" s="161">
        <v>1986</v>
      </c>
    </row>
    <row r="7" spans="1:46" ht="14.25" customHeight="1" x14ac:dyDescent="0.3">
      <c r="A7" s="133" t="s">
        <v>33</v>
      </c>
      <c r="B7" s="166"/>
      <c r="C7" s="166"/>
      <c r="D7" s="166">
        <v>56.771671388101986</v>
      </c>
      <c r="E7" s="37">
        <v>52.668593955321938</v>
      </c>
      <c r="F7" s="37">
        <v>49.058506731946146</v>
      </c>
      <c r="G7" s="166">
        <v>51.403214774281807</v>
      </c>
      <c r="H7" s="166">
        <v>55.771057513914648</v>
      </c>
      <c r="I7" s="37">
        <v>68.246184997699032</v>
      </c>
      <c r="J7" s="166">
        <v>55.190820073439411</v>
      </c>
      <c r="K7" s="166">
        <v>46.296043892578695</v>
      </c>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row>
    <row r="8" spans="1:46" ht="14.25" customHeight="1" x14ac:dyDescent="0.3">
      <c r="A8" s="21" t="s">
        <v>58</v>
      </c>
      <c r="B8" s="37"/>
      <c r="C8" s="37"/>
      <c r="D8" s="37">
        <v>80.426534466477804</v>
      </c>
      <c r="E8" s="37">
        <v>0</v>
      </c>
      <c r="F8" s="37">
        <v>0</v>
      </c>
      <c r="G8" s="37">
        <v>68.537619699042409</v>
      </c>
      <c r="H8" s="37">
        <v>74.36141001855286</v>
      </c>
      <c r="I8" s="37">
        <v>71.01292222733548</v>
      </c>
      <c r="J8" s="37">
        <v>73.587760097919215</v>
      </c>
      <c r="K8" s="37">
        <v>52.083049379151028</v>
      </c>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row>
    <row r="9" spans="1:46" ht="14.25" customHeight="1" x14ac:dyDescent="0.3">
      <c r="A9" s="21" t="s">
        <v>417</v>
      </c>
      <c r="B9" s="37"/>
      <c r="C9" s="37"/>
      <c r="D9" s="37">
        <v>47.309726156751651</v>
      </c>
      <c r="E9" s="37">
        <v>43.890494962768287</v>
      </c>
      <c r="F9" s="37">
        <v>40.882088943288451</v>
      </c>
      <c r="G9" s="37">
        <v>34.268809849521205</v>
      </c>
      <c r="H9" s="37">
        <v>55.771057513914648</v>
      </c>
      <c r="I9" s="37">
        <v>68.246184997699032</v>
      </c>
      <c r="J9" s="37">
        <v>55.190820073439411</v>
      </c>
      <c r="K9" s="37">
        <v>37.615535662720184</v>
      </c>
      <c r="L9" s="37"/>
      <c r="M9" s="37"/>
      <c r="N9" s="37"/>
      <c r="O9" s="37"/>
      <c r="P9" s="37"/>
      <c r="Q9" s="37"/>
      <c r="R9" s="37"/>
      <c r="S9" s="37"/>
      <c r="T9" s="37"/>
      <c r="U9" s="37"/>
      <c r="V9" s="37"/>
      <c r="W9" s="37"/>
      <c r="X9" s="37">
        <v>53.341166712745363</v>
      </c>
      <c r="Y9" s="37">
        <v>58.06922498118886</v>
      </c>
      <c r="Z9" s="37">
        <v>58.556814476687322</v>
      </c>
      <c r="AA9" s="37">
        <v>55.258121491200399</v>
      </c>
      <c r="AB9" s="37">
        <v>47.544477611940295</v>
      </c>
      <c r="AC9" s="37">
        <v>54.900220796971936</v>
      </c>
      <c r="AD9" s="37">
        <v>49.376266021331915</v>
      </c>
      <c r="AE9" s="37">
        <v>46.724017409654465</v>
      </c>
      <c r="AF9" s="37">
        <v>42.604535996670847</v>
      </c>
      <c r="AG9" s="37">
        <v>47.090572797009479</v>
      </c>
      <c r="AH9" s="37">
        <v>61.055977011494278</v>
      </c>
      <c r="AI9" s="37">
        <v>80.834822616408005</v>
      </c>
      <c r="AJ9" s="37">
        <v>34.434375084906961</v>
      </c>
      <c r="AK9" s="37">
        <v>23.758052241926368</v>
      </c>
      <c r="AL9" s="37">
        <v>16.714717572661186</v>
      </c>
      <c r="AM9" s="37">
        <v>15.638851460885315</v>
      </c>
      <c r="AN9" s="37">
        <v>19.124585339845616</v>
      </c>
      <c r="AO9" s="37">
        <v>21.963469693293604</v>
      </c>
      <c r="AP9" s="37">
        <v>22.989796152881421</v>
      </c>
      <c r="AQ9" s="37">
        <v>38.051770036472234</v>
      </c>
      <c r="AR9" s="37">
        <v>50.309507986263576</v>
      </c>
      <c r="AS9" s="37">
        <v>39.144132514705262</v>
      </c>
      <c r="AT9" s="37">
        <v>35.583654632233191</v>
      </c>
    </row>
    <row r="10" spans="1:46" ht="14.25" customHeight="1" x14ac:dyDescent="0.3">
      <c r="A10" s="21" t="s">
        <v>426</v>
      </c>
      <c r="B10" s="37"/>
      <c r="C10" s="37"/>
      <c r="D10" s="37">
        <v>85.157507082152975</v>
      </c>
      <c r="E10" s="37"/>
      <c r="F10" s="37"/>
      <c r="G10" s="37"/>
      <c r="H10" s="37">
        <v>85.515621521335802</v>
      </c>
      <c r="I10" s="37">
        <v>101.4470317533364</v>
      </c>
      <c r="J10" s="37">
        <v>88.141783761729897</v>
      </c>
      <c r="K10" s="37"/>
      <c r="L10" s="37"/>
      <c r="M10" s="37"/>
      <c r="N10" s="37"/>
      <c r="O10" s="37"/>
      <c r="P10" s="37"/>
      <c r="Q10" s="37"/>
      <c r="R10" s="37"/>
      <c r="S10" s="37"/>
      <c r="T10" s="37"/>
      <c r="U10" s="37"/>
      <c r="V10" s="37"/>
      <c r="W10" s="37"/>
      <c r="X10" s="37">
        <v>76.833978435167253</v>
      </c>
      <c r="Y10" s="37">
        <v>84.368053316134564</v>
      </c>
      <c r="Z10" s="37">
        <v>82.447994783175744</v>
      </c>
      <c r="AA10" s="37">
        <v>74.575159275846843</v>
      </c>
      <c r="AB10" s="37">
        <v>64.164993215739486</v>
      </c>
      <c r="AC10" s="37">
        <v>72.034959520555162</v>
      </c>
      <c r="AD10" s="37">
        <v>65.234068297929568</v>
      </c>
      <c r="AE10" s="37">
        <v>57.146234502769737</v>
      </c>
      <c r="AF10" s="37">
        <v>49.266833125260113</v>
      </c>
      <c r="AG10" s="37">
        <v>65.046584374959465</v>
      </c>
      <c r="AH10" s="37">
        <v>62.49723092998957</v>
      </c>
      <c r="AI10" s="37">
        <v>65.628422025129368</v>
      </c>
      <c r="AJ10" s="37">
        <v>28.648003667979907</v>
      </c>
      <c r="AK10" s="37">
        <v>32.249547187446211</v>
      </c>
      <c r="AL10" s="37">
        <v>29.457311045213402</v>
      </c>
      <c r="AM10" s="37">
        <v>21.618294297229681</v>
      </c>
      <c r="AN10" s="37">
        <v>31.658611473507197</v>
      </c>
      <c r="AO10" s="37">
        <v>31.462557618627894</v>
      </c>
      <c r="AP10" s="37">
        <v>29.813085776530887</v>
      </c>
      <c r="AQ10" s="37">
        <v>50.188972548105632</v>
      </c>
      <c r="AR10" s="37">
        <v>57.254309332226903</v>
      </c>
      <c r="AS10" s="37">
        <v>47.49488078450905</v>
      </c>
      <c r="AT10" s="37">
        <v>41.73391592669325</v>
      </c>
    </row>
    <row r="11" spans="1:46" ht="14.25" customHeight="1" x14ac:dyDescent="0.3">
      <c r="A11" s="167" t="s">
        <v>50</v>
      </c>
      <c r="B11" s="168"/>
      <c r="C11" s="168"/>
      <c r="D11" s="168">
        <v>23.654863078375826</v>
      </c>
      <c r="E11" s="168">
        <v>28.528821725799386</v>
      </c>
      <c r="F11" s="168">
        <v>24.529253365973073</v>
      </c>
      <c r="G11" s="168">
        <v>25.701607387140903</v>
      </c>
      <c r="H11" s="168">
        <v>55.771057513914648</v>
      </c>
      <c r="I11" s="168">
        <v>68.246184997699032</v>
      </c>
      <c r="J11" s="168">
        <v>55.190820073439411</v>
      </c>
      <c r="K11" s="168">
        <v>36.168784291077102</v>
      </c>
      <c r="L11" s="37">
        <v>41.349864945978389</v>
      </c>
      <c r="M11" s="37">
        <v>44.264047591000114</v>
      </c>
      <c r="N11" s="37">
        <v>42.646407899216889</v>
      </c>
      <c r="O11" s="37">
        <v>37.970644704931281</v>
      </c>
      <c r="P11" s="37">
        <v>44.641361489797731</v>
      </c>
      <c r="Q11" s="37">
        <v>46.530666190391138</v>
      </c>
      <c r="R11" s="37">
        <v>55.764496688022589</v>
      </c>
      <c r="S11" s="37">
        <v>30.550554518083764</v>
      </c>
      <c r="T11" s="37">
        <v>34</v>
      </c>
      <c r="U11" s="37">
        <v>36.997854077253216</v>
      </c>
      <c r="V11" s="37">
        <v>34.738583996648508</v>
      </c>
      <c r="W11" s="37">
        <v>36.322526173589999</v>
      </c>
      <c r="X11" s="37">
        <v>49.93641139065523</v>
      </c>
      <c r="Y11" s="37">
        <v>52.950661077071906</v>
      </c>
      <c r="Z11" s="37">
        <v>52.19921747636127</v>
      </c>
      <c r="AA11" s="37">
        <v>52.824071153724844</v>
      </c>
      <c r="AB11" s="37">
        <v>45.450203527815468</v>
      </c>
      <c r="AC11" s="37">
        <v>44.023761959835987</v>
      </c>
      <c r="AD11" s="37">
        <v>45.623375459352886</v>
      </c>
      <c r="AE11" s="37">
        <v>44.720786072276461</v>
      </c>
      <c r="AF11" s="37">
        <v>32.457344985434887</v>
      </c>
      <c r="AG11" s="37">
        <v>34.39881624547332</v>
      </c>
      <c r="AH11" s="37">
        <v>66.114778265412781</v>
      </c>
      <c r="AI11" s="37">
        <v>83.859719142646</v>
      </c>
      <c r="AJ11" s="37">
        <v>24.134790110039408</v>
      </c>
      <c r="AK11" s="37">
        <v>21.833361851587679</v>
      </c>
      <c r="AL11" s="37">
        <v>45.232364279461969</v>
      </c>
      <c r="AM11" s="37">
        <v>51.053499413167785</v>
      </c>
      <c r="AN11" s="37">
        <v>53.666533038235336</v>
      </c>
      <c r="AO11" s="37">
        <v>53.331400087013961</v>
      </c>
      <c r="AP11" s="37">
        <v>39.647127652854145</v>
      </c>
      <c r="AQ11" s="37">
        <v>39.79760586493132</v>
      </c>
      <c r="AR11" s="37">
        <v>44.335979344790246</v>
      </c>
      <c r="AS11" s="37">
        <v>37.306967895348428</v>
      </c>
      <c r="AT11" s="37">
        <v>40.490684536455973</v>
      </c>
    </row>
    <row r="12" spans="1:46" ht="14.25" customHeight="1" x14ac:dyDescent="0.3">
      <c r="A12" s="167" t="s">
        <v>23</v>
      </c>
      <c r="B12" s="168"/>
      <c r="C12" s="168"/>
      <c r="D12" s="168">
        <v>47.309726156751651</v>
      </c>
      <c r="E12" s="168">
        <v>43.890494962768287</v>
      </c>
      <c r="F12" s="168">
        <v>40.882088943288451</v>
      </c>
      <c r="G12" s="168">
        <v>34.268809849521205</v>
      </c>
      <c r="H12" s="168">
        <v>44.61684601113172</v>
      </c>
      <c r="I12" s="168">
        <v>55.334744592728939</v>
      </c>
      <c r="J12" s="168">
        <v>44.152656058751525</v>
      </c>
      <c r="K12" s="168">
        <v>43.402541149292517</v>
      </c>
      <c r="L12" s="37">
        <v>39.094417767106847</v>
      </c>
      <c r="M12" s="37">
        <v>42.493485687360113</v>
      </c>
      <c r="N12" s="37">
        <v>40.940551583248215</v>
      </c>
      <c r="O12" s="37">
        <v>36.451818916734034</v>
      </c>
      <c r="P12" s="37">
        <v>40.177225340817962</v>
      </c>
      <c r="Q12" s="37">
        <v>42.951384175745666</v>
      </c>
      <c r="R12" s="37">
        <v>54.404387012704959</v>
      </c>
      <c r="S12" s="37">
        <v>30.550554518083764</v>
      </c>
      <c r="T12" s="37">
        <v>34</v>
      </c>
      <c r="U12" s="37">
        <v>36.997854077253216</v>
      </c>
      <c r="V12" s="37">
        <v>34.738583996648508</v>
      </c>
      <c r="W12" s="37">
        <v>36.322526173589999</v>
      </c>
      <c r="X12" s="37">
        <v>34.274536909040634</v>
      </c>
      <c r="Y12" s="37">
        <v>40.772009029345369</v>
      </c>
      <c r="Z12" s="37">
        <v>30.917998043690904</v>
      </c>
      <c r="AA12" s="37">
        <v>43.502176244243991</v>
      </c>
      <c r="AB12" s="37">
        <v>37.429579375848029</v>
      </c>
      <c r="AC12" s="37">
        <v>36.254862790453167</v>
      </c>
      <c r="AD12" s="37">
        <v>36.793044725284588</v>
      </c>
      <c r="AE12" s="37">
        <v>35.191901872856775</v>
      </c>
      <c r="AF12" s="37">
        <v>29.040782355389108</v>
      </c>
      <c r="AG12" s="37">
        <v>36.871097958283052</v>
      </c>
      <c r="AH12" s="37">
        <v>55.934378265412775</v>
      </c>
      <c r="AI12" s="37">
        <v>50.971175166297137</v>
      </c>
      <c r="AJ12" s="37">
        <v>19.112424942263289</v>
      </c>
      <c r="AK12" s="37">
        <v>22.764072184371702</v>
      </c>
      <c r="AL12" s="37">
        <v>29.557407956555153</v>
      </c>
      <c r="AM12" s="37">
        <v>32.032628561004756</v>
      </c>
      <c r="AN12" s="37">
        <v>36.575921647017296</v>
      </c>
      <c r="AO12" s="37">
        <v>36.5329234613327</v>
      </c>
      <c r="AP12" s="37">
        <v>28.711446230223665</v>
      </c>
      <c r="AQ12" s="37">
        <v>32.866044824358916</v>
      </c>
      <c r="AR12" s="37">
        <v>44.152751368703385</v>
      </c>
      <c r="AS12" s="37">
        <v>33.185873624200255</v>
      </c>
      <c r="AT12" s="37">
        <v>43.524081267759307</v>
      </c>
    </row>
    <row r="13" spans="1:46" ht="14.25" customHeight="1" x14ac:dyDescent="0.3">
      <c r="A13" s="167" t="s">
        <v>428</v>
      </c>
      <c r="B13" s="168"/>
      <c r="C13" s="168"/>
      <c r="D13" s="168">
        <v>42.578753541076487</v>
      </c>
      <c r="E13" s="168">
        <v>39.501445466491461</v>
      </c>
      <c r="F13" s="168">
        <v>36.793880048959608</v>
      </c>
      <c r="G13" s="168">
        <v>30.841928864569088</v>
      </c>
      <c r="H13" s="168">
        <v>44.61684601113172</v>
      </c>
      <c r="I13" s="168">
        <v>55.334744592728939</v>
      </c>
      <c r="J13" s="168">
        <v>44.152656058751525</v>
      </c>
      <c r="K13" s="168">
        <v>43.402541149292517</v>
      </c>
      <c r="L13" s="37">
        <v>41.349864945978389</v>
      </c>
      <c r="M13" s="37">
        <v>44.264047591000114</v>
      </c>
      <c r="N13" s="37">
        <v>42.646407899216889</v>
      </c>
      <c r="O13" s="37">
        <v>37.970644704931281</v>
      </c>
      <c r="P13" s="37">
        <v>44.641361489797731</v>
      </c>
      <c r="Q13" s="37">
        <v>46.530666190391138</v>
      </c>
      <c r="R13" s="37">
        <v>68.005483765881209</v>
      </c>
      <c r="S13" s="37">
        <v>34.051138889947531</v>
      </c>
      <c r="T13" s="37">
        <v>36.75</v>
      </c>
      <c r="U13" s="37">
        <v>55.937231759656648</v>
      </c>
      <c r="V13" s="37">
        <v>43.681189777963965</v>
      </c>
      <c r="W13" s="37">
        <v>43.531577169875042</v>
      </c>
      <c r="X13" s="37">
        <v>59.015758916228911</v>
      </c>
      <c r="Y13" s="37">
        <v>61.775771256583887</v>
      </c>
      <c r="Z13" s="37">
        <v>58.891424845125535</v>
      </c>
      <c r="AA13" s="37">
        <v>52.824071153724844</v>
      </c>
      <c r="AB13" s="37">
        <v>45.450203527815468</v>
      </c>
      <c r="AC13" s="37">
        <v>54.382294185679747</v>
      </c>
      <c r="AD13" s="37">
        <v>50.038540826387035</v>
      </c>
      <c r="AE13" s="37">
        <v>42.988261672381974</v>
      </c>
      <c r="AF13" s="37">
        <v>39.973782771535596</v>
      </c>
      <c r="AG13" s="37">
        <v>32.651168827797477</v>
      </c>
      <c r="AH13" s="37">
        <v>57.661480877742967</v>
      </c>
      <c r="AI13" s="37">
        <v>81.462253510716948</v>
      </c>
      <c r="AJ13" s="37">
        <v>57.293218991984816</v>
      </c>
      <c r="AK13" s="37">
        <v>45.172127977961992</v>
      </c>
      <c r="AL13" s="37">
        <v>40.544748923703558</v>
      </c>
      <c r="AM13" s="37">
        <v>41.427999710886191</v>
      </c>
      <c r="AN13" s="37">
        <v>53.054163470819098</v>
      </c>
      <c r="AO13" s="37">
        <v>50.819314688988626</v>
      </c>
      <c r="AP13" s="37">
        <v>37.982912700474046</v>
      </c>
      <c r="AQ13" s="37">
        <v>39.567748805782436</v>
      </c>
      <c r="AR13" s="37">
        <v>36.476585706436289</v>
      </c>
      <c r="AS13" s="37">
        <v>36.501120687312358</v>
      </c>
      <c r="AT13" s="37">
        <v>57.118355250406914</v>
      </c>
    </row>
    <row r="14" spans="1:46" ht="14.25" customHeight="1" x14ac:dyDescent="0.3">
      <c r="A14" s="21" t="s">
        <v>24</v>
      </c>
      <c r="B14" s="37"/>
      <c r="C14" s="37"/>
      <c r="D14" s="37">
        <v>47.309726156751651</v>
      </c>
      <c r="E14" s="37">
        <v>43.890494962768287</v>
      </c>
      <c r="F14" s="37">
        <v>40.882088943288451</v>
      </c>
      <c r="G14" s="37">
        <v>25.701607387140903</v>
      </c>
      <c r="H14" s="37">
        <v>44.61684601113172</v>
      </c>
      <c r="I14" s="37">
        <v>55.334744592728939</v>
      </c>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row>
    <row r="15" spans="1:46" ht="14.25" customHeight="1" x14ac:dyDescent="0.3">
      <c r="A15" s="21" t="s">
        <v>146</v>
      </c>
      <c r="B15" s="37"/>
      <c r="C15" s="37"/>
      <c r="D15" s="37">
        <v>47.309726156751651</v>
      </c>
      <c r="E15" s="37">
        <v>43.890494962768287</v>
      </c>
      <c r="F15" s="37">
        <v>40.882088943288451</v>
      </c>
      <c r="G15" s="37">
        <v>41.122571819425445</v>
      </c>
      <c r="H15" s="37">
        <v>37.18070500927643</v>
      </c>
      <c r="I15" s="37">
        <v>52.106884491486419</v>
      </c>
      <c r="J15" s="37">
        <v>36.793880048959608</v>
      </c>
      <c r="K15" s="37">
        <v>37.615535662720184</v>
      </c>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row>
    <row r="16" spans="1:46" ht="14.25" customHeight="1" x14ac:dyDescent="0.3">
      <c r="A16" s="21" t="s">
        <v>432</v>
      </c>
      <c r="B16" s="37"/>
      <c r="C16" s="37"/>
      <c r="D16" s="37">
        <v>47.309726156751651</v>
      </c>
      <c r="E16" s="37">
        <v>43.890494962768287</v>
      </c>
      <c r="F16" s="37">
        <v>40.882088943288451</v>
      </c>
      <c r="G16" s="37">
        <v>34.268809849521205</v>
      </c>
      <c r="H16" s="37">
        <v>37.18070500927643</v>
      </c>
      <c r="I16" s="37"/>
      <c r="J16" s="37">
        <v>36.793880048959608</v>
      </c>
      <c r="K16" s="37">
        <v>34.722032919434021</v>
      </c>
      <c r="L16" s="37">
        <v>79.880420918367349</v>
      </c>
      <c r="M16" s="37">
        <v>62.707400753916829</v>
      </c>
      <c r="N16" s="37">
        <v>69.655799568720923</v>
      </c>
      <c r="O16" s="37">
        <v>62.018719684721091</v>
      </c>
      <c r="P16" s="37">
        <v>84.818586830615686</v>
      </c>
      <c r="Q16" s="37">
        <v>68.006358278263974</v>
      </c>
      <c r="R16" s="37">
        <v>114.24921272668043</v>
      </c>
      <c r="S16" s="37">
        <v>53.463470406646593</v>
      </c>
      <c r="T16" s="37">
        <v>57.5</v>
      </c>
      <c r="U16" s="37">
        <v>63.424892703862653</v>
      </c>
      <c r="V16" s="37">
        <v>75.668202764976954</v>
      </c>
      <c r="W16" s="37">
        <v>67.099628503883821</v>
      </c>
      <c r="X16" s="37">
        <v>71.272878075753383</v>
      </c>
      <c r="Y16" s="37">
        <v>74.836934322261627</v>
      </c>
      <c r="Z16" s="37">
        <v>75.688865340723837</v>
      </c>
      <c r="AA16" s="37">
        <v>78.511070459849861</v>
      </c>
      <c r="AB16" s="37">
        <v>67.551478968792395</v>
      </c>
      <c r="AC16" s="37">
        <v>70.610661339501647</v>
      </c>
      <c r="AD16" s="37">
        <v>68.950165815183311</v>
      </c>
      <c r="AE16" s="37">
        <v>67.162391189659743</v>
      </c>
      <c r="AF16" s="37">
        <v>62.403516437786124</v>
      </c>
      <c r="AG16" s="37">
        <v>67.763962981711543</v>
      </c>
      <c r="AH16" s="37">
        <v>64.873584117032422</v>
      </c>
      <c r="AI16" s="37">
        <v>56.113802660753898</v>
      </c>
      <c r="AJ16" s="37">
        <v>31.71406670289365</v>
      </c>
      <c r="AK16" s="37">
        <v>23.522800009838416</v>
      </c>
      <c r="AL16" s="37">
        <v>18.605779220779233</v>
      </c>
      <c r="AM16" s="37">
        <v>20.021607920342266</v>
      </c>
      <c r="AN16" s="37">
        <v>20.788896828267703</v>
      </c>
      <c r="AO16" s="37">
        <v>20.285063431823581</v>
      </c>
      <c r="AP16" s="37">
        <v>22.107972904035886</v>
      </c>
      <c r="AQ16" s="37">
        <v>34.865168604846488</v>
      </c>
      <c r="AR16" s="37">
        <v>43.577499996304695</v>
      </c>
      <c r="AS16" s="37">
        <v>26.513625756627029</v>
      </c>
      <c r="AT16" s="37">
        <v>25.479653934191663</v>
      </c>
    </row>
    <row r="17" spans="1:46" ht="14.25" customHeight="1" x14ac:dyDescent="0.3">
      <c r="A17" s="21" t="s">
        <v>68</v>
      </c>
      <c r="B17" s="37"/>
      <c r="C17" s="37"/>
      <c r="D17" s="37">
        <v>28.385835694050993</v>
      </c>
      <c r="E17" s="37">
        <v>39.501445466491461</v>
      </c>
      <c r="F17" s="37">
        <v>32.705671154630764</v>
      </c>
      <c r="G17" s="37">
        <v>27.415047879616964</v>
      </c>
      <c r="H17" s="37">
        <v>37.18070500927643</v>
      </c>
      <c r="I17" s="37"/>
      <c r="J17" s="37">
        <v>36.793880048959608</v>
      </c>
      <c r="K17" s="37">
        <v>34.722032919434021</v>
      </c>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row>
    <row r="18" spans="1:46" ht="14.25" customHeight="1" x14ac:dyDescent="0.3">
      <c r="A18" s="21" t="s">
        <v>300</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row>
    <row r="19" spans="1:46" ht="14.25" customHeight="1" x14ac:dyDescent="0.3">
      <c r="A19" s="21" t="s">
        <v>211</v>
      </c>
      <c r="B19" s="37"/>
      <c r="C19" s="37"/>
      <c r="D19" s="37"/>
      <c r="E19" s="37"/>
      <c r="F19" s="37"/>
      <c r="G19" s="37"/>
      <c r="H19" s="37"/>
      <c r="I19" s="37">
        <v>69.168430740911177</v>
      </c>
      <c r="J19" s="37">
        <v>58.256976744186041</v>
      </c>
      <c r="K19" s="37"/>
      <c r="L19" s="37">
        <v>41.349864945978389</v>
      </c>
      <c r="M19" s="37">
        <v>44.264047591000114</v>
      </c>
      <c r="N19" s="37">
        <v>42.646407899216889</v>
      </c>
      <c r="O19" s="37">
        <v>37.970644704931281</v>
      </c>
      <c r="P19" s="37">
        <v>51.337565713267395</v>
      </c>
      <c r="Q19" s="37">
        <v>51.899589212359345</v>
      </c>
      <c r="R19" s="37">
        <v>81.606580519057445</v>
      </c>
      <c r="S19" s="37">
        <v>38.188193147604707</v>
      </c>
      <c r="T19" s="37">
        <v>49.800000000000004</v>
      </c>
      <c r="U19" s="37">
        <v>55.49678111587982</v>
      </c>
      <c r="V19" s="37">
        <v>47.464599916212812</v>
      </c>
      <c r="W19" s="37">
        <v>49.908814589665653</v>
      </c>
      <c r="X19" s="37">
        <v>62.102737074923965</v>
      </c>
      <c r="Y19" s="37">
        <v>57.680920133290329</v>
      </c>
      <c r="Z19" s="37">
        <v>50.860776002608411</v>
      </c>
      <c r="AA19" s="37">
        <v>47.230934208036331</v>
      </c>
      <c r="AB19" s="37">
        <v>40.637829036635004</v>
      </c>
      <c r="AC19" s="37">
        <v>47.279793922826215</v>
      </c>
      <c r="AD19" s="37">
        <v>43.901460966209569</v>
      </c>
      <c r="AE19" s="37">
        <v>40.701329464521244</v>
      </c>
      <c r="AF19" s="37">
        <v>36.914592592592605</v>
      </c>
      <c r="AG19" s="37">
        <v>40.5688641408045</v>
      </c>
      <c r="AH19" s="37">
        <v>56.793296969696996</v>
      </c>
      <c r="AI19" s="37">
        <v>73.718882483370308</v>
      </c>
      <c r="AJ19" s="37">
        <v>21.815624045645983</v>
      </c>
      <c r="AK19" s="37">
        <v>23.476621915045389</v>
      </c>
      <c r="AL19" s="37">
        <v>34.904709623251598</v>
      </c>
      <c r="AM19" s="37">
        <v>37.709321236443508</v>
      </c>
      <c r="AN19" s="37">
        <v>38.836909219641754</v>
      </c>
      <c r="AO19" s="37">
        <v>42.343711028572223</v>
      </c>
      <c r="AP19" s="37">
        <v>33.480115344375783</v>
      </c>
      <c r="AQ19" s="37">
        <v>31.922248459168586</v>
      </c>
      <c r="AR19" s="37">
        <v>41.576920035687131</v>
      </c>
      <c r="AS19" s="37">
        <v>30.701526013933631</v>
      </c>
      <c r="AT19" s="37">
        <v>39.036587044694343</v>
      </c>
    </row>
    <row r="20" spans="1:46" ht="14.25" customHeight="1" x14ac:dyDescent="0.3">
      <c r="A20" s="9" t="s">
        <v>352</v>
      </c>
      <c r="B20" s="169"/>
      <c r="C20" s="169"/>
      <c r="D20" s="169"/>
      <c r="E20" s="37"/>
      <c r="F20" s="37"/>
      <c r="G20" s="169"/>
      <c r="H20" s="169"/>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row>
    <row r="21" spans="1:46" ht="14.25" customHeight="1" x14ac:dyDescent="0.3">
      <c r="A21" s="21" t="s">
        <v>208</v>
      </c>
      <c r="B21" s="169"/>
      <c r="C21" s="169"/>
      <c r="D21" s="37"/>
      <c r="E21" s="37"/>
      <c r="F21" s="37"/>
      <c r="G21" s="37"/>
      <c r="H21" s="37"/>
      <c r="I21" s="37">
        <v>69.168430740911177</v>
      </c>
      <c r="J21" s="37">
        <v>58.256976744186041</v>
      </c>
      <c r="K21" s="37"/>
      <c r="L21" s="37">
        <v>41.349864945978389</v>
      </c>
      <c r="M21" s="37">
        <v>44.264047591000114</v>
      </c>
      <c r="N21" s="37">
        <v>42.646407899216889</v>
      </c>
      <c r="O21" s="37">
        <v>37.970644704931281</v>
      </c>
      <c r="P21" s="37">
        <v>51.337565713267395</v>
      </c>
      <c r="Q21" s="37">
        <v>51.899589212359345</v>
      </c>
      <c r="R21" s="37">
        <v>81.606580519057445</v>
      </c>
      <c r="S21" s="37">
        <v>38.188193147604707</v>
      </c>
      <c r="T21" s="37">
        <v>49.800000000000004</v>
      </c>
      <c r="U21" s="37">
        <v>55.49678111587982</v>
      </c>
      <c r="V21" s="37">
        <v>47.464599916212812</v>
      </c>
      <c r="W21" s="37">
        <v>49.908814589665653</v>
      </c>
      <c r="X21" s="37">
        <v>62.102737074923965</v>
      </c>
      <c r="Y21" s="37">
        <v>57.680920133290329</v>
      </c>
      <c r="Z21" s="37">
        <v>50.860776002608411</v>
      </c>
      <c r="AA21" s="37">
        <v>47.230934208036331</v>
      </c>
      <c r="AB21" s="37">
        <v>40.637829036635004</v>
      </c>
      <c r="AC21" s="37">
        <v>47.279793922826215</v>
      </c>
      <c r="AD21" s="37">
        <v>43.901460966209569</v>
      </c>
      <c r="AE21" s="37">
        <v>40.701329464521244</v>
      </c>
      <c r="AF21" s="37">
        <v>36.914592592592605</v>
      </c>
      <c r="AG21" s="37">
        <v>40.5688641408045</v>
      </c>
      <c r="AH21" s="37">
        <v>56.793296969696996</v>
      </c>
      <c r="AI21" s="37">
        <v>73.718882483370308</v>
      </c>
      <c r="AJ21" s="37">
        <v>21.815624045645983</v>
      </c>
      <c r="AK21" s="37">
        <v>23.476621915045389</v>
      </c>
      <c r="AL21" s="37">
        <v>34.904709623251598</v>
      </c>
      <c r="AM21" s="37">
        <v>37.709321236443508</v>
      </c>
      <c r="AN21" s="37">
        <v>38.836909219641754</v>
      </c>
      <c r="AO21" s="37">
        <v>42.343711028572223</v>
      </c>
      <c r="AP21" s="37">
        <v>33.480115344375783</v>
      </c>
      <c r="AQ21" s="37">
        <v>31.922248459168586</v>
      </c>
      <c r="AR21" s="37">
        <v>41.576920035687131</v>
      </c>
      <c r="AS21" s="37">
        <v>30.701526013933631</v>
      </c>
      <c r="AT21" s="37">
        <v>39.036587044694343</v>
      </c>
    </row>
    <row r="22" spans="1:46" ht="14.25" customHeight="1" x14ac:dyDescent="0.3">
      <c r="A22" s="133" t="s">
        <v>204</v>
      </c>
      <c r="B22" s="170"/>
      <c r="C22" s="170"/>
      <c r="D22" s="65">
        <v>70.964589235127477</v>
      </c>
      <c r="E22" s="65"/>
      <c r="F22" s="65"/>
      <c r="G22" s="65">
        <v>68.537619699042409</v>
      </c>
      <c r="H22" s="65">
        <v>74.36141001855286</v>
      </c>
      <c r="I22" s="65">
        <v>88.99671421997239</v>
      </c>
      <c r="J22" s="65">
        <v>77.675968992248059</v>
      </c>
      <c r="K22" s="65">
        <v>65.103811723938776</v>
      </c>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row>
    <row r="23" spans="1:46" ht="14.25" customHeight="1" x14ac:dyDescent="0.3">
      <c r="A23" s="133" t="s">
        <v>54</v>
      </c>
      <c r="B23" s="170"/>
      <c r="C23" s="170"/>
      <c r="D23" s="65">
        <v>18.923890462700662</v>
      </c>
      <c r="E23" s="65">
        <v>21.945247481384143</v>
      </c>
      <c r="F23" s="65">
        <v>20.441044471644226</v>
      </c>
      <c r="G23" s="65">
        <v>25.701607387140903</v>
      </c>
      <c r="H23" s="65">
        <v>37.18070500927643</v>
      </c>
      <c r="I23" s="65">
        <v>61.329341923607906</v>
      </c>
      <c r="J23" s="65">
        <v>36.793880048959608</v>
      </c>
      <c r="K23" s="65"/>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row>
    <row r="24" spans="1:46" ht="14.25" customHeight="1" x14ac:dyDescent="0.3">
      <c r="A24" s="21" t="s">
        <v>74</v>
      </c>
      <c r="B24" s="70"/>
      <c r="C24" s="70"/>
      <c r="D24" s="37">
        <v>18.923890462700662</v>
      </c>
      <c r="E24" s="37">
        <v>26.334296977660969</v>
      </c>
      <c r="F24" s="37">
        <v>24.529253365973073</v>
      </c>
      <c r="G24" s="37">
        <v>20.561285909712723</v>
      </c>
      <c r="H24" s="37">
        <v>29.744564007421147</v>
      </c>
      <c r="I24" s="37">
        <v>49.340147261849971</v>
      </c>
      <c r="J24" s="37"/>
      <c r="K24" s="37">
        <v>26.041524689575514</v>
      </c>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row>
    <row r="25" spans="1:46" ht="14.25" customHeight="1" x14ac:dyDescent="0.3">
      <c r="A25" s="133" t="s">
        <v>72</v>
      </c>
      <c r="B25" s="170"/>
      <c r="C25" s="170"/>
      <c r="D25" s="65">
        <v>14.192917847025496</v>
      </c>
      <c r="E25" s="65">
        <v>13.167148488830485</v>
      </c>
      <c r="F25" s="65">
        <v>12.264626682986536</v>
      </c>
      <c r="G25" s="65">
        <v>13.707523939808482</v>
      </c>
      <c r="H25" s="65">
        <v>27.885528756957324</v>
      </c>
      <c r="I25" s="65">
        <v>34.584215370455588</v>
      </c>
      <c r="J25" s="65">
        <v>27.595410036719706</v>
      </c>
      <c r="K25" s="65">
        <v>21.701270574646259</v>
      </c>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row>
    <row r="26" spans="1:46" ht="14.25" customHeight="1" x14ac:dyDescent="0.3">
      <c r="A26" s="21" t="s">
        <v>173</v>
      </c>
      <c r="B26" s="70"/>
      <c r="C26" s="70"/>
      <c r="D26" s="37"/>
      <c r="E26" s="37"/>
      <c r="F26" s="37"/>
      <c r="G26" s="37"/>
      <c r="H26" s="37">
        <v>27.885528756957324</v>
      </c>
      <c r="I26" s="37">
        <v>34.584215370455588</v>
      </c>
      <c r="J26" s="37"/>
      <c r="K26" s="37">
        <v>21.701270574646259</v>
      </c>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row>
    <row r="27" spans="1:46" ht="14.25" customHeight="1" x14ac:dyDescent="0.3">
      <c r="A27" s="21" t="s">
        <v>195</v>
      </c>
      <c r="B27" s="70"/>
      <c r="C27" s="70"/>
      <c r="D27" s="37"/>
      <c r="E27" s="37"/>
      <c r="F27" s="37"/>
      <c r="G27" s="37"/>
      <c r="H27" s="37">
        <v>22.30842300556586</v>
      </c>
      <c r="I27" s="37">
        <v>27.667372296364469</v>
      </c>
      <c r="J27" s="37">
        <v>24.529253365973073</v>
      </c>
      <c r="K27" s="37">
        <v>21.701270574646259</v>
      </c>
    </row>
    <row r="28" spans="1:46" ht="14.25" customHeight="1" x14ac:dyDescent="0.3">
      <c r="A28" s="171" t="s">
        <v>438</v>
      </c>
      <c r="B28" s="168"/>
      <c r="C28" s="168"/>
      <c r="D28" s="168">
        <v>23.654863078375826</v>
      </c>
      <c r="E28" s="168">
        <v>30.723346473937799</v>
      </c>
      <c r="F28" s="168">
        <v>28.61746226030192</v>
      </c>
      <c r="G28" s="168">
        <v>25.701607387140903</v>
      </c>
      <c r="H28" s="168">
        <v>44.61684601113172</v>
      </c>
      <c r="I28" s="168">
        <v>55.334744592728939</v>
      </c>
      <c r="J28" s="168">
        <v>44.152656058751525</v>
      </c>
      <c r="K28" s="168"/>
      <c r="L28" s="37">
        <v>63.904336734693878</v>
      </c>
      <c r="M28" s="37">
        <v>50.165920603133465</v>
      </c>
      <c r="N28" s="37">
        <v>55.440330268981953</v>
      </c>
      <c r="O28" s="37">
        <v>49.361838116410667</v>
      </c>
      <c r="P28" s="37">
        <v>63.613940122961772</v>
      </c>
      <c r="Q28" s="37">
        <v>51.004768708697974</v>
      </c>
      <c r="R28" s="37">
        <v>78.886361168422198</v>
      </c>
      <c r="S28" s="37">
        <v>36.915253376017887</v>
      </c>
      <c r="T28" s="37">
        <v>43.125</v>
      </c>
      <c r="U28" s="37">
        <v>45.80686695278969</v>
      </c>
      <c r="V28" s="37">
        <v>55.54733975701717</v>
      </c>
      <c r="W28" s="37">
        <v>49.354272205336031</v>
      </c>
      <c r="X28" s="37">
        <v>52.546723804257667</v>
      </c>
      <c r="Y28" s="37">
        <v>55.156938621949905</v>
      </c>
      <c r="Z28" s="37">
        <v>55.813009455493969</v>
      </c>
      <c r="AA28" s="37">
        <v>57.899325048886645</v>
      </c>
      <c r="AB28" s="37">
        <v>49.816987788331069</v>
      </c>
      <c r="AC28" s="37">
        <v>53.432762064977403</v>
      </c>
      <c r="AD28" s="37">
        <v>51.179125212870858</v>
      </c>
      <c r="AF28" s="37"/>
      <c r="AG28" s="37"/>
      <c r="AH28" s="37"/>
      <c r="AI28" s="37"/>
      <c r="AJ28" s="37"/>
      <c r="AK28" s="37"/>
      <c r="AL28" s="37"/>
      <c r="AM28" s="37"/>
      <c r="AN28" s="37"/>
      <c r="AO28" s="37"/>
      <c r="AP28" s="37"/>
      <c r="AQ28" s="37"/>
      <c r="AR28" s="37"/>
      <c r="AS28" s="37"/>
      <c r="AT28" s="37"/>
    </row>
    <row r="29" spans="1:46" ht="14.25" customHeight="1" x14ac:dyDescent="0.3">
      <c r="A29" s="167" t="s">
        <v>442</v>
      </c>
      <c r="B29" s="168"/>
      <c r="C29" s="168"/>
      <c r="D29" s="172"/>
      <c r="E29" s="168"/>
      <c r="F29" s="168"/>
      <c r="G29" s="172"/>
      <c r="H29" s="172"/>
      <c r="I29" s="168"/>
      <c r="J29" s="168"/>
      <c r="K29" s="168"/>
      <c r="L29" s="37">
        <v>34.771477340936372</v>
      </c>
      <c r="M29" s="37">
        <v>27.296162681116737</v>
      </c>
      <c r="N29" s="37">
        <v>40.101838894563613</v>
      </c>
      <c r="O29" s="37">
        <v>35.705062904203714</v>
      </c>
      <c r="P29" s="37">
        <v>46.650222756838637</v>
      </c>
      <c r="Q29" s="37">
        <v>38.029871405608141</v>
      </c>
      <c r="R29" s="37">
        <v>56.430950428928227</v>
      </c>
      <c r="S29" s="37">
        <v>46.099513828016818</v>
      </c>
      <c r="T29" s="37">
        <v>36.215000000000003</v>
      </c>
      <c r="U29" s="37">
        <v>51.973175965665227</v>
      </c>
      <c r="V29" s="37">
        <v>51.591956430666102</v>
      </c>
      <c r="W29" s="37">
        <v>50.463356973995268</v>
      </c>
      <c r="X29" s="37">
        <v>54.930052529720754</v>
      </c>
      <c r="Y29" s="37">
        <v>57.186713963237658</v>
      </c>
      <c r="Z29" s="37">
        <v>57.285295076622106</v>
      </c>
      <c r="AA29" s="37">
        <v>49.664984545511885</v>
      </c>
      <c r="AB29" s="37">
        <v>42.732103120759838</v>
      </c>
      <c r="AC29" s="37">
        <v>49.850436336873102</v>
      </c>
      <c r="AD29" s="37">
        <v>48.67719817155151</v>
      </c>
      <c r="AE29" s="37">
        <v>51.813307834344513</v>
      </c>
      <c r="AF29" s="37">
        <v>44.756970453599685</v>
      </c>
      <c r="AG29" s="37">
        <v>47.655361291746189</v>
      </c>
      <c r="AH29" s="37">
        <v>46.283124346917468</v>
      </c>
      <c r="AI29" s="37">
        <v>28.847257945306737</v>
      </c>
      <c r="AJ29" s="37">
        <v>24.108579676674378</v>
      </c>
      <c r="AK29" s="37">
        <v>25.072031876429651</v>
      </c>
      <c r="AL29" s="37">
        <v>17.734752764429526</v>
      </c>
      <c r="AM29" s="37">
        <v>13.49055169114383</v>
      </c>
      <c r="AN29" s="37">
        <v>24.50716858474669</v>
      </c>
      <c r="AO29" s="37">
        <v>22.916604773767247</v>
      </c>
      <c r="AP29" s="37">
        <v>24.833267609532928</v>
      </c>
      <c r="AQ29" s="37">
        <v>31.350534672906317</v>
      </c>
      <c r="AR29" s="37">
        <v>46.582400114428097</v>
      </c>
      <c r="AS29" s="37">
        <v>38.100288980979784</v>
      </c>
      <c r="AT29" s="37">
        <v>34.705045875881758</v>
      </c>
    </row>
    <row r="30" spans="1:46" ht="14.25" customHeight="1" x14ac:dyDescent="0.3">
      <c r="A30" s="167" t="s">
        <v>445</v>
      </c>
      <c r="B30" s="168"/>
      <c r="C30" s="168"/>
      <c r="D30" s="172"/>
      <c r="E30" s="168">
        <v>21.945247481384143</v>
      </c>
      <c r="F30" s="168">
        <v>20.441044471644226</v>
      </c>
      <c r="G30" s="168"/>
      <c r="H30" s="168">
        <v>41.828293135435992</v>
      </c>
      <c r="I30" s="168">
        <v>51.876323055683379</v>
      </c>
      <c r="J30" s="168">
        <v>43.692732558139539</v>
      </c>
      <c r="K30" s="168"/>
      <c r="L30" s="37">
        <v>75.256754201680664</v>
      </c>
      <c r="M30" s="37">
        <v>59.077748851454821</v>
      </c>
      <c r="N30" s="37">
        <v>67.77935762115537</v>
      </c>
      <c r="O30" s="37">
        <v>60.34801131770412</v>
      </c>
      <c r="P30" s="37">
        <v>72.877022632094793</v>
      </c>
      <c r="Q30" s="37">
        <v>58.431778889087326</v>
      </c>
      <c r="R30" s="37">
        <v>94.786043272885223</v>
      </c>
      <c r="S30" s="37">
        <v>56.486702364165296</v>
      </c>
      <c r="T30" s="37">
        <v>52.375</v>
      </c>
      <c r="U30" s="37">
        <v>55.276555793991406</v>
      </c>
      <c r="V30" s="37">
        <v>55.54733975701717</v>
      </c>
      <c r="W30" s="37">
        <v>54.483789260385002</v>
      </c>
      <c r="X30" s="37">
        <v>50.844346143212604</v>
      </c>
      <c r="Y30" s="37">
        <v>56.127700741696223</v>
      </c>
      <c r="Z30" s="37">
        <v>55.411477013368113</v>
      </c>
      <c r="AA30" s="37">
        <v>53.186589289093547</v>
      </c>
      <c r="AB30" s="37">
        <v>45.762116689280866</v>
      </c>
      <c r="AC30" s="37">
        <v>47.606087687940288</v>
      </c>
      <c r="AD30" s="37">
        <v>43.746930178363371</v>
      </c>
      <c r="AE30" s="37">
        <v>49.133309153257727</v>
      </c>
      <c r="AF30" s="37">
        <v>43.287848522680001</v>
      </c>
      <c r="AG30" s="37">
        <v>35.432485754708424</v>
      </c>
      <c r="AH30" s="37">
        <v>35.207774294670863</v>
      </c>
      <c r="AI30" s="37">
        <v>45.349175905395434</v>
      </c>
      <c r="AJ30" s="37">
        <v>34.275439478331762</v>
      </c>
      <c r="AK30" s="37">
        <v>23.693635536316016</v>
      </c>
      <c r="AL30" s="37">
        <v>16.868346165526368</v>
      </c>
      <c r="AM30" s="37">
        <v>15.680163831171297</v>
      </c>
      <c r="AN30" s="37">
        <v>18.681437968555269</v>
      </c>
      <c r="AO30" s="37">
        <v>18.490463996829217</v>
      </c>
      <c r="AP30" s="37">
        <v>19.534056019168887</v>
      </c>
      <c r="AQ30" s="37">
        <v>31.44425824442472</v>
      </c>
      <c r="AR30" s="37">
        <v>37.412940955691013</v>
      </c>
      <c r="AS30" s="37">
        <v>32.359149545489679</v>
      </c>
      <c r="AT30" s="37">
        <v>32.508523985003166</v>
      </c>
    </row>
    <row r="31" spans="1:46" ht="14.25" customHeight="1" x14ac:dyDescent="0.3">
      <c r="A31" s="167" t="s">
        <v>281</v>
      </c>
      <c r="B31" s="168"/>
      <c r="C31" s="168"/>
      <c r="D31" s="168">
        <v>25.074154863078377</v>
      </c>
      <c r="E31" s="168">
        <v>16.458935611038108</v>
      </c>
      <c r="F31" s="168">
        <v>15.330783353733171</v>
      </c>
      <c r="G31" s="172"/>
      <c r="H31" s="172">
        <v>32.533116883116875</v>
      </c>
      <c r="I31" s="168">
        <v>40.348251265531523</v>
      </c>
      <c r="J31" s="168">
        <v>33.983236434108527</v>
      </c>
      <c r="K31" s="168"/>
      <c r="L31" s="37">
        <v>45.108943577430971</v>
      </c>
      <c r="M31" s="37">
        <v>35.411238072800089</v>
      </c>
      <c r="N31" s="37">
        <v>43.357181364203839</v>
      </c>
      <c r="O31" s="37">
        <v>38.603488783346805</v>
      </c>
      <c r="P31" s="37">
        <v>46.650222756838637</v>
      </c>
      <c r="Q31" s="37">
        <v>37.403497053045186</v>
      </c>
      <c r="R31" s="37">
        <v>67.243822347703329</v>
      </c>
      <c r="S31" s="37">
        <v>45.494867436513076</v>
      </c>
      <c r="T31" s="37">
        <v>39.274999999999999</v>
      </c>
      <c r="U31" s="37">
        <v>34.59739806866952</v>
      </c>
      <c r="V31" s="37">
        <v>34.394637620444065</v>
      </c>
      <c r="W31" s="37">
        <v>30.499831138129007</v>
      </c>
      <c r="X31" s="37">
        <v>34.047553220901293</v>
      </c>
      <c r="Y31" s="37">
        <v>42.360528861657528</v>
      </c>
      <c r="Z31" s="37">
        <v>45.507010107597004</v>
      </c>
      <c r="AA31" s="37">
        <v>43.978628650728567</v>
      </c>
      <c r="AB31" s="37">
        <v>37.839522388059699</v>
      </c>
      <c r="AC31" s="37">
        <v>44.483853432867221</v>
      </c>
      <c r="AD31" s="37">
        <v>39.552523079680931</v>
      </c>
      <c r="AE31" s="37">
        <v>53.599973621735707</v>
      </c>
      <c r="AF31" s="37">
        <v>49.23266749895965</v>
      </c>
      <c r="AG31" s="37">
        <v>64.08750957257638</v>
      </c>
      <c r="AH31" s="37">
        <v>60.515506792058552</v>
      </c>
      <c r="AI31" s="37">
        <v>30.603943089430903</v>
      </c>
      <c r="AJ31" s="37">
        <v>25.759836978671387</v>
      </c>
      <c r="AK31" s="37">
        <v>18.903778931057388</v>
      </c>
      <c r="AL31" s="37">
        <v>15.012850086639641</v>
      </c>
      <c r="AM31" s="37">
        <v>10.617392193238183</v>
      </c>
      <c r="AN31" s="37">
        <v>16.707113331013247</v>
      </c>
      <c r="AO31" s="37">
        <v>17.189430860485086</v>
      </c>
      <c r="AP31" s="37">
        <v>21.433362832706742</v>
      </c>
      <c r="AQ31" s="37">
        <v>29.505351858637727</v>
      </c>
      <c r="AR31" s="37">
        <v>33.524625995973381</v>
      </c>
      <c r="AS31" s="37">
        <v>28.601312824077976</v>
      </c>
      <c r="AT31" s="37">
        <v>24.875610414200057</v>
      </c>
    </row>
    <row r="32" spans="1:46" ht="14.25" customHeight="1" x14ac:dyDescent="0.3">
      <c r="A32" s="167" t="s">
        <v>299</v>
      </c>
      <c r="B32" s="168"/>
      <c r="C32" s="168"/>
      <c r="D32" s="172"/>
      <c r="E32" s="168"/>
      <c r="F32" s="168"/>
      <c r="G32" s="172"/>
      <c r="H32" s="172"/>
      <c r="I32" s="168"/>
      <c r="J32" s="168"/>
      <c r="K32" s="168"/>
      <c r="L32" s="37">
        <v>36.387881152460984</v>
      </c>
      <c r="M32" s="37">
        <v>31.870114265520083</v>
      </c>
      <c r="N32" s="37">
        <v>30.705413687436163</v>
      </c>
      <c r="O32" s="37">
        <v>32.654754446240901</v>
      </c>
      <c r="P32" s="37">
        <v>31.650725296266593</v>
      </c>
      <c r="Q32" s="37">
        <v>35.792820146454723</v>
      </c>
      <c r="R32" s="37">
        <v>35.362851558258228</v>
      </c>
      <c r="S32" s="37">
        <v>23.167503842880187</v>
      </c>
      <c r="T32" s="37">
        <v>27</v>
      </c>
      <c r="U32" s="37">
        <v>30.831545064377679</v>
      </c>
      <c r="V32" s="37">
        <v>28.891495601173016</v>
      </c>
      <c r="W32" s="37">
        <v>27.948936170212765</v>
      </c>
      <c r="X32" s="37">
        <v>29.280895769975114</v>
      </c>
      <c r="Y32" s="37">
        <v>33.782521767171879</v>
      </c>
      <c r="Z32" s="37">
        <v>38.426654711444414</v>
      </c>
      <c r="AA32" s="37">
        <v>36.278743455497377</v>
      </c>
      <c r="AB32" s="37">
        <v>31.214486838534597</v>
      </c>
      <c r="AC32" s="37">
        <v>32.65354641993482</v>
      </c>
      <c r="AD32" s="37">
        <v>32.5677314690329</v>
      </c>
      <c r="AE32" s="37">
        <v>38.403568979161186</v>
      </c>
      <c r="AF32" s="37">
        <v>33.267753641281743</v>
      </c>
      <c r="AG32" s="37">
        <v>26.380950897550729</v>
      </c>
      <c r="AH32" s="37">
        <v>28.387554858934184</v>
      </c>
      <c r="AI32" s="37">
        <v>48.543976348854414</v>
      </c>
      <c r="AJ32" s="37">
        <v>11.541513381334063</v>
      </c>
      <c r="AK32" s="37">
        <v>7.5902668667142219</v>
      </c>
      <c r="AL32" s="37">
        <v>7.2609492845531403</v>
      </c>
      <c r="AM32" s="37">
        <v>6.1218795248896063</v>
      </c>
      <c r="AN32" s="37">
        <v>14.526225859707298</v>
      </c>
      <c r="AO32" s="37">
        <v>12.121536187762219</v>
      </c>
      <c r="AP32" s="37">
        <v>12.472284586257574</v>
      </c>
      <c r="AQ32" s="37">
        <v>16.182780476225318</v>
      </c>
      <c r="AR32" s="37">
        <v>25.885151066908268</v>
      </c>
      <c r="AS32" s="37">
        <v>21.33198645521378</v>
      </c>
      <c r="AT32" s="37">
        <v>23.085445073134004</v>
      </c>
    </row>
    <row r="33" spans="1:46" ht="14.25" customHeight="1" x14ac:dyDescent="0.3">
      <c r="A33" s="167" t="s">
        <v>292</v>
      </c>
      <c r="B33" s="172"/>
      <c r="C33" s="172"/>
      <c r="D33" s="174"/>
      <c r="E33" s="172">
        <v>32.917871222076215</v>
      </c>
      <c r="F33" s="172">
        <v>34.749775601795186</v>
      </c>
      <c r="G33" s="168">
        <v>29.985208618331054</v>
      </c>
      <c r="H33" s="168"/>
      <c r="I33" s="168"/>
      <c r="J33" s="168"/>
      <c r="K33" s="168"/>
      <c r="L33" s="37"/>
      <c r="M33" s="37"/>
      <c r="N33" s="37"/>
      <c r="O33" s="37"/>
      <c r="P33" s="37"/>
      <c r="Q33" s="37"/>
      <c r="R33" s="37"/>
      <c r="S33" s="37"/>
      <c r="T33" s="37"/>
      <c r="U33" s="37"/>
      <c r="V33" s="37"/>
      <c r="W33" s="37"/>
      <c r="X33" s="37">
        <v>53.681642244954375</v>
      </c>
      <c r="Y33" s="37">
        <v>59.039987100935178</v>
      </c>
      <c r="Z33" s="37">
        <v>57.619905445060319</v>
      </c>
      <c r="AA33" s="37">
        <v>55.258121491200399</v>
      </c>
      <c r="AB33" s="37">
        <v>47.544477611940295</v>
      </c>
      <c r="AC33" s="37">
        <v>49.764115234991074</v>
      </c>
      <c r="AD33" s="37">
        <v>45.476203280451749</v>
      </c>
      <c r="AE33" s="37">
        <v>51.921590609337919</v>
      </c>
      <c r="AF33" s="37">
        <v>42.741198501872674</v>
      </c>
      <c r="AG33" s="37">
        <v>35.048855833755191</v>
      </c>
      <c r="AH33" s="37">
        <v>34.864618599791029</v>
      </c>
      <c r="AI33" s="37">
        <v>52.412324464153748</v>
      </c>
      <c r="AJ33" s="37">
        <v>40.106982067653874</v>
      </c>
      <c r="AK33" s="37">
        <v>25.95367243033181</v>
      </c>
      <c r="AL33" s="37">
        <v>18.559873970596126</v>
      </c>
      <c r="AM33" s="37">
        <v>16.096169792423161</v>
      </c>
      <c r="AN33" s="37">
        <v>20.046841382526253</v>
      </c>
      <c r="AO33" s="37">
        <v>20.732358965519392</v>
      </c>
      <c r="AP33" s="37">
        <v>24.990252882663384</v>
      </c>
      <c r="AQ33" s="37">
        <v>33.74048574662563</v>
      </c>
      <c r="AR33" s="37">
        <v>39.740771304709362</v>
      </c>
      <c r="AS33" s="37">
        <v>35.803833206783743</v>
      </c>
      <c r="AT33" s="37">
        <v>36.022959010408911</v>
      </c>
    </row>
    <row r="34" spans="1:46" ht="14.25" customHeight="1" x14ac:dyDescent="0.3">
      <c r="J34" s="21" t="s">
        <v>357</v>
      </c>
    </row>
    <row r="35" spans="1:46" ht="14.25" customHeight="1" x14ac:dyDescent="0.3">
      <c r="A35" s="50" t="s">
        <v>448</v>
      </c>
      <c r="B35" s="50">
        <v>62.6</v>
      </c>
      <c r="C35" s="50"/>
      <c r="D35" s="50">
        <v>131.1</v>
      </c>
      <c r="E35" s="50"/>
      <c r="F35" s="50"/>
      <c r="G35" s="50"/>
      <c r="H35" s="50" t="s">
        <v>361</v>
      </c>
      <c r="I35" s="50"/>
      <c r="J35" s="50" t="s">
        <v>362</v>
      </c>
      <c r="L35" s="176"/>
      <c r="T35" s="176"/>
    </row>
    <row r="36" spans="1:46" ht="14.25" customHeight="1" x14ac:dyDescent="0.3">
      <c r="A36" s="21" t="s">
        <v>449</v>
      </c>
      <c r="D36" s="21">
        <v>2.1179999999999999</v>
      </c>
      <c r="G36" s="21">
        <v>2.9239999999999999</v>
      </c>
      <c r="H36" s="21">
        <v>2.7589999999999999</v>
      </c>
      <c r="J36" s="21">
        <v>2.4510000000000001</v>
      </c>
      <c r="K36" s="21">
        <v>3.4630000000000001</v>
      </c>
      <c r="L36" s="21">
        <v>13.327999999999999</v>
      </c>
      <c r="M36" s="21">
        <v>16.978000000000002</v>
      </c>
      <c r="N36" s="21">
        <v>17.622</v>
      </c>
      <c r="O36" s="21">
        <v>19.792000000000002</v>
      </c>
      <c r="P36" s="21">
        <v>22.446000000000002</v>
      </c>
      <c r="Q36" s="21">
        <v>27.995000000000001</v>
      </c>
      <c r="R36" s="21">
        <v>36.835999999999999</v>
      </c>
      <c r="S36" s="21">
        <v>78.716999999999999</v>
      </c>
      <c r="T36" s="21">
        <v>100.202</v>
      </c>
      <c r="U36" s="21">
        <v>113.74940803897687</v>
      </c>
      <c r="V36" s="21">
        <v>145.6651485992692</v>
      </c>
      <c r="W36" s="21">
        <v>180.69313154689405</v>
      </c>
      <c r="X36" s="21">
        <v>220.7251120584653</v>
      </c>
      <c r="Y36" s="21">
        <v>283.85481303288674</v>
      </c>
      <c r="Z36" s="21">
        <v>374.32342752740561</v>
      </c>
      <c r="AA36" s="21">
        <v>483.70959378806333</v>
      </c>
      <c r="AB36" s="21">
        <v>562.18692143727162</v>
      </c>
      <c r="AC36" s="21">
        <v>580.40269305724712</v>
      </c>
      <c r="AD36" s="21">
        <v>680.84879049939082</v>
      </c>
      <c r="AE36" s="21">
        <v>925.37340316686937</v>
      </c>
      <c r="AF36" s="21">
        <v>1466.4153836784403</v>
      </c>
      <c r="AG36" s="21">
        <v>2350.7499043848957</v>
      </c>
      <c r="AH36" s="21">
        <v>2920.0156516443349</v>
      </c>
      <c r="AI36" s="21">
        <v>8256.595980511569</v>
      </c>
      <c r="AJ36" s="21">
        <v>44920.031790499372</v>
      </c>
      <c r="AK36" s="21">
        <v>124053.37131546889</v>
      </c>
      <c r="AL36" s="21">
        <v>341608.26784409239</v>
      </c>
      <c r="AM36" s="21">
        <v>886510.03915956104</v>
      </c>
      <c r="AN36" s="21">
        <v>1779802.935992691</v>
      </c>
      <c r="AO36" s="21">
        <v>3639219.3032873147</v>
      </c>
      <c r="AP36" s="21">
        <v>9636092.0571378935</v>
      </c>
      <c r="AQ36" s="21">
        <v>42764908.9238232</v>
      </c>
      <c r="AR36" s="21">
        <v>310786583.01069242</v>
      </c>
      <c r="AS36" s="21">
        <v>2399832847.6102986</v>
      </c>
      <c r="AT36" s="21">
        <v>4561848457.6049433</v>
      </c>
    </row>
    <row r="37" spans="1:46" ht="14.25" customHeight="1" x14ac:dyDescent="0.3"/>
    <row r="38" spans="1:46" ht="14.25" customHeight="1" x14ac:dyDescent="0.3">
      <c r="A38" s="21" t="s">
        <v>266</v>
      </c>
      <c r="B38" s="21" t="s">
        <v>450</v>
      </c>
    </row>
    <row r="39" spans="1:46" ht="14.25" customHeight="1" x14ac:dyDescent="0.3"/>
    <row r="40" spans="1:46" ht="14.25" customHeight="1" x14ac:dyDescent="0.3"/>
    <row r="41" spans="1:46" ht="14.25" customHeight="1" x14ac:dyDescent="0.3"/>
    <row r="42" spans="1:46" ht="14.25" customHeight="1" x14ac:dyDescent="0.4">
      <c r="A42" s="177" t="s">
        <v>451</v>
      </c>
    </row>
    <row r="43" spans="1:46" ht="14.25" customHeight="1" x14ac:dyDescent="0.4">
      <c r="A43" s="178"/>
    </row>
    <row r="44" spans="1:46" ht="14.25" customHeight="1" x14ac:dyDescent="0.3">
      <c r="A44" s="11" t="s">
        <v>3</v>
      </c>
      <c r="B44" s="156">
        <v>1895</v>
      </c>
      <c r="C44" s="156">
        <v>1910</v>
      </c>
      <c r="D44" s="158">
        <v>1914</v>
      </c>
      <c r="E44" s="11">
        <v>1915</v>
      </c>
      <c r="F44" s="11">
        <v>1916</v>
      </c>
      <c r="G44" s="14">
        <v>1923</v>
      </c>
      <c r="H44" s="159" t="s">
        <v>10</v>
      </c>
      <c r="I44" s="14">
        <v>1932</v>
      </c>
      <c r="J44" s="159">
        <v>1933</v>
      </c>
      <c r="K44" s="11">
        <v>1945</v>
      </c>
      <c r="L44" s="160">
        <v>1952</v>
      </c>
      <c r="M44" s="161">
        <v>1953</v>
      </c>
      <c r="N44" s="161">
        <v>1954</v>
      </c>
      <c r="O44" s="161">
        <v>1955</v>
      </c>
      <c r="P44" s="161">
        <v>1956</v>
      </c>
      <c r="Q44" s="161">
        <v>1957</v>
      </c>
      <c r="R44" s="161">
        <v>1958</v>
      </c>
      <c r="S44" s="161">
        <v>1959</v>
      </c>
      <c r="T44" s="160">
        <v>1960</v>
      </c>
      <c r="U44" s="161">
        <v>1961</v>
      </c>
      <c r="V44" s="161">
        <v>1962</v>
      </c>
      <c r="W44" s="161">
        <v>1963</v>
      </c>
      <c r="X44" s="161">
        <v>1964</v>
      </c>
      <c r="Y44" s="161">
        <v>1965</v>
      </c>
      <c r="Z44" s="161">
        <v>1966</v>
      </c>
      <c r="AA44" s="161">
        <v>1967</v>
      </c>
      <c r="AB44" s="161">
        <v>1968</v>
      </c>
      <c r="AC44" s="161">
        <v>1969</v>
      </c>
      <c r="AD44" s="161">
        <v>1970</v>
      </c>
      <c r="AE44" s="161">
        <v>1971</v>
      </c>
      <c r="AF44" s="161">
        <v>1972</v>
      </c>
      <c r="AG44" s="161">
        <v>1973</v>
      </c>
      <c r="AH44" s="161">
        <v>1974</v>
      </c>
      <c r="AI44" s="161">
        <v>1975</v>
      </c>
      <c r="AJ44" s="161">
        <v>1976</v>
      </c>
      <c r="AK44" s="161">
        <v>1977</v>
      </c>
      <c r="AL44" s="161">
        <v>1978</v>
      </c>
      <c r="AM44" s="161">
        <v>1979</v>
      </c>
      <c r="AN44" s="161">
        <v>1980</v>
      </c>
      <c r="AO44" s="161">
        <v>1981</v>
      </c>
      <c r="AP44" s="161">
        <v>1982</v>
      </c>
      <c r="AQ44" s="161">
        <v>1983</v>
      </c>
      <c r="AR44" s="161">
        <v>1984</v>
      </c>
      <c r="AS44" s="161">
        <v>1985</v>
      </c>
      <c r="AT44" s="161">
        <v>1986</v>
      </c>
    </row>
    <row r="45" spans="1:46" ht="14.25" customHeight="1" x14ac:dyDescent="0.3">
      <c r="A45" s="171" t="s">
        <v>453</v>
      </c>
      <c r="B45" s="168"/>
      <c r="C45" s="168"/>
      <c r="D45" s="168">
        <v>23.654863078375826</v>
      </c>
      <c r="E45" s="168">
        <v>30.723346473937799</v>
      </c>
      <c r="F45" s="168">
        <v>28.61746226030192</v>
      </c>
      <c r="G45" s="168">
        <v>25.701607387140903</v>
      </c>
      <c r="H45" s="168">
        <v>44.61684601113172</v>
      </c>
      <c r="I45" s="168">
        <v>55.334744592728939</v>
      </c>
      <c r="J45" s="168">
        <v>44.152656058751525</v>
      </c>
      <c r="K45" s="168"/>
      <c r="L45" s="37">
        <v>63.904336734693878</v>
      </c>
      <c r="M45" s="37">
        <v>50.165920603133465</v>
      </c>
      <c r="N45" s="37">
        <v>55.440330268981953</v>
      </c>
      <c r="O45" s="37">
        <v>49.361838116410667</v>
      </c>
      <c r="P45" s="37">
        <v>63.613940122961772</v>
      </c>
      <c r="Q45" s="37">
        <v>51.004768708697974</v>
      </c>
      <c r="R45" s="37">
        <v>78.886361168422198</v>
      </c>
      <c r="S45" s="37">
        <v>36.915253376017887</v>
      </c>
      <c r="T45" s="37">
        <v>43.125</v>
      </c>
      <c r="U45" s="37">
        <v>45.80686695278969</v>
      </c>
      <c r="V45" s="37">
        <v>55.54733975701717</v>
      </c>
      <c r="W45" s="37">
        <v>49.354272205336031</v>
      </c>
      <c r="X45" s="37">
        <v>52.546723804257667</v>
      </c>
      <c r="Y45" s="37">
        <v>55.156938621949905</v>
      </c>
      <c r="Z45" s="37">
        <v>55.813009455493969</v>
      </c>
      <c r="AA45" s="37">
        <v>57.899325048886645</v>
      </c>
      <c r="AB45" s="37">
        <v>49.816987788331069</v>
      </c>
      <c r="AC45" s="37">
        <v>53.432762064977403</v>
      </c>
      <c r="AD45" s="37">
        <v>51.179125212870858</v>
      </c>
      <c r="AE45" s="37"/>
      <c r="AF45" s="37"/>
      <c r="AG45" s="37"/>
      <c r="AH45" s="37"/>
      <c r="AI45" s="37"/>
      <c r="AJ45" s="37"/>
      <c r="AK45" s="37"/>
      <c r="AL45" s="37"/>
      <c r="AM45" s="37"/>
      <c r="AN45" s="37"/>
      <c r="AO45" s="37"/>
      <c r="AP45" s="37"/>
      <c r="AQ45" s="37"/>
      <c r="AR45" s="37"/>
      <c r="AS45" s="37"/>
      <c r="AT45" s="37"/>
    </row>
    <row r="46" spans="1:46" ht="14.25" customHeight="1" x14ac:dyDescent="0.3">
      <c r="A46" s="21" t="s">
        <v>404</v>
      </c>
      <c r="B46" s="37"/>
      <c r="C46" s="37"/>
      <c r="D46" s="37">
        <v>47.309726156751651</v>
      </c>
      <c r="E46" s="37">
        <v>43.890494962768287</v>
      </c>
      <c r="F46" s="37">
        <v>40.882088943288451</v>
      </c>
      <c r="G46" s="37">
        <v>34.268809849521205</v>
      </c>
      <c r="H46" s="37">
        <v>37.18070500927643</v>
      </c>
      <c r="I46" s="37"/>
      <c r="J46" s="37">
        <v>36.793880048959608</v>
      </c>
      <c r="K46" s="37">
        <v>34.722032919434021</v>
      </c>
      <c r="L46" s="37">
        <v>79.880420918367349</v>
      </c>
      <c r="M46" s="37">
        <v>62.707400753916829</v>
      </c>
      <c r="N46" s="37">
        <v>69.655799568720923</v>
      </c>
      <c r="O46" s="37">
        <v>62.018719684721091</v>
      </c>
      <c r="P46" s="37">
        <v>84.818586830615686</v>
      </c>
      <c r="Q46" s="37">
        <v>68.006358278263974</v>
      </c>
      <c r="R46" s="37">
        <v>114.24921272668043</v>
      </c>
      <c r="S46" s="37">
        <v>53.463470406646593</v>
      </c>
      <c r="T46" s="37">
        <v>57.5</v>
      </c>
      <c r="U46" s="37">
        <v>63.424892703862653</v>
      </c>
      <c r="V46" s="37">
        <v>75.668202764976954</v>
      </c>
      <c r="W46" s="37">
        <v>67.099628503883821</v>
      </c>
      <c r="X46" s="37">
        <v>71.272878075753383</v>
      </c>
      <c r="Y46" s="37">
        <v>74.836934322261627</v>
      </c>
      <c r="Z46" s="37">
        <v>75.688865340723837</v>
      </c>
      <c r="AA46" s="37">
        <v>78.511070459849861</v>
      </c>
      <c r="AB46" s="37">
        <v>67.551478968792395</v>
      </c>
      <c r="AC46" s="37">
        <v>70.610661339501647</v>
      </c>
      <c r="AD46" s="37">
        <v>68.950165815183311</v>
      </c>
      <c r="AE46" s="37">
        <v>67.162391189659743</v>
      </c>
      <c r="AF46" s="37">
        <v>62.403516437786124</v>
      </c>
      <c r="AG46" s="37">
        <v>67.763962981711543</v>
      </c>
      <c r="AH46" s="37">
        <v>64.873584117032422</v>
      </c>
      <c r="AI46" s="37">
        <v>56.113802660753898</v>
      </c>
      <c r="AJ46" s="37">
        <v>31.71406670289365</v>
      </c>
      <c r="AK46" s="37">
        <v>23.522800009838416</v>
      </c>
      <c r="AL46" s="37">
        <v>18.605779220779233</v>
      </c>
      <c r="AM46" s="37">
        <v>20.021607920342266</v>
      </c>
      <c r="AN46" s="37">
        <v>20.788896828267703</v>
      </c>
      <c r="AO46" s="37">
        <v>20.285063431823581</v>
      </c>
      <c r="AP46" s="37">
        <v>22.107972904035886</v>
      </c>
      <c r="AQ46" s="37">
        <v>34.865168604846488</v>
      </c>
      <c r="AR46" s="37">
        <v>43.577499996304695</v>
      </c>
      <c r="AS46" s="37">
        <v>26.513625756627029</v>
      </c>
      <c r="AT46" s="37">
        <v>25.479653934191663</v>
      </c>
    </row>
    <row r="47" spans="1:46" ht="14.25" customHeight="1" x14ac:dyDescent="0.3">
      <c r="A47" s="21" t="s">
        <v>42</v>
      </c>
      <c r="B47" s="37"/>
      <c r="C47" s="37"/>
      <c r="D47" s="37">
        <v>47.309726156751651</v>
      </c>
      <c r="E47" s="37">
        <v>43.890494962768287</v>
      </c>
      <c r="F47" s="37">
        <v>40.882088943288451</v>
      </c>
      <c r="G47" s="37">
        <v>34.268809849521205</v>
      </c>
      <c r="H47" s="37">
        <v>55.771057513914648</v>
      </c>
      <c r="I47" s="37">
        <v>68.246184997699032</v>
      </c>
      <c r="J47" s="37">
        <v>55.190820073439411</v>
      </c>
      <c r="K47" s="37">
        <v>37.615535662720184</v>
      </c>
      <c r="L47" s="37"/>
      <c r="M47" s="37"/>
      <c r="N47" s="37"/>
      <c r="O47" s="37"/>
      <c r="P47" s="37"/>
      <c r="Q47" s="37"/>
      <c r="R47" s="37"/>
      <c r="S47" s="37"/>
      <c r="T47" s="37"/>
      <c r="U47" s="37"/>
      <c r="V47" s="37"/>
      <c r="W47" s="37"/>
      <c r="X47" s="37">
        <v>53.341166712745363</v>
      </c>
      <c r="Y47" s="37">
        <v>58.06922498118886</v>
      </c>
      <c r="Z47" s="37">
        <v>58.556814476687322</v>
      </c>
      <c r="AA47" s="37">
        <v>55.258121491200399</v>
      </c>
      <c r="AB47" s="37">
        <v>47.544477611940295</v>
      </c>
      <c r="AC47" s="37">
        <v>54.900220796971936</v>
      </c>
      <c r="AD47" s="37">
        <v>49.376266021331915</v>
      </c>
      <c r="AE47" s="37">
        <v>46.724017409654465</v>
      </c>
      <c r="AF47" s="37">
        <v>42.604535996670847</v>
      </c>
      <c r="AG47" s="37">
        <v>47.090572797009479</v>
      </c>
      <c r="AH47" s="37">
        <v>61.055977011494278</v>
      </c>
      <c r="AI47" s="37">
        <v>80.834822616408005</v>
      </c>
      <c r="AJ47" s="37">
        <v>34.434375084906961</v>
      </c>
      <c r="AK47" s="37">
        <v>23.758052241926368</v>
      </c>
      <c r="AL47" s="37">
        <v>16.714717572661186</v>
      </c>
      <c r="AM47" s="37">
        <v>15.638851460885315</v>
      </c>
      <c r="AN47" s="37">
        <v>19.124585339845616</v>
      </c>
      <c r="AO47" s="37">
        <v>21.963469693293604</v>
      </c>
      <c r="AP47" s="37">
        <v>22.989796152881421</v>
      </c>
      <c r="AQ47" s="37">
        <v>38.051770036472234</v>
      </c>
      <c r="AR47" s="37">
        <v>50.309507986263576</v>
      </c>
      <c r="AS47" s="37">
        <v>39.144132514705262</v>
      </c>
      <c r="AT47" s="37">
        <v>35.583654632233191</v>
      </c>
    </row>
    <row r="48" spans="1:46" ht="14.25" customHeight="1" x14ac:dyDescent="0.3">
      <c r="A48" s="21" t="s">
        <v>153</v>
      </c>
      <c r="B48" s="37"/>
      <c r="C48" s="37"/>
      <c r="D48" s="37">
        <v>85.157507082152975</v>
      </c>
      <c r="E48" s="37"/>
      <c r="F48" s="37"/>
      <c r="G48" s="37"/>
      <c r="H48" s="37">
        <v>85.515621521335802</v>
      </c>
      <c r="I48" s="37">
        <v>101.4470317533364</v>
      </c>
      <c r="J48" s="37">
        <v>88.141783761729897</v>
      </c>
      <c r="K48" s="37"/>
      <c r="L48" s="37"/>
      <c r="M48" s="37"/>
      <c r="N48" s="37"/>
      <c r="O48" s="37"/>
      <c r="P48" s="37"/>
      <c r="Q48" s="37"/>
      <c r="R48" s="37"/>
      <c r="S48" s="37"/>
      <c r="T48" s="37"/>
      <c r="U48" s="37"/>
      <c r="V48" s="37"/>
      <c r="W48" s="37"/>
      <c r="X48" s="37">
        <v>76.833978435167253</v>
      </c>
      <c r="Y48" s="37">
        <v>84.368053316134564</v>
      </c>
      <c r="Z48" s="37">
        <v>82.447994783175744</v>
      </c>
      <c r="AA48" s="37">
        <v>74.575159275846843</v>
      </c>
      <c r="AB48" s="37">
        <v>64.164993215739486</v>
      </c>
      <c r="AC48" s="37">
        <v>72.034959520555162</v>
      </c>
      <c r="AD48" s="37">
        <v>65.234068297929568</v>
      </c>
      <c r="AE48" s="37">
        <v>57.146234502769737</v>
      </c>
      <c r="AF48" s="37">
        <v>49.266833125260113</v>
      </c>
      <c r="AG48" s="37">
        <v>65.046584374959465</v>
      </c>
      <c r="AH48" s="37">
        <v>62.49723092998957</v>
      </c>
      <c r="AI48" s="37">
        <v>65.628422025129368</v>
      </c>
      <c r="AJ48" s="37">
        <v>28.648003667979907</v>
      </c>
      <c r="AK48" s="37">
        <v>32.249547187446211</v>
      </c>
      <c r="AL48" s="37">
        <v>29.457311045213402</v>
      </c>
      <c r="AM48" s="37">
        <v>21.618294297229681</v>
      </c>
      <c r="AN48" s="37">
        <v>31.658611473507197</v>
      </c>
      <c r="AO48" s="37">
        <v>31.462557618627894</v>
      </c>
      <c r="AP48" s="37">
        <v>29.813085776530887</v>
      </c>
      <c r="AQ48" s="37">
        <v>50.188972548105632</v>
      </c>
      <c r="AR48" s="37">
        <v>57.254309332226903</v>
      </c>
      <c r="AS48" s="37">
        <v>47.49488078450905</v>
      </c>
      <c r="AT48" s="37">
        <v>41.73391592669325</v>
      </c>
    </row>
    <row r="49" spans="1:46" ht="14.25" customHeight="1" x14ac:dyDescent="0.3">
      <c r="A49" s="21" t="s">
        <v>300</v>
      </c>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row>
    <row r="50" spans="1:46" ht="14.25" customHeight="1" x14ac:dyDescent="0.3">
      <c r="A50" s="167" t="s">
        <v>50</v>
      </c>
      <c r="B50" s="168"/>
      <c r="C50" s="168"/>
      <c r="D50" s="168">
        <v>23.654863078375826</v>
      </c>
      <c r="E50" s="168">
        <v>28.528821725799386</v>
      </c>
      <c r="F50" s="168">
        <v>24.529253365973073</v>
      </c>
      <c r="G50" s="168">
        <v>25.701607387140903</v>
      </c>
      <c r="H50" s="168">
        <v>55.771057513914648</v>
      </c>
      <c r="I50" s="168">
        <v>68.246184997699032</v>
      </c>
      <c r="J50" s="168">
        <v>55.190820073439411</v>
      </c>
      <c r="K50" s="168">
        <v>36.168784291077102</v>
      </c>
      <c r="L50" s="37">
        <v>41.349864945978389</v>
      </c>
      <c r="M50" s="37">
        <v>44.264047591000114</v>
      </c>
      <c r="N50" s="37">
        <v>42.646407899216889</v>
      </c>
      <c r="O50" s="37">
        <v>37.970644704931281</v>
      </c>
      <c r="P50" s="37">
        <v>44.641361489797731</v>
      </c>
      <c r="Q50" s="37">
        <v>46.530666190391138</v>
      </c>
      <c r="R50" s="37">
        <v>55.764496688022589</v>
      </c>
      <c r="S50" s="37">
        <v>30.550554518083764</v>
      </c>
      <c r="T50" s="37">
        <v>34</v>
      </c>
      <c r="U50" s="37">
        <v>36.997854077253216</v>
      </c>
      <c r="V50" s="37">
        <v>34.738583996648508</v>
      </c>
      <c r="W50" s="37">
        <v>36.322526173589999</v>
      </c>
      <c r="X50" s="37">
        <v>49.93641139065523</v>
      </c>
      <c r="Y50" s="37">
        <v>52.950661077071906</v>
      </c>
      <c r="Z50" s="37">
        <v>52.19921747636127</v>
      </c>
      <c r="AA50" s="37">
        <v>52.824071153724844</v>
      </c>
      <c r="AB50" s="37">
        <v>45.450203527815468</v>
      </c>
      <c r="AC50" s="37">
        <v>44.023761959835987</v>
      </c>
      <c r="AD50" s="37">
        <v>45.623375459352886</v>
      </c>
      <c r="AE50" s="37">
        <v>44.720786072276461</v>
      </c>
      <c r="AF50" s="37">
        <v>32.457344985434887</v>
      </c>
      <c r="AG50" s="37">
        <v>34.39881624547332</v>
      </c>
      <c r="AH50" s="37">
        <v>66.114778265412781</v>
      </c>
      <c r="AI50" s="37">
        <v>83.859719142646</v>
      </c>
      <c r="AJ50" s="37">
        <v>24.134790110039408</v>
      </c>
      <c r="AK50" s="37">
        <v>21.833361851587679</v>
      </c>
      <c r="AL50" s="37">
        <v>45.232364279461969</v>
      </c>
      <c r="AM50" s="37">
        <v>51.053499413167785</v>
      </c>
      <c r="AN50" s="37">
        <v>53.666533038235336</v>
      </c>
      <c r="AO50" s="37">
        <v>53.331400087013961</v>
      </c>
      <c r="AP50" s="37">
        <v>39.647127652854145</v>
      </c>
      <c r="AQ50" s="37">
        <v>39.79760586493132</v>
      </c>
      <c r="AR50" s="37">
        <v>44.335979344790246</v>
      </c>
      <c r="AS50" s="37">
        <v>37.306967895348428</v>
      </c>
      <c r="AT50" s="37">
        <v>40.490684536455973</v>
      </c>
    </row>
    <row r="51" spans="1:46" ht="14.25" customHeight="1" x14ac:dyDescent="0.3">
      <c r="A51" s="167" t="s">
        <v>23</v>
      </c>
      <c r="B51" s="168"/>
      <c r="C51" s="168"/>
      <c r="D51" s="168">
        <v>47.309726156751651</v>
      </c>
      <c r="E51" s="168">
        <v>43.890494962768287</v>
      </c>
      <c r="F51" s="168">
        <v>40.882088943288451</v>
      </c>
      <c r="G51" s="168">
        <v>34.268809849521205</v>
      </c>
      <c r="H51" s="168">
        <v>44.61684601113172</v>
      </c>
      <c r="I51" s="168">
        <v>55.334744592728939</v>
      </c>
      <c r="J51" s="168">
        <v>44.152656058751525</v>
      </c>
      <c r="K51" s="168">
        <v>43.402541149292517</v>
      </c>
      <c r="L51" s="37">
        <v>39.094417767106847</v>
      </c>
      <c r="M51" s="37">
        <v>42.493485687360113</v>
      </c>
      <c r="N51" s="37">
        <v>40.940551583248215</v>
      </c>
      <c r="O51" s="37">
        <v>36.451818916734034</v>
      </c>
      <c r="P51" s="37">
        <v>40.177225340817962</v>
      </c>
      <c r="Q51" s="37">
        <v>42.951384175745666</v>
      </c>
      <c r="R51" s="37">
        <v>54.404387012704959</v>
      </c>
      <c r="S51" s="37">
        <v>30.550554518083764</v>
      </c>
      <c r="T51" s="37">
        <v>34</v>
      </c>
      <c r="U51" s="37">
        <v>36.997854077253216</v>
      </c>
      <c r="V51" s="37">
        <v>34.738583996648508</v>
      </c>
      <c r="W51" s="37">
        <v>36.322526173589999</v>
      </c>
      <c r="X51" s="37">
        <v>34.274536909040634</v>
      </c>
      <c r="Y51" s="37">
        <v>40.772009029345369</v>
      </c>
      <c r="Z51" s="37">
        <v>30.917998043690904</v>
      </c>
      <c r="AA51" s="37">
        <v>43.502176244243991</v>
      </c>
      <c r="AB51" s="37">
        <v>37.429579375848029</v>
      </c>
      <c r="AC51" s="37">
        <v>36.254862790453167</v>
      </c>
      <c r="AD51" s="37">
        <v>36.793044725284588</v>
      </c>
      <c r="AE51" s="37">
        <v>35.191901872856775</v>
      </c>
      <c r="AF51" s="37">
        <v>29.040782355389108</v>
      </c>
      <c r="AG51" s="37">
        <v>36.871097958283052</v>
      </c>
      <c r="AH51" s="37">
        <v>55.934378265412775</v>
      </c>
      <c r="AI51" s="37">
        <v>50.971175166297137</v>
      </c>
      <c r="AJ51" s="37">
        <v>19.112424942263289</v>
      </c>
      <c r="AK51" s="37">
        <v>22.764072184371702</v>
      </c>
      <c r="AL51" s="37">
        <v>29.557407956555153</v>
      </c>
      <c r="AM51" s="37">
        <v>32.032628561004756</v>
      </c>
      <c r="AN51" s="37">
        <v>36.575921647017296</v>
      </c>
      <c r="AO51" s="37">
        <v>36.5329234613327</v>
      </c>
      <c r="AP51" s="37">
        <v>28.711446230223665</v>
      </c>
      <c r="AQ51" s="37">
        <v>32.866044824358916</v>
      </c>
      <c r="AR51" s="37">
        <v>44.152751368703385</v>
      </c>
      <c r="AS51" s="37">
        <v>33.185873624200255</v>
      </c>
      <c r="AT51" s="37">
        <v>43.524081267759307</v>
      </c>
    </row>
    <row r="52" spans="1:46" ht="14.25" customHeight="1" x14ac:dyDescent="0.3">
      <c r="A52" s="167" t="s">
        <v>462</v>
      </c>
      <c r="B52" s="168"/>
      <c r="C52" s="168"/>
      <c r="D52" s="168">
        <v>42.578753541076487</v>
      </c>
      <c r="E52" s="168">
        <v>39.501445466491461</v>
      </c>
      <c r="F52" s="168">
        <v>36.793880048959608</v>
      </c>
      <c r="G52" s="168">
        <v>30.841928864569088</v>
      </c>
      <c r="H52" s="168">
        <v>44.61684601113172</v>
      </c>
      <c r="I52" s="168">
        <v>55.334744592728939</v>
      </c>
      <c r="J52" s="168">
        <v>44.152656058751525</v>
      </c>
      <c r="K52" s="168">
        <v>43.402541149292517</v>
      </c>
      <c r="L52" s="37">
        <v>41.349864945978389</v>
      </c>
      <c r="M52" s="37">
        <v>44.264047591000114</v>
      </c>
      <c r="N52" s="37">
        <v>42.646407899216889</v>
      </c>
      <c r="O52" s="37">
        <v>37.970644704931281</v>
      </c>
      <c r="P52" s="37">
        <v>44.641361489797731</v>
      </c>
      <c r="Q52" s="37">
        <v>46.530666190391138</v>
      </c>
      <c r="R52" s="37">
        <v>68.005483765881209</v>
      </c>
      <c r="S52" s="37">
        <v>34.051138889947531</v>
      </c>
      <c r="T52" s="37">
        <v>36.75</v>
      </c>
      <c r="U52" s="37">
        <v>55.937231759656648</v>
      </c>
      <c r="V52" s="37">
        <v>43.681189777963965</v>
      </c>
      <c r="W52" s="37">
        <v>43.531577169875042</v>
      </c>
      <c r="X52" s="37">
        <v>59.015758916228911</v>
      </c>
      <c r="Y52" s="37">
        <v>61.775771256583887</v>
      </c>
      <c r="Z52" s="37">
        <v>58.891424845125535</v>
      </c>
      <c r="AA52" s="37">
        <v>52.824071153724844</v>
      </c>
      <c r="AB52" s="37">
        <v>45.450203527815468</v>
      </c>
      <c r="AC52" s="37">
        <v>54.382294185679747</v>
      </c>
      <c r="AD52" s="37">
        <v>50.038540826387035</v>
      </c>
      <c r="AE52" s="37">
        <v>42.988261672381974</v>
      </c>
      <c r="AF52" s="37">
        <v>39.973782771535596</v>
      </c>
      <c r="AG52" s="37">
        <v>32.651168827797477</v>
      </c>
      <c r="AH52" s="37">
        <v>57.661480877742967</v>
      </c>
      <c r="AI52" s="37">
        <v>81.462253510716948</v>
      </c>
      <c r="AJ52" s="37">
        <v>57.293218991984816</v>
      </c>
      <c r="AK52" s="37">
        <v>45.172127977961992</v>
      </c>
      <c r="AL52" s="37">
        <v>40.544748923703558</v>
      </c>
      <c r="AM52" s="37">
        <v>41.427999710886191</v>
      </c>
      <c r="AN52" s="37">
        <v>53.054163470819098</v>
      </c>
      <c r="AO52" s="37">
        <v>50.819314688988626</v>
      </c>
      <c r="AP52" s="37">
        <v>37.982912700474046</v>
      </c>
      <c r="AQ52" s="37">
        <v>39.567748805782436</v>
      </c>
      <c r="AR52" s="37">
        <v>36.476585706436289</v>
      </c>
      <c r="AS52" s="37">
        <v>36.501120687312358</v>
      </c>
      <c r="AT52" s="37">
        <v>57.118355250406914</v>
      </c>
    </row>
    <row r="53" spans="1:46" ht="14.25" customHeight="1" x14ac:dyDescent="0.3">
      <c r="A53" s="21">
        <v>0</v>
      </c>
      <c r="B53" s="37"/>
      <c r="C53" s="37"/>
      <c r="D53" s="37"/>
      <c r="E53" s="37"/>
      <c r="F53" s="37"/>
      <c r="G53" s="37"/>
      <c r="H53" s="37"/>
      <c r="I53" s="37">
        <v>69.168430740911177</v>
      </c>
      <c r="J53" s="37">
        <v>58.256976744186041</v>
      </c>
      <c r="K53" s="37"/>
      <c r="L53" s="37">
        <v>41.349864945978389</v>
      </c>
      <c r="M53" s="37">
        <v>44.264047591000114</v>
      </c>
      <c r="N53" s="37">
        <v>42.646407899216889</v>
      </c>
      <c r="O53" s="37">
        <v>37.970644704931281</v>
      </c>
      <c r="P53" s="37">
        <v>51.337565713267395</v>
      </c>
      <c r="Q53" s="37">
        <v>51.899589212359345</v>
      </c>
      <c r="R53" s="37">
        <v>81.606580519057445</v>
      </c>
      <c r="S53" s="37">
        <v>38.188193147604707</v>
      </c>
      <c r="T53" s="37">
        <v>49.800000000000004</v>
      </c>
      <c r="U53" s="37">
        <v>55.49678111587982</v>
      </c>
      <c r="V53" s="37">
        <v>47.464599916212812</v>
      </c>
      <c r="W53" s="37">
        <v>49.908814589665653</v>
      </c>
      <c r="X53" s="37">
        <v>62.102737074923965</v>
      </c>
      <c r="Y53" s="37">
        <v>57.680920133290329</v>
      </c>
      <c r="Z53" s="37">
        <v>50.860776002608411</v>
      </c>
      <c r="AA53" s="37">
        <v>47.230934208036331</v>
      </c>
      <c r="AB53" s="37">
        <v>40.637829036635004</v>
      </c>
      <c r="AC53" s="37">
        <v>47.279793922826215</v>
      </c>
      <c r="AD53" s="37">
        <v>43.901460966209569</v>
      </c>
      <c r="AE53" s="37">
        <v>40.701329464521244</v>
      </c>
      <c r="AF53" s="37">
        <v>36.914592592592605</v>
      </c>
      <c r="AG53" s="37">
        <v>40.5688641408045</v>
      </c>
      <c r="AH53" s="37">
        <v>56.793296969696996</v>
      </c>
      <c r="AI53" s="37">
        <v>73.718882483370308</v>
      </c>
      <c r="AJ53" s="37">
        <v>21.815624045645983</v>
      </c>
      <c r="AK53" s="37">
        <v>23.476621915045389</v>
      </c>
      <c r="AL53" s="37">
        <v>34.904709623251598</v>
      </c>
      <c r="AM53" s="37">
        <v>37.709321236443508</v>
      </c>
      <c r="AN53" s="37">
        <v>38.836909219641754</v>
      </c>
      <c r="AO53" s="37">
        <v>42.343711028572223</v>
      </c>
      <c r="AP53" s="37">
        <v>33.480115344375783</v>
      </c>
      <c r="AQ53" s="37">
        <v>31.922248459168586</v>
      </c>
      <c r="AR53" s="37">
        <v>41.576920035687131</v>
      </c>
      <c r="AS53" s="37">
        <v>30.701526013933631</v>
      </c>
      <c r="AT53" s="37">
        <v>39.036587044694343</v>
      </c>
    </row>
    <row r="54" spans="1:46" ht="14.25" customHeight="1" x14ac:dyDescent="0.3">
      <c r="A54" s="21" t="s">
        <v>208</v>
      </c>
      <c r="B54" s="169"/>
      <c r="C54" s="169"/>
      <c r="D54" s="37"/>
      <c r="E54" s="37"/>
      <c r="F54" s="37"/>
      <c r="G54" s="37"/>
      <c r="H54" s="37"/>
      <c r="I54" s="37">
        <v>69.168430740911177</v>
      </c>
      <c r="J54" s="37">
        <v>58.256976744186041</v>
      </c>
      <c r="K54" s="37"/>
      <c r="L54" s="37">
        <v>41.349864945978389</v>
      </c>
      <c r="M54" s="37">
        <v>44.264047591000114</v>
      </c>
      <c r="N54" s="37">
        <v>42.646407899216889</v>
      </c>
      <c r="O54" s="37">
        <v>37.970644704931281</v>
      </c>
      <c r="P54" s="37">
        <v>51.337565713267395</v>
      </c>
      <c r="Q54" s="37">
        <v>51.899589212359345</v>
      </c>
      <c r="R54" s="37">
        <v>81.606580519057445</v>
      </c>
      <c r="S54" s="37">
        <v>38.188193147604707</v>
      </c>
      <c r="T54" s="37">
        <v>49.800000000000004</v>
      </c>
      <c r="U54" s="37">
        <v>55.49678111587982</v>
      </c>
      <c r="V54" s="37">
        <v>47.464599916212812</v>
      </c>
      <c r="W54" s="37">
        <v>49.908814589665653</v>
      </c>
      <c r="X54" s="37">
        <v>62.102737074923965</v>
      </c>
      <c r="Y54" s="37">
        <v>57.680920133290329</v>
      </c>
      <c r="Z54" s="37">
        <v>50.860776002608411</v>
      </c>
      <c r="AA54" s="37">
        <v>47.230934208036331</v>
      </c>
      <c r="AB54" s="37">
        <v>40.637829036635004</v>
      </c>
      <c r="AC54" s="37">
        <v>47.279793922826215</v>
      </c>
      <c r="AD54" s="37">
        <v>43.901460966209569</v>
      </c>
      <c r="AE54" s="37">
        <v>40.701329464521244</v>
      </c>
      <c r="AF54" s="37">
        <v>36.914592592592605</v>
      </c>
      <c r="AG54" s="37">
        <v>40.5688641408045</v>
      </c>
      <c r="AH54" s="37">
        <v>56.793296969696996</v>
      </c>
      <c r="AI54" s="37">
        <v>73.718882483370308</v>
      </c>
      <c r="AJ54" s="37">
        <v>21.815624045645983</v>
      </c>
      <c r="AK54" s="37">
        <v>23.476621915045389</v>
      </c>
      <c r="AL54" s="37">
        <v>34.904709623251598</v>
      </c>
      <c r="AM54" s="37">
        <v>37.709321236443508</v>
      </c>
      <c r="AN54" s="37">
        <v>38.836909219641754</v>
      </c>
      <c r="AO54" s="37">
        <v>42.343711028572223</v>
      </c>
      <c r="AP54" s="37">
        <v>33.480115344375783</v>
      </c>
      <c r="AQ54" s="37">
        <v>31.922248459168586</v>
      </c>
      <c r="AR54" s="37">
        <v>41.576920035687131</v>
      </c>
      <c r="AS54" s="37">
        <v>30.701526013933631</v>
      </c>
      <c r="AT54" s="37">
        <v>39.036587044694343</v>
      </c>
    </row>
    <row r="55" spans="1:46" ht="14.25" customHeight="1" x14ac:dyDescent="0.3">
      <c r="A55" s="167" t="s">
        <v>281</v>
      </c>
      <c r="B55" s="168"/>
      <c r="C55" s="168"/>
      <c r="D55" s="168">
        <v>25.074154863078377</v>
      </c>
      <c r="E55" s="168">
        <v>16.458935611038108</v>
      </c>
      <c r="F55" s="168">
        <v>15.330783353733171</v>
      </c>
      <c r="G55" s="172"/>
      <c r="H55" s="172"/>
      <c r="I55" s="168"/>
      <c r="J55" s="168"/>
      <c r="K55" s="168"/>
      <c r="L55" s="37">
        <v>45.108943577430971</v>
      </c>
      <c r="M55" s="37">
        <v>35.411238072800089</v>
      </c>
      <c r="N55" s="37">
        <v>43.357181364203839</v>
      </c>
      <c r="O55" s="37">
        <v>38.603488783346805</v>
      </c>
      <c r="P55" s="37">
        <v>46.650222756838637</v>
      </c>
      <c r="Q55" s="37">
        <v>37.403497053045186</v>
      </c>
      <c r="R55" s="37">
        <v>67.243822347703329</v>
      </c>
      <c r="S55" s="37">
        <v>45.494867436513076</v>
      </c>
      <c r="T55" s="37">
        <v>39.274999999999999</v>
      </c>
      <c r="U55" s="37">
        <v>34.59739806866952</v>
      </c>
      <c r="V55" s="37">
        <v>34.394637620444065</v>
      </c>
      <c r="W55" s="37">
        <v>30.499831138129007</v>
      </c>
      <c r="X55" s="37">
        <v>34.047553220901293</v>
      </c>
      <c r="Y55" s="37">
        <v>42.360528861657528</v>
      </c>
      <c r="Z55" s="37">
        <v>45.507010107597004</v>
      </c>
      <c r="AA55" s="37">
        <v>43.978628650728567</v>
      </c>
      <c r="AB55" s="37">
        <v>37.839522388059699</v>
      </c>
      <c r="AC55" s="37">
        <v>44.483853432867221</v>
      </c>
      <c r="AD55" s="37">
        <v>39.552523079680931</v>
      </c>
      <c r="AE55" s="37">
        <v>53.599973621735707</v>
      </c>
      <c r="AF55" s="37">
        <v>49.23266749895965</v>
      </c>
      <c r="AG55" s="37">
        <v>64.08750957257638</v>
      </c>
      <c r="AH55" s="37">
        <v>60.515506792058552</v>
      </c>
      <c r="AI55" s="37">
        <v>30.603943089430903</v>
      </c>
      <c r="AJ55" s="37">
        <v>25.759836978671387</v>
      </c>
      <c r="AK55" s="37">
        <v>18.903778931057388</v>
      </c>
      <c r="AL55" s="37">
        <v>15.012850086639641</v>
      </c>
      <c r="AM55" s="37">
        <v>10.617392193238183</v>
      </c>
      <c r="AN55" s="37">
        <v>16.707113331013247</v>
      </c>
      <c r="AO55" s="37">
        <v>17.189430860485086</v>
      </c>
      <c r="AP55" s="37">
        <v>21.433362832706742</v>
      </c>
      <c r="AQ55" s="37">
        <v>29.505351858637727</v>
      </c>
      <c r="AR55" s="37">
        <v>33.524625995973381</v>
      </c>
      <c r="AS55" s="37">
        <v>28.601312824077976</v>
      </c>
      <c r="AT55" s="37">
        <v>24.875610414200057</v>
      </c>
    </row>
    <row r="56" spans="1:46" ht="14.25" customHeight="1" x14ac:dyDescent="0.3">
      <c r="A56" s="189" t="s">
        <v>463</v>
      </c>
      <c r="B56" s="168"/>
      <c r="C56" s="168"/>
      <c r="D56" s="172"/>
      <c r="E56" s="168"/>
      <c r="F56" s="168"/>
      <c r="G56" s="172"/>
      <c r="H56" s="172"/>
      <c r="I56" s="168"/>
      <c r="J56" s="168"/>
      <c r="K56" s="168"/>
      <c r="L56" s="37">
        <v>36.387881152460984</v>
      </c>
      <c r="M56" s="37">
        <v>31.870114265520083</v>
      </c>
      <c r="N56" s="37">
        <v>30.705413687436163</v>
      </c>
      <c r="O56" s="37">
        <v>32.654754446240901</v>
      </c>
      <c r="P56" s="37">
        <v>31.650725296266593</v>
      </c>
      <c r="Q56" s="37">
        <v>35.792820146454723</v>
      </c>
      <c r="R56" s="37">
        <v>35.362851558258228</v>
      </c>
      <c r="S56" s="37">
        <v>23.167503842880187</v>
      </c>
      <c r="T56" s="37">
        <v>27</v>
      </c>
      <c r="U56" s="37">
        <v>30.831545064377679</v>
      </c>
      <c r="V56" s="37">
        <v>28.891495601173016</v>
      </c>
      <c r="W56" s="37">
        <v>27.948936170212765</v>
      </c>
      <c r="X56" s="37">
        <v>29.280895769975114</v>
      </c>
      <c r="Y56" s="37">
        <v>33.782521767171879</v>
      </c>
      <c r="Z56" s="37">
        <v>38.426654711444414</v>
      </c>
      <c r="AA56" s="37">
        <v>36.278743455497377</v>
      </c>
      <c r="AB56" s="37">
        <v>31.214486838534597</v>
      </c>
      <c r="AC56" s="37">
        <v>32.65354641993482</v>
      </c>
      <c r="AD56" s="37">
        <v>32.5677314690329</v>
      </c>
      <c r="AE56" s="37">
        <v>38.403568979161186</v>
      </c>
      <c r="AF56" s="37">
        <v>33.267753641281743</v>
      </c>
      <c r="AG56" s="37">
        <v>26.380950897550729</v>
      </c>
      <c r="AH56" s="37">
        <v>28.387554858934184</v>
      </c>
      <c r="AI56" s="37">
        <v>48.543976348854414</v>
      </c>
      <c r="AJ56" s="37">
        <v>11.541513381334063</v>
      </c>
      <c r="AK56" s="37">
        <v>7.5902668667142219</v>
      </c>
      <c r="AL56" s="37">
        <v>7.2609492845531403</v>
      </c>
      <c r="AM56" s="37">
        <v>6.1218795248896063</v>
      </c>
      <c r="AN56" s="37">
        <v>14.526225859707298</v>
      </c>
      <c r="AO56" s="37">
        <v>12.121536187762219</v>
      </c>
      <c r="AP56" s="37">
        <v>12.472284586257574</v>
      </c>
      <c r="AQ56" s="37">
        <v>16.182780476225318</v>
      </c>
      <c r="AR56" s="37">
        <v>25.885151066908268</v>
      </c>
      <c r="AS56" s="37">
        <v>21.33198645521378</v>
      </c>
      <c r="AT56" s="37">
        <v>23.085445073134004</v>
      </c>
    </row>
    <row r="57" spans="1:46" ht="14.25" customHeight="1" x14ac:dyDescent="0.3">
      <c r="A57" s="167" t="s">
        <v>456</v>
      </c>
      <c r="B57" s="168"/>
      <c r="C57" s="168"/>
      <c r="D57" s="172"/>
      <c r="E57" s="168">
        <v>21.945247481384143</v>
      </c>
      <c r="F57" s="168">
        <v>20.441044471644226</v>
      </c>
      <c r="G57" s="168"/>
      <c r="H57" s="168">
        <v>41.828293135435992</v>
      </c>
      <c r="I57" s="168">
        <v>51.876323055683379</v>
      </c>
      <c r="J57" s="168">
        <v>43.692732558139539</v>
      </c>
      <c r="K57" s="168"/>
      <c r="L57" s="37">
        <v>75.256754201680664</v>
      </c>
      <c r="M57" s="37">
        <v>59.077748851454821</v>
      </c>
      <c r="N57" s="37">
        <v>67.77935762115537</v>
      </c>
      <c r="O57" s="37">
        <v>60.34801131770412</v>
      </c>
      <c r="P57" s="37">
        <v>72.877022632094793</v>
      </c>
      <c r="Q57" s="37">
        <v>58.431778889087326</v>
      </c>
      <c r="R57" s="37">
        <v>94.786043272885223</v>
      </c>
      <c r="S57" s="37">
        <v>56.486702364165296</v>
      </c>
      <c r="T57" s="37">
        <v>52.375</v>
      </c>
      <c r="U57" s="37">
        <v>55.276555793991406</v>
      </c>
      <c r="V57" s="37">
        <v>55.54733975701717</v>
      </c>
      <c r="W57" s="37">
        <v>54.483789260385002</v>
      </c>
      <c r="X57" s="37">
        <v>50.844346143212604</v>
      </c>
      <c r="Y57" s="37">
        <v>56.127700741696223</v>
      </c>
      <c r="Z57" s="37">
        <v>55.411477013368113</v>
      </c>
      <c r="AA57" s="37">
        <v>53.186589289093547</v>
      </c>
      <c r="AB57" s="37">
        <v>45.762116689280866</v>
      </c>
      <c r="AC57" s="37">
        <v>47.606087687940288</v>
      </c>
      <c r="AD57" s="37">
        <v>43.746930178363371</v>
      </c>
      <c r="AE57" s="37">
        <v>49.133309153257727</v>
      </c>
      <c r="AF57" s="37">
        <v>43.287848522680001</v>
      </c>
      <c r="AG57" s="37">
        <v>35.432485754708424</v>
      </c>
      <c r="AH57" s="37">
        <v>35.207774294670863</v>
      </c>
      <c r="AI57" s="37">
        <v>45.349175905395434</v>
      </c>
      <c r="AJ57" s="37">
        <v>34.275439478331762</v>
      </c>
      <c r="AK57" s="37">
        <v>23.693635536316016</v>
      </c>
      <c r="AL57" s="37">
        <v>16.868346165526368</v>
      </c>
      <c r="AM57" s="37">
        <v>15.680163831171297</v>
      </c>
      <c r="AN57" s="37">
        <v>18.681437968555269</v>
      </c>
      <c r="AO57" s="37">
        <v>18.490463996829217</v>
      </c>
      <c r="AP57" s="37">
        <v>19.534056019168887</v>
      </c>
      <c r="AQ57" s="37">
        <v>31.44425824442472</v>
      </c>
      <c r="AR57" s="37">
        <v>37.412940955691013</v>
      </c>
      <c r="AS57" s="37">
        <v>32.359149545489679</v>
      </c>
      <c r="AT57" s="37">
        <v>32.508523985003166</v>
      </c>
    </row>
    <row r="58" spans="1:46" ht="14.25" customHeight="1" x14ac:dyDescent="0.3">
      <c r="A58" s="167" t="s">
        <v>263</v>
      </c>
      <c r="B58" s="168"/>
      <c r="C58" s="168"/>
      <c r="D58" s="172"/>
      <c r="E58" s="168"/>
      <c r="F58" s="168"/>
      <c r="G58" s="168"/>
      <c r="H58" s="168">
        <v>32.533116883116875</v>
      </c>
      <c r="I58" s="168">
        <v>40.348251265531523</v>
      </c>
      <c r="J58" s="168">
        <v>33.983236434108527</v>
      </c>
      <c r="K58" s="168"/>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row>
    <row r="59" spans="1:46" ht="14.25" customHeight="1" x14ac:dyDescent="0.3">
      <c r="A59" s="167" t="s">
        <v>292</v>
      </c>
      <c r="B59" s="172"/>
      <c r="C59" s="172"/>
      <c r="D59" s="174"/>
      <c r="E59" s="172">
        <v>32.917871222076215</v>
      </c>
      <c r="F59" s="172">
        <v>34.749775601795186</v>
      </c>
      <c r="G59" s="168">
        <v>29.985208618331054</v>
      </c>
      <c r="H59" s="168"/>
      <c r="I59" s="168"/>
      <c r="J59" s="168"/>
      <c r="K59" s="168"/>
      <c r="L59" s="37"/>
      <c r="M59" s="37"/>
      <c r="N59" s="37"/>
      <c r="O59" s="37"/>
      <c r="P59" s="37"/>
      <c r="Q59" s="37"/>
      <c r="R59" s="37"/>
      <c r="S59" s="37"/>
      <c r="T59" s="37"/>
      <c r="U59" s="37"/>
      <c r="V59" s="37"/>
      <c r="W59" s="37"/>
      <c r="X59" s="37">
        <v>53.681642244954375</v>
      </c>
      <c r="Y59" s="37">
        <v>59.039987100935178</v>
      </c>
      <c r="Z59" s="37">
        <v>57.619905445060319</v>
      </c>
      <c r="AA59" s="37">
        <v>55.258121491200399</v>
      </c>
      <c r="AB59" s="37">
        <v>47.544477611940295</v>
      </c>
      <c r="AC59" s="37">
        <v>49.764115234991074</v>
      </c>
      <c r="AD59" s="37">
        <v>45.476203280451749</v>
      </c>
      <c r="AE59" s="37">
        <v>51.921590609337919</v>
      </c>
      <c r="AF59" s="37">
        <v>42.741198501872674</v>
      </c>
      <c r="AG59" s="37">
        <v>35.048855833755191</v>
      </c>
      <c r="AH59" s="37">
        <v>34.864618599791029</v>
      </c>
      <c r="AI59" s="37">
        <v>52.412324464153748</v>
      </c>
      <c r="AJ59" s="37">
        <v>40.106982067653874</v>
      </c>
      <c r="AK59" s="37">
        <v>25.95367243033181</v>
      </c>
      <c r="AL59" s="37">
        <v>18.559873970596126</v>
      </c>
      <c r="AM59" s="37">
        <v>16.096169792423161</v>
      </c>
      <c r="AN59" s="37">
        <v>20.046841382526253</v>
      </c>
      <c r="AO59" s="37">
        <v>20.732358965519392</v>
      </c>
      <c r="AP59" s="37">
        <v>24.990252882663384</v>
      </c>
      <c r="AQ59" s="37">
        <v>33.74048574662563</v>
      </c>
      <c r="AR59" s="37">
        <v>39.740771304709362</v>
      </c>
      <c r="AS59" s="37">
        <v>35.803833206783743</v>
      </c>
      <c r="AT59" s="37">
        <v>36.022959010408911</v>
      </c>
    </row>
    <row r="60" spans="1:46" ht="14.25" customHeight="1" x14ac:dyDescent="0.3">
      <c r="A60" s="167" t="s">
        <v>465</v>
      </c>
      <c r="B60" s="168"/>
      <c r="C60" s="168"/>
      <c r="D60" s="172"/>
      <c r="E60" s="168"/>
      <c r="F60" s="168"/>
      <c r="G60" s="172"/>
      <c r="H60" s="172"/>
      <c r="I60" s="168"/>
      <c r="J60" s="168"/>
      <c r="K60" s="168"/>
      <c r="L60" s="37">
        <v>34.771477340936372</v>
      </c>
      <c r="M60" s="37">
        <v>27.296162681116737</v>
      </c>
      <c r="N60" s="37">
        <v>40.101838894563613</v>
      </c>
      <c r="O60" s="37">
        <v>35.705062904203714</v>
      </c>
      <c r="P60" s="37">
        <v>46.650222756838637</v>
      </c>
      <c r="Q60" s="37">
        <v>38.029871405608141</v>
      </c>
      <c r="R60" s="37">
        <v>56.430950428928227</v>
      </c>
      <c r="S60" s="37">
        <v>46.099513828016818</v>
      </c>
      <c r="T60" s="37">
        <v>36.215000000000003</v>
      </c>
      <c r="U60" s="37">
        <v>51.973175965665227</v>
      </c>
      <c r="V60" s="37">
        <v>51.591956430666102</v>
      </c>
      <c r="W60" s="37">
        <v>50.463356973995268</v>
      </c>
      <c r="X60" s="37">
        <v>54.930052529720754</v>
      </c>
      <c r="Y60" s="37">
        <v>57.186713963237658</v>
      </c>
      <c r="Z60" s="37">
        <v>57.285295076622106</v>
      </c>
      <c r="AA60" s="37">
        <v>49.664984545511885</v>
      </c>
      <c r="AB60" s="37">
        <v>42.732103120759838</v>
      </c>
      <c r="AC60" s="37">
        <v>49.850436336873102</v>
      </c>
      <c r="AD60" s="37">
        <v>48.67719817155151</v>
      </c>
      <c r="AE60" s="37">
        <v>51.813307834344513</v>
      </c>
      <c r="AF60" s="37">
        <v>44.756970453599685</v>
      </c>
      <c r="AG60" s="37">
        <v>47.655361291746189</v>
      </c>
      <c r="AH60" s="37">
        <v>46.283124346917468</v>
      </c>
      <c r="AI60" s="37">
        <v>28.847257945306737</v>
      </c>
      <c r="AJ60" s="37">
        <v>24.108579676674378</v>
      </c>
      <c r="AK60" s="37">
        <v>25.072031876429651</v>
      </c>
      <c r="AL60" s="37">
        <v>17.734752764429526</v>
      </c>
      <c r="AM60" s="37">
        <v>13.49055169114383</v>
      </c>
      <c r="AN60" s="37">
        <v>24.50716858474669</v>
      </c>
      <c r="AO60" s="37">
        <v>22.916604773767247</v>
      </c>
      <c r="AP60" s="37">
        <v>24.833267609532928</v>
      </c>
      <c r="AQ60" s="37">
        <v>31.350534672906317</v>
      </c>
      <c r="AR60" s="37">
        <v>46.582400114428097</v>
      </c>
      <c r="AS60" s="37">
        <v>38.100288980979784</v>
      </c>
      <c r="AT60" s="37">
        <v>34.705045875881758</v>
      </c>
    </row>
    <row r="61" spans="1:46" ht="14.25" customHeight="1" x14ac:dyDescent="0.3">
      <c r="A61" s="106" t="s">
        <v>449</v>
      </c>
      <c r="B61" s="106"/>
      <c r="C61" s="106"/>
      <c r="D61" s="106">
        <v>2.1179999999999999</v>
      </c>
      <c r="E61" s="106">
        <v>2.2829999999999999</v>
      </c>
      <c r="F61" s="106">
        <v>2.4510000000000001</v>
      </c>
      <c r="G61" s="106">
        <v>2.9239999999999999</v>
      </c>
      <c r="H61" s="106">
        <v>2.6950000000000003</v>
      </c>
      <c r="I61" s="106">
        <v>2.173</v>
      </c>
      <c r="J61" s="106">
        <v>2.4510000000000001</v>
      </c>
      <c r="K61" s="106">
        <v>3.4630000000000001</v>
      </c>
      <c r="L61" s="106">
        <v>13.327999999999999</v>
      </c>
      <c r="M61" s="106">
        <v>16.978000000000002</v>
      </c>
      <c r="N61" s="106">
        <v>17.622</v>
      </c>
      <c r="O61" s="106">
        <v>19.792000000000002</v>
      </c>
      <c r="P61" s="106">
        <v>22.446000000000002</v>
      </c>
      <c r="Q61" s="106">
        <v>27.995000000000001</v>
      </c>
      <c r="R61" s="106">
        <v>36.835999999999999</v>
      </c>
      <c r="S61" s="106">
        <v>78.716999999999999</v>
      </c>
      <c r="T61" s="106">
        <v>100.202</v>
      </c>
      <c r="U61" s="106">
        <v>113.74940803897687</v>
      </c>
      <c r="V61" s="106">
        <v>145.6651485992692</v>
      </c>
      <c r="W61" s="106">
        <v>180.69313154689405</v>
      </c>
      <c r="X61" s="106">
        <v>220.7251120584653</v>
      </c>
      <c r="Y61" s="106">
        <v>283.85481303288674</v>
      </c>
      <c r="Z61" s="106">
        <v>374.32342752740561</v>
      </c>
      <c r="AA61" s="106">
        <v>483.70959378806333</v>
      </c>
      <c r="AB61" s="106">
        <v>562.18692143727162</v>
      </c>
      <c r="AC61" s="106">
        <v>580.40269305724712</v>
      </c>
      <c r="AD61" s="106">
        <v>680.84879049939082</v>
      </c>
      <c r="AE61" s="106">
        <v>925.37340316686937</v>
      </c>
      <c r="AF61" s="106">
        <v>1466.4153836784403</v>
      </c>
      <c r="AG61" s="106">
        <v>2350.7499043848957</v>
      </c>
      <c r="AH61" s="106">
        <v>2920.0156516443349</v>
      </c>
      <c r="AI61" s="106">
        <v>8256.595980511569</v>
      </c>
      <c r="AJ61" s="106">
        <v>44920.031790499372</v>
      </c>
      <c r="AK61" s="106">
        <v>124053.37131546889</v>
      </c>
      <c r="AL61" s="106">
        <v>341608.26784409239</v>
      </c>
      <c r="AM61" s="106">
        <v>886510.03915956104</v>
      </c>
      <c r="AN61" s="106">
        <v>1779802.935992691</v>
      </c>
      <c r="AO61" s="106">
        <v>3639219.3032873147</v>
      </c>
      <c r="AP61" s="106">
        <v>9636092.0571378935</v>
      </c>
      <c r="AQ61" s="106">
        <v>42764908.9238232</v>
      </c>
      <c r="AR61" s="106">
        <v>310786583.01069242</v>
      </c>
      <c r="AS61" s="106">
        <v>2399832847.6102986</v>
      </c>
      <c r="AT61" s="106">
        <v>4561848457.6049433</v>
      </c>
    </row>
    <row r="62" spans="1:46" ht="14.25" customHeight="1" x14ac:dyDescent="0.3"/>
    <row r="63" spans="1:46" ht="14.25" customHeight="1" x14ac:dyDescent="0.3"/>
    <row r="64" spans="1:46" ht="14.25" customHeight="1" x14ac:dyDescent="0.3"/>
    <row r="65" spans="5:19" ht="14.25" customHeight="1" x14ac:dyDescent="0.3"/>
    <row r="66" spans="5:19" ht="14.25" customHeight="1" x14ac:dyDescent="0.3">
      <c r="E66" s="2"/>
      <c r="F66" s="2"/>
      <c r="G66" s="2"/>
      <c r="H66" s="2"/>
    </row>
    <row r="67" spans="5:19" ht="14.25" customHeight="1" x14ac:dyDescent="0.3"/>
    <row r="68" spans="5:19" ht="14.25" customHeight="1" x14ac:dyDescent="0.3"/>
    <row r="69" spans="5:19" ht="14.25" customHeight="1" x14ac:dyDescent="0.3"/>
    <row r="70" spans="5:19" ht="14.25" customHeight="1" x14ac:dyDescent="0.3"/>
    <row r="71" spans="5:19" ht="14.25" customHeight="1" x14ac:dyDescent="0.3"/>
    <row r="72" spans="5:19" ht="14.25" customHeight="1" x14ac:dyDescent="0.3"/>
    <row r="73" spans="5:19" ht="14.25" customHeight="1" x14ac:dyDescent="0.3"/>
    <row r="74" spans="5:19" ht="14.25" customHeight="1" x14ac:dyDescent="0.3">
      <c r="S74" s="21" t="s">
        <v>466</v>
      </c>
    </row>
    <row r="75" spans="5:19" ht="14.25" customHeight="1" x14ac:dyDescent="0.3"/>
    <row r="76" spans="5:19" ht="14.25" customHeight="1" x14ac:dyDescent="0.3"/>
    <row r="77" spans="5:19" ht="14.25" customHeight="1" x14ac:dyDescent="0.3"/>
    <row r="78" spans="5:19" ht="14.25" customHeight="1" x14ac:dyDescent="0.3"/>
    <row r="79" spans="5:19" ht="14.25" customHeight="1" x14ac:dyDescent="0.3"/>
    <row r="80" spans="5:19"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spans="1:8" ht="14.25" customHeight="1" x14ac:dyDescent="0.3">
      <c r="A97" s="9" t="s">
        <v>467</v>
      </c>
      <c r="B97" s="9"/>
      <c r="C97" s="9"/>
      <c r="D97" s="9"/>
      <c r="E97" s="60" t="s">
        <v>468</v>
      </c>
      <c r="F97" s="60"/>
      <c r="G97" s="60"/>
    </row>
    <row r="98" spans="1:8" ht="14.25" customHeight="1" x14ac:dyDescent="0.3">
      <c r="A98" s="9"/>
      <c r="B98" s="9">
        <v>1973</v>
      </c>
      <c r="C98" s="9">
        <v>1975</v>
      </c>
      <c r="D98" s="9">
        <v>1984</v>
      </c>
      <c r="E98" s="21">
        <v>1973</v>
      </c>
      <c r="F98" s="21">
        <v>1975</v>
      </c>
      <c r="G98" s="21">
        <v>1984</v>
      </c>
    </row>
    <row r="99" spans="1:8" ht="14.25" customHeight="1" x14ac:dyDescent="0.3">
      <c r="A99" s="21" t="s">
        <v>469</v>
      </c>
      <c r="B99" s="21">
        <v>3190670800</v>
      </c>
      <c r="C99" s="21">
        <v>3303893000</v>
      </c>
      <c r="D99" s="21">
        <v>2808415800</v>
      </c>
    </row>
    <row r="100" spans="1:8" ht="14.25" customHeight="1" x14ac:dyDescent="0.3">
      <c r="A100" s="21" t="s">
        <v>470</v>
      </c>
      <c r="B100" s="21">
        <v>757057000</v>
      </c>
      <c r="C100" s="21">
        <v>5710727600</v>
      </c>
      <c r="D100" s="21">
        <v>11371485400</v>
      </c>
      <c r="E100" s="21">
        <f>B100/B115</f>
        <v>82217.311033883583</v>
      </c>
      <c r="F100" s="21">
        <f t="shared" ref="F100:G100" si="0">C100/B115</f>
        <v>620191.9635099913</v>
      </c>
      <c r="G100" s="21">
        <f t="shared" si="0"/>
        <v>1050580.6910569107</v>
      </c>
      <c r="H100" s="21" t="s">
        <v>471</v>
      </c>
    </row>
    <row r="101" spans="1:8" ht="14.25" customHeight="1" x14ac:dyDescent="0.3">
      <c r="A101" s="21" t="s">
        <v>472</v>
      </c>
      <c r="B101" s="21">
        <v>80469000</v>
      </c>
      <c r="C101" s="21">
        <v>100454800</v>
      </c>
      <c r="D101" s="21">
        <v>438525400</v>
      </c>
    </row>
    <row r="102" spans="1:8" ht="14.25" customHeight="1" x14ac:dyDescent="0.3">
      <c r="A102" s="21" t="s">
        <v>473</v>
      </c>
      <c r="B102" s="21">
        <v>3126378000</v>
      </c>
      <c r="C102" s="21">
        <v>17323245000</v>
      </c>
      <c r="D102" s="21">
        <v>52938256888</v>
      </c>
      <c r="E102" s="21">
        <f>B102/B116</f>
        <v>69908.499362715505</v>
      </c>
      <c r="F102" s="21">
        <f t="shared" ref="F102:G102" si="1">C102/B116</f>
        <v>387362.64842020528</v>
      </c>
      <c r="G102" s="21">
        <f t="shared" si="1"/>
        <v>888717.86203770549</v>
      </c>
      <c r="H102" s="21" t="s">
        <v>474</v>
      </c>
    </row>
    <row r="103" spans="1:8" ht="14.25" customHeight="1" x14ac:dyDescent="0.3">
      <c r="B103" s="21" t="s">
        <v>475</v>
      </c>
      <c r="D103" s="21" t="s">
        <v>476</v>
      </c>
      <c r="E103" s="21" t="s">
        <v>475</v>
      </c>
      <c r="G103" s="21" t="s">
        <v>476</v>
      </c>
    </row>
    <row r="104" spans="1:8" ht="14.25" customHeight="1" x14ac:dyDescent="0.3">
      <c r="A104" s="21" t="s">
        <v>477</v>
      </c>
      <c r="B104" s="21">
        <v>153730288000</v>
      </c>
      <c r="C104" s="21">
        <v>55246138600</v>
      </c>
      <c r="D104" s="21">
        <v>188539658988</v>
      </c>
    </row>
    <row r="105" spans="1:8" ht="14.25" customHeight="1" x14ac:dyDescent="0.3">
      <c r="A105" s="21" t="s">
        <v>478</v>
      </c>
    </row>
    <row r="106" spans="1:8" ht="14.25" customHeight="1" x14ac:dyDescent="0.3">
      <c r="A106" s="21" t="s">
        <v>479</v>
      </c>
      <c r="F106" s="200">
        <f t="shared" ref="F106:G106" si="2">F100/F102</f>
        <v>1.6010628955562494</v>
      </c>
      <c r="G106" s="200">
        <f t="shared" si="2"/>
        <v>1.1821307255466615</v>
      </c>
      <c r="H106" s="21" t="s">
        <v>480</v>
      </c>
    </row>
    <row r="107" spans="1:8" ht="14.25" customHeight="1" x14ac:dyDescent="0.3"/>
    <row r="108" spans="1:8" ht="14.25" customHeight="1" x14ac:dyDescent="0.3">
      <c r="A108" s="21" t="s">
        <v>481</v>
      </c>
    </row>
    <row r="109" spans="1:8" ht="14.25" customHeight="1" x14ac:dyDescent="0.3">
      <c r="A109" s="21" t="s">
        <v>482</v>
      </c>
    </row>
    <row r="110" spans="1:8" ht="14.25" customHeight="1" x14ac:dyDescent="0.3"/>
    <row r="111" spans="1:8" ht="14.25" customHeight="1" x14ac:dyDescent="0.3"/>
    <row r="112" spans="1:8" ht="14.25" customHeight="1" x14ac:dyDescent="0.3"/>
    <row r="113" spans="1:4" ht="14.25" customHeight="1" x14ac:dyDescent="0.3">
      <c r="A113" s="9" t="s">
        <v>483</v>
      </c>
      <c r="B113" s="9" t="s">
        <v>484</v>
      </c>
      <c r="C113" s="9" t="s">
        <v>485</v>
      </c>
      <c r="D113" s="9"/>
    </row>
    <row r="114" spans="1:4" ht="14.25" customHeight="1" x14ac:dyDescent="0.3">
      <c r="A114" s="21" t="s">
        <v>486</v>
      </c>
    </row>
    <row r="115" spans="1:4" ht="14.25" customHeight="1" x14ac:dyDescent="0.3">
      <c r="A115" s="21" t="s">
        <v>487</v>
      </c>
      <c r="B115" s="202">
        <v>9208</v>
      </c>
      <c r="C115" s="204">
        <v>10824</v>
      </c>
    </row>
    <row r="116" spans="1:4" ht="14.25" customHeight="1" x14ac:dyDescent="0.3">
      <c r="A116" s="21" t="s">
        <v>488</v>
      </c>
      <c r="B116" s="202">
        <v>44721</v>
      </c>
      <c r="C116" s="202">
        <v>59567</v>
      </c>
    </row>
    <row r="117" spans="1:4" ht="14.25" customHeight="1" x14ac:dyDescent="0.3"/>
    <row r="118" spans="1:4" ht="14.25" customHeight="1" x14ac:dyDescent="0.3">
      <c r="A118" s="21" t="s">
        <v>489</v>
      </c>
    </row>
    <row r="119" spans="1:4" ht="14.25" customHeight="1" x14ac:dyDescent="0.3"/>
    <row r="120" spans="1:4" ht="14.25" customHeight="1" x14ac:dyDescent="0.3">
      <c r="A120" s="77" t="s">
        <v>490</v>
      </c>
    </row>
    <row r="121" spans="1:4" ht="14.25" customHeight="1" x14ac:dyDescent="0.3">
      <c r="A121" s="77" t="s">
        <v>491</v>
      </c>
    </row>
    <row r="122" spans="1:4" ht="14.25" customHeight="1" x14ac:dyDescent="0.3">
      <c r="A122" s="72" t="s">
        <v>492</v>
      </c>
    </row>
    <row r="123" spans="1:4" ht="14.25" customHeight="1" x14ac:dyDescent="0.3"/>
    <row r="124" spans="1:4" ht="14.25" customHeight="1" x14ac:dyDescent="0.3"/>
    <row r="125" spans="1:4" ht="14.25" customHeight="1" x14ac:dyDescent="0.3"/>
    <row r="126" spans="1:4" ht="14.25" customHeight="1" x14ac:dyDescent="0.3"/>
    <row r="127" spans="1:4" ht="14.25" customHeight="1" x14ac:dyDescent="0.3"/>
    <row r="128" spans="1:4"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P1:V3"/>
  </mergeCells>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1000"/>
  <sheetViews>
    <sheetView workbookViewId="0"/>
  </sheetViews>
  <sheetFormatPr baseColWidth="10" defaultColWidth="14.44140625" defaultRowHeight="15" customHeight="1" x14ac:dyDescent="0.3"/>
  <cols>
    <col min="1" max="1" width="34.88671875" customWidth="1"/>
    <col min="2" max="2" width="6.33203125" customWidth="1"/>
    <col min="3" max="7" width="10.44140625" customWidth="1"/>
    <col min="8" max="8" width="6.33203125" customWidth="1"/>
    <col min="9" max="26" width="10.44140625" customWidth="1"/>
  </cols>
  <sheetData>
    <row r="1" spans="1:11" ht="14.25" customHeight="1" x14ac:dyDescent="0.3"/>
    <row r="2" spans="1:11" ht="14.25" customHeight="1" x14ac:dyDescent="0.3">
      <c r="A2" s="140"/>
      <c r="B2" s="140"/>
      <c r="C2" s="140"/>
      <c r="D2" s="140"/>
      <c r="E2" s="140"/>
      <c r="F2" s="72"/>
      <c r="G2" s="72"/>
      <c r="H2" s="72"/>
      <c r="I2" s="72"/>
      <c r="J2" s="72"/>
      <c r="K2" s="72"/>
    </row>
    <row r="3" spans="1:11" ht="14.25" customHeight="1" x14ac:dyDescent="0.3">
      <c r="A3" s="140"/>
      <c r="B3" s="312" t="s">
        <v>419</v>
      </c>
      <c r="C3" s="298"/>
      <c r="D3" s="298"/>
      <c r="E3" s="298"/>
      <c r="F3" s="140" t="s">
        <v>420</v>
      </c>
      <c r="G3" s="140"/>
      <c r="H3" s="140"/>
      <c r="I3" s="140"/>
      <c r="J3" s="72"/>
      <c r="K3" s="72"/>
    </row>
    <row r="4" spans="1:11" ht="14.25" customHeight="1" x14ac:dyDescent="0.3">
      <c r="A4" s="141" t="s">
        <v>3</v>
      </c>
      <c r="B4" s="142">
        <v>1895</v>
      </c>
      <c r="C4" s="142">
        <v>1914</v>
      </c>
      <c r="D4" s="142">
        <v>1928</v>
      </c>
      <c r="E4" s="143">
        <v>1933</v>
      </c>
      <c r="F4" s="144">
        <v>1895</v>
      </c>
      <c r="G4" s="144">
        <v>1914</v>
      </c>
      <c r="H4" s="144">
        <v>1928</v>
      </c>
      <c r="I4" s="145">
        <v>1933</v>
      </c>
      <c r="J4" s="72"/>
      <c r="K4" s="72"/>
    </row>
    <row r="5" spans="1:11" ht="14.25" customHeight="1" x14ac:dyDescent="0.3">
      <c r="A5" s="146" t="s">
        <v>33</v>
      </c>
      <c r="B5" s="20">
        <v>55</v>
      </c>
      <c r="C5" s="20">
        <v>120</v>
      </c>
      <c r="D5" s="20">
        <v>150</v>
      </c>
      <c r="E5" s="147">
        <v>135</v>
      </c>
      <c r="F5" s="148">
        <f t="shared" ref="F5:F6" si="0">B5/$B$29</f>
        <v>0.87859424920127793</v>
      </c>
      <c r="G5" s="148">
        <f t="shared" ref="G5:G15" si="1">C5/$C$29</f>
        <v>0.91533180778032042</v>
      </c>
      <c r="H5" s="149">
        <f t="shared" ref="H5:H14" si="2">D5/$D$29</f>
        <v>1.3215859030837005</v>
      </c>
      <c r="I5" s="150">
        <f t="shared" ref="I5:I11" si="3">E5/$E$29</f>
        <v>1.5428571428571429</v>
      </c>
    </row>
    <row r="6" spans="1:11" ht="14.25" customHeight="1" x14ac:dyDescent="0.3">
      <c r="A6" s="146" t="s">
        <v>58</v>
      </c>
      <c r="B6" s="19">
        <v>60</v>
      </c>
      <c r="C6" s="19">
        <v>170</v>
      </c>
      <c r="D6" s="19">
        <v>150</v>
      </c>
      <c r="E6" s="151">
        <v>144</v>
      </c>
      <c r="F6" s="148">
        <f t="shared" si="0"/>
        <v>0.95846645367412142</v>
      </c>
      <c r="G6" s="149">
        <f t="shared" si="1"/>
        <v>1.2967200610221206</v>
      </c>
      <c r="H6" s="149">
        <f t="shared" si="2"/>
        <v>1.3215859030837005</v>
      </c>
      <c r="I6" s="150">
        <f t="shared" si="3"/>
        <v>1.6457142857142857</v>
      </c>
    </row>
    <row r="7" spans="1:11" ht="14.25" customHeight="1" x14ac:dyDescent="0.3">
      <c r="A7" s="146" t="s">
        <v>417</v>
      </c>
      <c r="B7" s="19" t="s">
        <v>22</v>
      </c>
      <c r="C7" s="19">
        <v>100</v>
      </c>
      <c r="D7" s="19">
        <v>150</v>
      </c>
      <c r="E7" s="151">
        <v>135</v>
      </c>
      <c r="F7" s="148"/>
      <c r="G7" s="148">
        <f t="shared" si="1"/>
        <v>0.76277650648360029</v>
      </c>
      <c r="H7" s="149">
        <f t="shared" si="2"/>
        <v>1.3215859030837005</v>
      </c>
      <c r="I7" s="150">
        <f t="shared" si="3"/>
        <v>1.5428571428571429</v>
      </c>
    </row>
    <row r="8" spans="1:11" ht="14.25" customHeight="1" x14ac:dyDescent="0.3">
      <c r="A8" s="146" t="s">
        <v>426</v>
      </c>
      <c r="B8" s="19"/>
      <c r="C8" s="19">
        <v>180</v>
      </c>
      <c r="D8" s="19">
        <v>230</v>
      </c>
      <c r="E8" s="151">
        <v>215.6</v>
      </c>
      <c r="F8" s="148">
        <f>B8/$B$29</f>
        <v>0</v>
      </c>
      <c r="G8" s="149">
        <f t="shared" si="1"/>
        <v>1.3729977116704806</v>
      </c>
      <c r="H8" s="149">
        <f t="shared" si="2"/>
        <v>2.0264317180616742</v>
      </c>
      <c r="I8" s="150">
        <f t="shared" si="3"/>
        <v>2.464</v>
      </c>
    </row>
    <row r="9" spans="1:11" ht="14.25" customHeight="1" x14ac:dyDescent="0.3">
      <c r="A9" s="146" t="s">
        <v>50</v>
      </c>
      <c r="B9" s="19" t="s">
        <v>22</v>
      </c>
      <c r="C9" s="19">
        <v>50</v>
      </c>
      <c r="D9" s="19">
        <v>150</v>
      </c>
      <c r="E9" s="151">
        <v>135</v>
      </c>
      <c r="F9" s="148"/>
      <c r="G9" s="148">
        <f t="shared" si="1"/>
        <v>0.38138825324180015</v>
      </c>
      <c r="H9" s="149">
        <f t="shared" si="2"/>
        <v>1.3215859030837005</v>
      </c>
      <c r="I9" s="150">
        <f t="shared" si="3"/>
        <v>1.5428571428571429</v>
      </c>
    </row>
    <row r="10" spans="1:11" ht="14.25" customHeight="1" x14ac:dyDescent="0.3">
      <c r="A10" s="146" t="s">
        <v>23</v>
      </c>
      <c r="B10" s="19">
        <v>35</v>
      </c>
      <c r="C10" s="19">
        <v>100</v>
      </c>
      <c r="D10" s="19">
        <v>120</v>
      </c>
      <c r="E10" s="151">
        <v>108</v>
      </c>
      <c r="F10" s="148">
        <f t="shared" ref="F10:F12" si="4">B10/$B$29</f>
        <v>0.55910543130990409</v>
      </c>
      <c r="G10" s="148">
        <f t="shared" si="1"/>
        <v>0.76277650648360029</v>
      </c>
      <c r="H10" s="149">
        <f t="shared" si="2"/>
        <v>1.0572687224669604</v>
      </c>
      <c r="I10" s="150">
        <f t="shared" si="3"/>
        <v>1.2342857142857142</v>
      </c>
    </row>
    <row r="11" spans="1:11" ht="14.25" customHeight="1" x14ac:dyDescent="0.3">
      <c r="A11" s="146" t="s">
        <v>428</v>
      </c>
      <c r="B11" s="19">
        <v>35</v>
      </c>
      <c r="C11" s="19">
        <v>90</v>
      </c>
      <c r="D11" s="19">
        <v>120</v>
      </c>
      <c r="E11" s="151">
        <v>108</v>
      </c>
      <c r="F11" s="148">
        <f t="shared" si="4"/>
        <v>0.55910543130990409</v>
      </c>
      <c r="G11" s="148">
        <f t="shared" si="1"/>
        <v>0.68649885583524028</v>
      </c>
      <c r="H11" s="149">
        <f t="shared" si="2"/>
        <v>1.0572687224669604</v>
      </c>
      <c r="I11" s="150">
        <f t="shared" si="3"/>
        <v>1.2342857142857142</v>
      </c>
    </row>
    <row r="12" spans="1:11" ht="14.25" customHeight="1" x14ac:dyDescent="0.3">
      <c r="A12" s="146" t="s">
        <v>24</v>
      </c>
      <c r="B12" s="19">
        <v>30</v>
      </c>
      <c r="C12" s="19">
        <v>100</v>
      </c>
      <c r="D12" s="19">
        <v>120</v>
      </c>
      <c r="E12" s="151"/>
      <c r="F12" s="148">
        <f t="shared" si="4"/>
        <v>0.47923322683706071</v>
      </c>
      <c r="G12" s="148">
        <f t="shared" si="1"/>
        <v>0.76277650648360029</v>
      </c>
      <c r="H12" s="149">
        <f t="shared" si="2"/>
        <v>1.0572687224669604</v>
      </c>
      <c r="I12" s="153"/>
    </row>
    <row r="13" spans="1:11" ht="14.25" customHeight="1" x14ac:dyDescent="0.3">
      <c r="A13" s="146" t="s">
        <v>146</v>
      </c>
      <c r="B13" s="19" t="s">
        <v>22</v>
      </c>
      <c r="C13" s="19">
        <v>100</v>
      </c>
      <c r="D13" s="19">
        <v>100</v>
      </c>
      <c r="E13" s="151">
        <v>90</v>
      </c>
      <c r="F13" s="148"/>
      <c r="G13" s="148">
        <f t="shared" si="1"/>
        <v>0.76277650648360029</v>
      </c>
      <c r="H13" s="148">
        <f t="shared" si="2"/>
        <v>0.88105726872246692</v>
      </c>
      <c r="I13" s="150">
        <f>E13/$E$29</f>
        <v>1.0285714285714285</v>
      </c>
    </row>
    <row r="14" spans="1:11" ht="14.25" customHeight="1" x14ac:dyDescent="0.3">
      <c r="A14" s="154" t="s">
        <v>432</v>
      </c>
      <c r="B14" s="19" t="s">
        <v>22</v>
      </c>
      <c r="C14" s="19">
        <v>100</v>
      </c>
      <c r="D14" s="19">
        <v>100</v>
      </c>
      <c r="E14" s="151"/>
      <c r="F14" s="148"/>
      <c r="G14" s="148">
        <f t="shared" si="1"/>
        <v>0.76277650648360029</v>
      </c>
      <c r="H14" s="148">
        <f t="shared" si="2"/>
        <v>0.88105726872246692</v>
      </c>
      <c r="I14" s="153"/>
    </row>
    <row r="15" spans="1:11" ht="14.25" customHeight="1" x14ac:dyDescent="0.3">
      <c r="A15" s="154" t="s">
        <v>68</v>
      </c>
      <c r="B15" s="19" t="s">
        <v>22</v>
      </c>
      <c r="C15" s="19">
        <v>60</v>
      </c>
      <c r="D15" s="19"/>
      <c r="E15" s="151"/>
      <c r="F15" s="148"/>
      <c r="G15" s="148">
        <f t="shared" si="1"/>
        <v>0.45766590389016021</v>
      </c>
      <c r="H15" s="148"/>
      <c r="I15" s="153"/>
    </row>
    <row r="16" spans="1:11" ht="14.25" customHeight="1" x14ac:dyDescent="0.3">
      <c r="A16" s="146" t="s">
        <v>211</v>
      </c>
      <c r="B16" s="19">
        <v>50</v>
      </c>
      <c r="C16" s="19"/>
      <c r="D16" s="19"/>
      <c r="E16" s="151">
        <v>142.5</v>
      </c>
      <c r="F16" s="148">
        <f t="shared" ref="F16:F18" si="5">B16/$B$29</f>
        <v>0.79872204472843444</v>
      </c>
      <c r="G16" s="148"/>
      <c r="H16" s="148"/>
      <c r="I16" s="150">
        <f>E16/$E$29</f>
        <v>1.6285714285714286</v>
      </c>
    </row>
    <row r="17" spans="1:14" ht="14.25" customHeight="1" x14ac:dyDescent="0.3">
      <c r="A17" s="155" t="s">
        <v>352</v>
      </c>
      <c r="B17" s="19"/>
      <c r="C17" s="19"/>
      <c r="D17" s="19"/>
      <c r="E17" s="151"/>
      <c r="F17" s="148">
        <f t="shared" si="5"/>
        <v>0</v>
      </c>
      <c r="G17" s="148"/>
      <c r="H17" s="148"/>
      <c r="I17" s="153"/>
    </row>
    <row r="18" spans="1:14" ht="14.25" customHeight="1" x14ac:dyDescent="0.3">
      <c r="A18" s="146" t="s">
        <v>208</v>
      </c>
      <c r="B18" s="19">
        <v>45</v>
      </c>
      <c r="C18" s="19"/>
      <c r="D18" s="19"/>
      <c r="E18" s="151">
        <v>142.5</v>
      </c>
      <c r="F18" s="148">
        <f t="shared" si="5"/>
        <v>0.71884984025559107</v>
      </c>
      <c r="G18" s="148"/>
      <c r="H18" s="148"/>
      <c r="I18" s="150">
        <f t="shared" ref="I18:I20" si="6">E18/$E$29</f>
        <v>1.6285714285714286</v>
      </c>
    </row>
    <row r="19" spans="1:14" ht="14.25" customHeight="1" x14ac:dyDescent="0.3">
      <c r="A19" s="146" t="s">
        <v>204</v>
      </c>
      <c r="B19" s="19" t="s">
        <v>22</v>
      </c>
      <c r="C19" s="19">
        <v>150</v>
      </c>
      <c r="D19" s="19">
        <v>200</v>
      </c>
      <c r="E19" s="151">
        <v>190</v>
      </c>
      <c r="F19" s="148"/>
      <c r="G19" s="149">
        <f t="shared" ref="G19:G22" si="7">C19/$C$29</f>
        <v>1.1441647597254005</v>
      </c>
      <c r="H19" s="149">
        <f t="shared" ref="H19:H24" si="8">D19/$D$29</f>
        <v>1.7621145374449338</v>
      </c>
      <c r="I19" s="150">
        <f t="shared" si="6"/>
        <v>2.1714285714285713</v>
      </c>
    </row>
    <row r="20" spans="1:14" ht="14.25" customHeight="1" x14ac:dyDescent="0.3">
      <c r="A20" s="146" t="s">
        <v>54</v>
      </c>
      <c r="B20" s="19" t="s">
        <v>22</v>
      </c>
      <c r="C20" s="19">
        <v>40</v>
      </c>
      <c r="D20" s="19">
        <v>100</v>
      </c>
      <c r="E20" s="151">
        <v>90</v>
      </c>
      <c r="F20" s="148"/>
      <c r="G20" s="148">
        <f t="shared" si="7"/>
        <v>0.30511060259344014</v>
      </c>
      <c r="H20" s="148">
        <f t="shared" si="8"/>
        <v>0.88105726872246692</v>
      </c>
      <c r="I20" s="150">
        <f t="shared" si="6"/>
        <v>1.0285714285714285</v>
      </c>
    </row>
    <row r="21" spans="1:14" ht="14.25" customHeight="1" x14ac:dyDescent="0.3">
      <c r="A21" s="154" t="s">
        <v>74</v>
      </c>
      <c r="B21" s="19" t="s">
        <v>22</v>
      </c>
      <c r="C21" s="19">
        <v>40</v>
      </c>
      <c r="D21" s="19">
        <v>80</v>
      </c>
      <c r="E21" s="151" t="s">
        <v>18</v>
      </c>
      <c r="F21" s="148"/>
      <c r="G21" s="148">
        <f t="shared" si="7"/>
        <v>0.30511060259344014</v>
      </c>
      <c r="H21" s="148">
        <f t="shared" si="8"/>
        <v>0.70484581497797361</v>
      </c>
      <c r="I21" s="153"/>
    </row>
    <row r="22" spans="1:14" ht="14.25" customHeight="1" x14ac:dyDescent="0.3">
      <c r="A22" s="154" t="s">
        <v>72</v>
      </c>
      <c r="B22" s="19" t="s">
        <v>22</v>
      </c>
      <c r="C22" s="19">
        <v>30</v>
      </c>
      <c r="D22" s="19">
        <v>75</v>
      </c>
      <c r="E22" s="151">
        <v>67.5</v>
      </c>
      <c r="F22" s="148"/>
      <c r="G22" s="148">
        <f t="shared" si="7"/>
        <v>0.2288329519450801</v>
      </c>
      <c r="H22" s="148">
        <f t="shared" si="8"/>
        <v>0.66079295154185025</v>
      </c>
      <c r="I22" s="153">
        <f>E22/$E$29</f>
        <v>0.77142857142857146</v>
      </c>
    </row>
    <row r="23" spans="1:14" ht="14.25" customHeight="1" x14ac:dyDescent="0.3">
      <c r="A23" s="154" t="s">
        <v>173</v>
      </c>
      <c r="B23" s="19" t="s">
        <v>22</v>
      </c>
      <c r="C23" s="19" t="s">
        <v>22</v>
      </c>
      <c r="D23" s="19">
        <v>75</v>
      </c>
      <c r="E23" s="151"/>
      <c r="F23" s="148"/>
      <c r="G23" s="148"/>
      <c r="H23" s="148">
        <f t="shared" si="8"/>
        <v>0.66079295154185025</v>
      </c>
      <c r="I23" s="153"/>
    </row>
    <row r="24" spans="1:14" ht="14.25" customHeight="1" x14ac:dyDescent="0.3">
      <c r="A24" s="154" t="s">
        <v>195</v>
      </c>
      <c r="B24" s="19" t="s">
        <v>22</v>
      </c>
      <c r="C24" s="19" t="s">
        <v>22</v>
      </c>
      <c r="D24" s="19">
        <v>60</v>
      </c>
      <c r="E24" s="151">
        <v>60</v>
      </c>
      <c r="F24" s="148"/>
      <c r="G24" s="148"/>
      <c r="H24" s="148">
        <f t="shared" si="8"/>
        <v>0.52863436123348018</v>
      </c>
      <c r="I24" s="153">
        <f>E24/$E$29</f>
        <v>0.68571428571428572</v>
      </c>
    </row>
    <row r="25" spans="1:14" ht="14.25" customHeight="1" x14ac:dyDescent="0.3">
      <c r="A25" s="157" t="s">
        <v>438</v>
      </c>
      <c r="B25" s="19">
        <v>37.5</v>
      </c>
      <c r="C25" s="19">
        <v>52.1</v>
      </c>
      <c r="D25" s="19"/>
      <c r="E25" s="151"/>
      <c r="F25" s="148">
        <f>B25/$B$29</f>
        <v>0.59904153354632583</v>
      </c>
      <c r="G25" s="148">
        <f>C25/$C$29</f>
        <v>0.39740655987795581</v>
      </c>
      <c r="H25" s="148"/>
      <c r="I25" s="153"/>
    </row>
    <row r="26" spans="1:14" ht="14.25" customHeight="1" x14ac:dyDescent="0.3">
      <c r="A26" s="146" t="s">
        <v>439</v>
      </c>
      <c r="B26" s="19"/>
      <c r="C26" s="19"/>
      <c r="D26" s="19">
        <v>112.5</v>
      </c>
      <c r="E26" s="151">
        <v>106.87500000000001</v>
      </c>
      <c r="F26" s="148"/>
      <c r="G26" s="148"/>
      <c r="H26" s="149">
        <f>D26/$D$29</f>
        <v>0.99118942731277537</v>
      </c>
      <c r="I26" s="150">
        <f>E26/$E$29</f>
        <v>1.2214285714285715</v>
      </c>
    </row>
    <row r="27" spans="1:14" ht="14.25" customHeight="1" x14ac:dyDescent="0.3">
      <c r="A27" s="162" t="s">
        <v>281</v>
      </c>
      <c r="B27" s="24">
        <v>35</v>
      </c>
      <c r="C27" s="24">
        <v>53</v>
      </c>
      <c r="D27" s="24"/>
      <c r="E27" s="163"/>
      <c r="F27" s="164">
        <f>B27/$B$29</f>
        <v>0.55910543130990409</v>
      </c>
      <c r="G27" s="164">
        <f>C27/$C$29</f>
        <v>0.40427154843630819</v>
      </c>
      <c r="H27" s="164"/>
      <c r="I27" s="165"/>
    </row>
    <row r="28" spans="1:14" ht="14.25" customHeight="1" x14ac:dyDescent="0.3"/>
    <row r="29" spans="1:14" ht="30.75" customHeight="1" x14ac:dyDescent="0.3">
      <c r="A29" s="59" t="s">
        <v>359</v>
      </c>
      <c r="B29" s="59">
        <v>62.6</v>
      </c>
      <c r="C29" s="59">
        <v>131.1</v>
      </c>
      <c r="D29" s="59">
        <f>AVERAGE(103,124)</f>
        <v>113.5</v>
      </c>
      <c r="E29" s="59">
        <f>AVERAGE(80,95)</f>
        <v>87.5</v>
      </c>
      <c r="H29" s="2" t="s">
        <v>440</v>
      </c>
      <c r="I29" s="2"/>
      <c r="J29" s="2"/>
      <c r="K29" s="2"/>
      <c r="L29" s="2"/>
      <c r="M29" s="2"/>
      <c r="N29" s="2"/>
    </row>
    <row r="30" spans="1:14" ht="14.25" customHeight="1" x14ac:dyDescent="0.3"/>
    <row r="31" spans="1:14" ht="14.25" customHeight="1" x14ac:dyDescent="0.3"/>
    <row r="32" spans="1:1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B3:E3"/>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O1000"/>
  <sheetViews>
    <sheetView workbookViewId="0"/>
  </sheetViews>
  <sheetFormatPr baseColWidth="10" defaultColWidth="14.44140625" defaultRowHeight="15" customHeight="1" x14ac:dyDescent="0.3"/>
  <cols>
    <col min="1" max="1" width="10.44140625" customWidth="1"/>
    <col min="2" max="2" width="13.6640625" customWidth="1"/>
    <col min="3" max="5" width="12.109375" customWidth="1"/>
    <col min="6" max="6" width="18" customWidth="1"/>
    <col min="7" max="11" width="12.109375" customWidth="1"/>
    <col min="12" max="12" width="23.44140625" customWidth="1"/>
    <col min="13" max="26" width="12.109375" customWidth="1"/>
  </cols>
  <sheetData>
    <row r="1" spans="1:15" ht="14.25" customHeight="1" x14ac:dyDescent="0.3"/>
    <row r="2" spans="1:15" ht="14.25" customHeight="1" x14ac:dyDescent="0.3">
      <c r="A2" s="182" t="s">
        <v>454</v>
      </c>
      <c r="O2" s="9" t="s">
        <v>455</v>
      </c>
    </row>
    <row r="3" spans="1:15" ht="14.25" customHeight="1" x14ac:dyDescent="0.3"/>
    <row r="4" spans="1:15" ht="14.25" customHeight="1" x14ac:dyDescent="0.3">
      <c r="A4" s="299" t="s">
        <v>389</v>
      </c>
      <c r="B4" s="4" t="s">
        <v>453</v>
      </c>
      <c r="C4" s="183" t="s">
        <v>404</v>
      </c>
      <c r="D4" s="4" t="s">
        <v>42</v>
      </c>
      <c r="E4" s="4" t="s">
        <v>153</v>
      </c>
      <c r="F4" s="184" t="s">
        <v>456</v>
      </c>
      <c r="G4" s="4" t="s">
        <v>292</v>
      </c>
      <c r="I4" s="313" t="s">
        <v>457</v>
      </c>
      <c r="L4" s="185" t="s">
        <v>458</v>
      </c>
      <c r="O4" s="186" t="s">
        <v>281</v>
      </c>
    </row>
    <row r="5" spans="1:15" ht="14.25" customHeight="1" x14ac:dyDescent="0.3">
      <c r="A5" s="298"/>
      <c r="B5" s="297" t="s">
        <v>459</v>
      </c>
      <c r="C5" s="298"/>
      <c r="D5" s="298"/>
      <c r="E5" s="298"/>
      <c r="F5" s="298"/>
      <c r="G5" s="298"/>
      <c r="I5" s="314"/>
      <c r="L5" s="80" t="s">
        <v>460</v>
      </c>
      <c r="O5" s="21" t="s">
        <v>459</v>
      </c>
    </row>
    <row r="6" spans="1:15" ht="14.25" customHeight="1" x14ac:dyDescent="0.3">
      <c r="A6" s="39">
        <v>1895</v>
      </c>
      <c r="L6" s="21">
        <v>471.87396044745265</v>
      </c>
    </row>
    <row r="7" spans="1:15" ht="14.25" customHeight="1" x14ac:dyDescent="0.3">
      <c r="A7" s="21">
        <v>1910</v>
      </c>
      <c r="L7" s="21">
        <v>645.51956554847698</v>
      </c>
    </row>
    <row r="8" spans="1:15" ht="14.25" customHeight="1" x14ac:dyDescent="0.3">
      <c r="A8" s="39">
        <v>1914</v>
      </c>
      <c r="B8" s="21">
        <v>23.654863078375826</v>
      </c>
      <c r="C8" s="21">
        <v>47.309726156751651</v>
      </c>
      <c r="D8" s="21">
        <v>47.309726156751651</v>
      </c>
      <c r="E8" s="21">
        <v>85.157507082152975</v>
      </c>
      <c r="I8" s="21">
        <v>2.1179999999999999</v>
      </c>
      <c r="L8" s="21">
        <v>754.72382705515236</v>
      </c>
      <c r="O8" s="21">
        <v>25.074154863078377</v>
      </c>
    </row>
    <row r="9" spans="1:15" ht="14.25" customHeight="1" x14ac:dyDescent="0.3">
      <c r="A9" s="39">
        <v>1915</v>
      </c>
      <c r="B9" s="21">
        <v>30.723346473937799</v>
      </c>
      <c r="C9" s="21">
        <v>43.890494962768287</v>
      </c>
      <c r="D9" s="21">
        <v>43.890494962768287</v>
      </c>
      <c r="F9" s="21">
        <v>21.945247481384143</v>
      </c>
      <c r="G9" s="21">
        <v>32.917871222076215</v>
      </c>
      <c r="I9" s="21">
        <v>2.2829999999999999</v>
      </c>
      <c r="L9" s="21">
        <v>677.54238080996242</v>
      </c>
      <c r="O9" s="21">
        <v>16.458935611038108</v>
      </c>
    </row>
    <row r="10" spans="1:15" ht="14.25" customHeight="1" x14ac:dyDescent="0.3">
      <c r="A10" s="39">
        <v>1916</v>
      </c>
      <c r="B10" s="21">
        <v>28.61746226030192</v>
      </c>
      <c r="C10" s="21">
        <v>40.882088943288451</v>
      </c>
      <c r="D10" s="21">
        <v>40.882088943288451</v>
      </c>
      <c r="F10" s="21">
        <v>20.441044471644226</v>
      </c>
      <c r="G10" s="21">
        <v>34.749775601795186</v>
      </c>
      <c r="I10" s="21">
        <v>2.4510000000000001</v>
      </c>
      <c r="L10" s="21">
        <v>632.50685818443719</v>
      </c>
      <c r="O10" s="21">
        <v>15.330783353733171</v>
      </c>
    </row>
    <row r="11" spans="1:15" ht="14.25" customHeight="1" x14ac:dyDescent="0.3">
      <c r="A11" s="21">
        <v>1923</v>
      </c>
      <c r="B11" s="21">
        <v>25.701607387140903</v>
      </c>
      <c r="C11" s="21">
        <v>34.268809849521205</v>
      </c>
      <c r="D11" s="21">
        <v>34.268809849521205</v>
      </c>
      <c r="G11" s="21">
        <v>29.985208618331054</v>
      </c>
      <c r="I11" s="21">
        <v>2.9239999999999999</v>
      </c>
      <c r="L11" s="21">
        <v>955.5194291925485</v>
      </c>
    </row>
    <row r="12" spans="1:15" ht="14.25" customHeight="1" x14ac:dyDescent="0.3">
      <c r="A12" s="39" t="s">
        <v>10</v>
      </c>
      <c r="B12" s="21">
        <v>44.61684601113172</v>
      </c>
      <c r="C12" s="21">
        <v>37.18070500927643</v>
      </c>
      <c r="D12" s="21">
        <v>55.771057513914648</v>
      </c>
      <c r="E12" s="21">
        <v>85.515621521335802</v>
      </c>
      <c r="F12" s="21">
        <v>41.828293135435992</v>
      </c>
      <c r="I12" s="22">
        <v>2.6950000000000003</v>
      </c>
      <c r="J12" s="21" t="s">
        <v>461</v>
      </c>
      <c r="L12" s="21">
        <f>AVERAGE(1121.29703,1112.06591,1011.23476,1089.55879)</f>
        <v>1083.5391225000001</v>
      </c>
    </row>
    <row r="13" spans="1:15" ht="14.25" customHeight="1" x14ac:dyDescent="0.3">
      <c r="A13" s="39">
        <v>1932</v>
      </c>
      <c r="B13" s="21">
        <v>55.334744592728939</v>
      </c>
      <c r="C13" s="187">
        <f>AVERAGE(C12,C14)</f>
        <v>36.987292529118022</v>
      </c>
      <c r="D13" s="21">
        <v>68.246184997699032</v>
      </c>
      <c r="E13" s="21">
        <v>101.4470317533364</v>
      </c>
      <c r="F13" s="21">
        <v>51.876323055683379</v>
      </c>
      <c r="I13" s="21">
        <v>2.173</v>
      </c>
      <c r="L13" s="21">
        <v>1155.7498303011005</v>
      </c>
    </row>
    <row r="14" spans="1:15" ht="14.25" customHeight="1" x14ac:dyDescent="0.3">
      <c r="A14" s="39">
        <v>1933</v>
      </c>
      <c r="B14" s="21">
        <v>44.152656058751525</v>
      </c>
      <c r="C14" s="21">
        <v>36.793880048959608</v>
      </c>
      <c r="D14" s="21">
        <v>55.190820073439411</v>
      </c>
      <c r="E14" s="21">
        <v>88.141783761729897</v>
      </c>
      <c r="F14" s="21">
        <v>43.692732558139539</v>
      </c>
      <c r="I14" s="21">
        <v>2.4510000000000001</v>
      </c>
      <c r="L14" s="21">
        <v>1068.2338049337163</v>
      </c>
    </row>
    <row r="15" spans="1:15" ht="14.25" customHeight="1" x14ac:dyDescent="0.3">
      <c r="A15" s="21">
        <v>1945</v>
      </c>
      <c r="C15" s="21">
        <v>34.722032919434021</v>
      </c>
      <c r="D15" s="21">
        <v>37.615535662720184</v>
      </c>
      <c r="I15" s="21">
        <v>3.4630000000000001</v>
      </c>
      <c r="L15" s="21">
        <v>1211.6880731937295</v>
      </c>
    </row>
    <row r="16" spans="1:15" ht="14.25" customHeight="1" x14ac:dyDescent="0.3">
      <c r="A16" s="39">
        <v>1952</v>
      </c>
      <c r="B16" s="21">
        <v>63.904336734693878</v>
      </c>
      <c r="C16" s="21">
        <v>79.880420918367349</v>
      </c>
      <c r="F16" s="21">
        <v>75.256754201680664</v>
      </c>
      <c r="I16" s="21">
        <v>13.327999999999999</v>
      </c>
      <c r="L16" s="21">
        <v>1446.5461569397339</v>
      </c>
      <c r="O16" s="21">
        <v>45.108943577430971</v>
      </c>
    </row>
    <row r="17" spans="1:15" ht="14.25" customHeight="1" x14ac:dyDescent="0.3">
      <c r="A17" s="39">
        <v>1953</v>
      </c>
      <c r="B17" s="21">
        <v>50.165920603133465</v>
      </c>
      <c r="C17" s="21">
        <v>62.707400753916829</v>
      </c>
      <c r="F17" s="21">
        <v>59.077748851454821</v>
      </c>
      <c r="I17" s="21">
        <v>16.978000000000002</v>
      </c>
      <c r="L17" s="21">
        <v>1513.0444951505767</v>
      </c>
      <c r="O17" s="21">
        <v>35.411238072800089</v>
      </c>
    </row>
    <row r="18" spans="1:15" ht="14.25" customHeight="1" x14ac:dyDescent="0.3">
      <c r="A18" s="39">
        <v>1954</v>
      </c>
      <c r="B18" s="21">
        <v>55.440330268981953</v>
      </c>
      <c r="C18" s="21">
        <v>69.655799568720923</v>
      </c>
      <c r="F18" s="21">
        <v>67.77935762115537</v>
      </c>
      <c r="I18" s="21">
        <v>17.622</v>
      </c>
      <c r="L18" s="21">
        <v>1668.821943021574</v>
      </c>
      <c r="O18" s="21">
        <v>43.357181364203839</v>
      </c>
    </row>
    <row r="19" spans="1:15" ht="14.25" customHeight="1" x14ac:dyDescent="0.3">
      <c r="A19" s="39">
        <v>1955</v>
      </c>
      <c r="B19" s="21">
        <v>49.361838116410667</v>
      </c>
      <c r="C19" s="21">
        <v>62.018719684721091</v>
      </c>
      <c r="F19" s="21">
        <v>60.34801131770412</v>
      </c>
      <c r="I19" s="21">
        <v>19.792000000000002</v>
      </c>
      <c r="L19" s="21">
        <v>1619.6754049411993</v>
      </c>
      <c r="O19" s="21">
        <v>38.603488783346805</v>
      </c>
    </row>
    <row r="20" spans="1:15" ht="14.25" customHeight="1" x14ac:dyDescent="0.3">
      <c r="A20" s="39">
        <v>1956</v>
      </c>
      <c r="B20" s="21">
        <v>63.613940122961772</v>
      </c>
      <c r="C20" s="21">
        <v>84.818586830615686</v>
      </c>
      <c r="F20" s="21">
        <v>72.877022632094793</v>
      </c>
      <c r="I20" s="21">
        <v>22.446000000000002</v>
      </c>
      <c r="L20" s="21">
        <v>1754.7920947972589</v>
      </c>
      <c r="O20" s="21">
        <v>46.650222756838637</v>
      </c>
    </row>
    <row r="21" spans="1:15" ht="14.25" customHeight="1" x14ac:dyDescent="0.3">
      <c r="A21" s="39">
        <v>1957</v>
      </c>
      <c r="B21" s="21">
        <v>51.004768708697974</v>
      </c>
      <c r="C21" s="21">
        <v>68.006358278263974</v>
      </c>
      <c r="F21" s="21">
        <v>58.431778889087326</v>
      </c>
      <c r="I21" s="21">
        <v>27.995000000000001</v>
      </c>
      <c r="L21" s="21">
        <v>1703.8572316228849</v>
      </c>
      <c r="O21" s="21">
        <v>37.403497053045186</v>
      </c>
    </row>
    <row r="22" spans="1:15" ht="14.25" customHeight="1" x14ac:dyDescent="0.3">
      <c r="A22" s="39">
        <v>1958</v>
      </c>
      <c r="B22" s="21">
        <v>78.886361168422198</v>
      </c>
      <c r="C22" s="21">
        <v>114.24921272668043</v>
      </c>
      <c r="F22" s="21">
        <v>94.786043272885223</v>
      </c>
      <c r="I22" s="21">
        <v>36.835999999999999</v>
      </c>
      <c r="L22" s="21">
        <v>1822.9334772215091</v>
      </c>
      <c r="O22" s="21">
        <v>67.243822347703329</v>
      </c>
    </row>
    <row r="23" spans="1:15" ht="14.25" customHeight="1" x14ac:dyDescent="0.3">
      <c r="A23" s="39">
        <v>1959</v>
      </c>
      <c r="B23" s="21">
        <v>36.915253376017887</v>
      </c>
      <c r="C23" s="21">
        <v>53.463470406646593</v>
      </c>
      <c r="F23" s="21">
        <v>56.486702364165296</v>
      </c>
      <c r="I23" s="21">
        <v>78.716999999999999</v>
      </c>
      <c r="L23" s="21">
        <v>1356.7064115741539</v>
      </c>
      <c r="O23" s="21">
        <v>45.494867436513076</v>
      </c>
    </row>
    <row r="24" spans="1:15" ht="14.25" customHeight="1" x14ac:dyDescent="0.3">
      <c r="A24" s="39">
        <v>1960</v>
      </c>
      <c r="B24" s="21">
        <v>43.125</v>
      </c>
      <c r="C24" s="21">
        <v>57.5</v>
      </c>
      <c r="F24" s="21">
        <v>52.375</v>
      </c>
      <c r="I24" s="21">
        <v>100.202</v>
      </c>
      <c r="L24" s="21">
        <v>1385.9250924038392</v>
      </c>
      <c r="O24" s="21">
        <v>39.274999999999999</v>
      </c>
    </row>
    <row r="25" spans="1:15" ht="14.25" customHeight="1" x14ac:dyDescent="0.3">
      <c r="A25" s="39">
        <v>1961</v>
      </c>
      <c r="B25" s="21">
        <v>45.80686695278969</v>
      </c>
      <c r="C25" s="21">
        <v>63.424892703862653</v>
      </c>
      <c r="F25" s="21">
        <v>55.276555793991406</v>
      </c>
      <c r="I25" s="21">
        <v>113.74940803897687</v>
      </c>
      <c r="L25" s="21">
        <v>1542.2328564801867</v>
      </c>
      <c r="O25" s="21">
        <v>34.59739806866952</v>
      </c>
    </row>
    <row r="26" spans="1:15" ht="14.25" customHeight="1" x14ac:dyDescent="0.3">
      <c r="A26" s="39">
        <v>1962</v>
      </c>
      <c r="B26" s="21">
        <v>55.54733975701717</v>
      </c>
      <c r="C26" s="21">
        <v>75.668202764976954</v>
      </c>
      <c r="F26" s="21">
        <v>55.54733975701717</v>
      </c>
      <c r="I26" s="21">
        <v>145.6651485992692</v>
      </c>
      <c r="L26" s="21">
        <v>1507.4529916754527</v>
      </c>
      <c r="O26" s="21">
        <v>34.394637620444065</v>
      </c>
    </row>
    <row r="27" spans="1:15" ht="14.25" customHeight="1" x14ac:dyDescent="0.3">
      <c r="A27" s="39">
        <v>1963</v>
      </c>
      <c r="B27" s="21">
        <v>49.354272205336031</v>
      </c>
      <c r="C27" s="21">
        <v>67.099628503883821</v>
      </c>
      <c r="F27" s="21">
        <v>54.483789260385002</v>
      </c>
      <c r="I27" s="21">
        <v>180.69313154689405</v>
      </c>
      <c r="L27" s="21">
        <v>1541.2735692532178</v>
      </c>
      <c r="O27" s="21">
        <v>30.499831138129007</v>
      </c>
    </row>
    <row r="28" spans="1:15" ht="14.25" customHeight="1" x14ac:dyDescent="0.3">
      <c r="A28" s="39">
        <v>1964</v>
      </c>
      <c r="B28" s="21">
        <v>52.546723804257667</v>
      </c>
      <c r="C28" s="21">
        <v>71.272878075753383</v>
      </c>
      <c r="D28" s="21">
        <v>53.341166712745363</v>
      </c>
      <c r="E28" s="21">
        <v>76.833978435167253</v>
      </c>
      <c r="F28" s="21">
        <v>50.844346143212604</v>
      </c>
      <c r="G28" s="21">
        <v>53.681642244954375</v>
      </c>
      <c r="I28" s="21">
        <v>220.7251120584653</v>
      </c>
      <c r="L28" s="21">
        <v>1705.3286024837207</v>
      </c>
      <c r="O28" s="21">
        <v>34.047553220901293</v>
      </c>
    </row>
    <row r="29" spans="1:15" ht="14.25" customHeight="1" x14ac:dyDescent="0.3">
      <c r="A29" s="39">
        <v>1965</v>
      </c>
      <c r="B29" s="21">
        <v>55.156938621949905</v>
      </c>
      <c r="C29" s="21">
        <v>74.836934322261627</v>
      </c>
      <c r="D29" s="21">
        <v>58.06922498118886</v>
      </c>
      <c r="E29" s="21">
        <v>84.368053316134564</v>
      </c>
      <c r="F29" s="21">
        <v>56.127700741696223</v>
      </c>
      <c r="G29" s="21">
        <v>59.039987100935178</v>
      </c>
      <c r="I29" s="21">
        <v>283.85481303288674</v>
      </c>
      <c r="L29" s="21">
        <v>1844.7013762769916</v>
      </c>
      <c r="O29" s="21">
        <v>42.360528861657528</v>
      </c>
    </row>
    <row r="30" spans="1:15" ht="14.25" customHeight="1" x14ac:dyDescent="0.3">
      <c r="A30" s="39">
        <v>1966</v>
      </c>
      <c r="B30" s="21">
        <v>55.813009455493969</v>
      </c>
      <c r="C30" s="21">
        <v>75.688865340723837</v>
      </c>
      <c r="D30" s="21">
        <v>58.556814476687322</v>
      </c>
      <c r="E30" s="21">
        <v>82.447994783175744</v>
      </c>
      <c r="F30" s="21">
        <v>55.411477013368113</v>
      </c>
      <c r="G30" s="21">
        <v>57.619905445060319</v>
      </c>
      <c r="I30" s="21">
        <v>374.32342752740561</v>
      </c>
      <c r="L30" s="21">
        <v>1864.9531001146051</v>
      </c>
      <c r="O30" s="21">
        <v>45.507010107597004</v>
      </c>
    </row>
    <row r="31" spans="1:15" ht="14.25" customHeight="1" x14ac:dyDescent="0.3">
      <c r="A31" s="39">
        <v>1967</v>
      </c>
      <c r="B31" s="21">
        <v>57.899325048886645</v>
      </c>
      <c r="C31" s="21">
        <v>78.511070459849861</v>
      </c>
      <c r="D31" s="21">
        <v>55.258121491200399</v>
      </c>
      <c r="E31" s="21">
        <v>74.575159275846843</v>
      </c>
      <c r="F31" s="21">
        <v>53.186589289093547</v>
      </c>
      <c r="G31" s="21">
        <v>55.258121491200399</v>
      </c>
      <c r="I31" s="21">
        <v>483.70959378806333</v>
      </c>
      <c r="L31" s="21">
        <v>1864.0695658354014</v>
      </c>
      <c r="O31" s="21">
        <v>43.978628650728567</v>
      </c>
    </row>
    <row r="32" spans="1:15" ht="14.25" customHeight="1" x14ac:dyDescent="0.3">
      <c r="A32" s="39">
        <v>1968</v>
      </c>
      <c r="B32" s="21">
        <v>49.816987788331069</v>
      </c>
      <c r="C32" s="21">
        <v>67.551478968792395</v>
      </c>
      <c r="D32" s="21">
        <v>47.544477611940295</v>
      </c>
      <c r="E32" s="21">
        <v>64.164993215739486</v>
      </c>
      <c r="F32" s="21">
        <v>45.762116689280866</v>
      </c>
      <c r="G32" s="21">
        <v>47.544477611940295</v>
      </c>
      <c r="I32" s="21">
        <v>562.18692143727162</v>
      </c>
      <c r="L32" s="21">
        <v>1725.436126782108</v>
      </c>
      <c r="O32" s="21">
        <v>37.839522388059699</v>
      </c>
    </row>
    <row r="33" spans="1:15" ht="14.25" customHeight="1" x14ac:dyDescent="0.3">
      <c r="A33" s="39">
        <v>1969</v>
      </c>
      <c r="B33" s="21">
        <v>53.432762064977403</v>
      </c>
      <c r="C33" s="21">
        <v>70.610661339501647</v>
      </c>
      <c r="D33" s="21">
        <v>54.900220796971936</v>
      </c>
      <c r="E33" s="21">
        <v>72.034959520555162</v>
      </c>
      <c r="F33" s="21">
        <v>47.606087687940288</v>
      </c>
      <c r="G33" s="21">
        <v>49.764115234991074</v>
      </c>
      <c r="I33" s="21">
        <v>580.40269305724712</v>
      </c>
      <c r="L33" s="21">
        <v>1770.1442901859541</v>
      </c>
      <c r="O33" s="21">
        <v>44.483853432867221</v>
      </c>
    </row>
    <row r="34" spans="1:15" ht="14.25" customHeight="1" x14ac:dyDescent="0.3">
      <c r="A34" s="39">
        <v>1970</v>
      </c>
      <c r="B34" s="21">
        <v>51.179125212870858</v>
      </c>
      <c r="C34" s="21">
        <v>68.950165815183311</v>
      </c>
      <c r="D34" s="21">
        <v>49.376266021331915</v>
      </c>
      <c r="E34" s="21">
        <v>65.234068297929568</v>
      </c>
      <c r="F34" s="21">
        <v>43.746930178363371</v>
      </c>
      <c r="G34" s="21">
        <v>45.476203280451749</v>
      </c>
      <c r="I34" s="21">
        <v>680.84879049939082</v>
      </c>
      <c r="L34" s="21">
        <v>1830.5783018542836</v>
      </c>
      <c r="O34" s="21">
        <v>39.552523079680931</v>
      </c>
    </row>
    <row r="35" spans="1:15" ht="14.25" customHeight="1" x14ac:dyDescent="0.3">
      <c r="A35" s="39">
        <v>1971</v>
      </c>
      <c r="C35" s="21">
        <v>67.162391189659743</v>
      </c>
      <c r="D35" s="21">
        <v>46.724017409654465</v>
      </c>
      <c r="E35" s="21">
        <v>57.146234502769737</v>
      </c>
      <c r="F35" s="21">
        <v>49.133309153257727</v>
      </c>
      <c r="G35" s="21">
        <v>51.921590609337919</v>
      </c>
      <c r="I35" s="21">
        <v>925.37340316686937</v>
      </c>
      <c r="L35" s="21">
        <v>1905.7538238777558</v>
      </c>
      <c r="O35" s="21">
        <v>53.599973621735707</v>
      </c>
    </row>
    <row r="36" spans="1:15" ht="14.25" customHeight="1" x14ac:dyDescent="0.3">
      <c r="A36" s="39">
        <v>1972</v>
      </c>
      <c r="C36" s="21">
        <v>62.403516437786124</v>
      </c>
      <c r="D36" s="21">
        <v>42.604535996670847</v>
      </c>
      <c r="E36" s="21">
        <v>49.266833125260113</v>
      </c>
      <c r="F36" s="21">
        <v>43.287848522680001</v>
      </c>
      <c r="G36" s="21">
        <v>42.741198501872674</v>
      </c>
      <c r="I36" s="21">
        <v>1466.4153836784403</v>
      </c>
      <c r="L36" s="21">
        <v>1771.2352675346501</v>
      </c>
      <c r="O36" s="21">
        <v>49.23266749895965</v>
      </c>
    </row>
    <row r="37" spans="1:15" ht="14.25" customHeight="1" x14ac:dyDescent="0.3">
      <c r="A37" s="39">
        <v>1973</v>
      </c>
      <c r="C37" s="21">
        <v>67.763962981711543</v>
      </c>
      <c r="D37" s="21">
        <v>47.090572797009479</v>
      </c>
      <c r="E37" s="21">
        <v>65.046584374959465</v>
      </c>
      <c r="F37" s="21">
        <v>35.432485754708424</v>
      </c>
      <c r="G37" s="21">
        <v>35.048855833755191</v>
      </c>
      <c r="I37" s="21">
        <v>2350.7499043848957</v>
      </c>
      <c r="L37" s="21">
        <v>1909.0192175336572</v>
      </c>
      <c r="O37" s="21">
        <v>64.08750957257638</v>
      </c>
    </row>
    <row r="38" spans="1:15" ht="14.25" customHeight="1" x14ac:dyDescent="0.3">
      <c r="A38" s="39">
        <v>1974</v>
      </c>
      <c r="C38" s="21">
        <v>64.873584117032422</v>
      </c>
      <c r="D38" s="21">
        <v>61.055977011494278</v>
      </c>
      <c r="E38" s="21">
        <v>62.49723092998957</v>
      </c>
      <c r="F38" s="21">
        <v>35.207774294670863</v>
      </c>
      <c r="G38" s="21">
        <v>34.864618599791029</v>
      </c>
      <c r="I38" s="21">
        <v>2920.0156516443349</v>
      </c>
      <c r="L38" s="21">
        <v>2112.4254657647648</v>
      </c>
      <c r="O38" s="21">
        <v>60.515506792058552</v>
      </c>
    </row>
    <row r="39" spans="1:15" ht="14.25" customHeight="1" x14ac:dyDescent="0.3">
      <c r="A39" s="39">
        <v>1975</v>
      </c>
      <c r="C39" s="21">
        <v>56.113802660753898</v>
      </c>
      <c r="D39" s="21">
        <v>80.834822616408005</v>
      </c>
      <c r="E39" s="21">
        <v>65.628422025129368</v>
      </c>
      <c r="F39" s="21">
        <v>45.349175905395434</v>
      </c>
      <c r="G39" s="21">
        <v>52.412324464153748</v>
      </c>
      <c r="I39" s="21">
        <v>8256.595980511569</v>
      </c>
      <c r="L39" s="21">
        <v>2029.8999542826884</v>
      </c>
      <c r="O39" s="21">
        <v>30.603943089430903</v>
      </c>
    </row>
    <row r="40" spans="1:15" ht="14.25" customHeight="1" x14ac:dyDescent="0.3">
      <c r="A40" s="39">
        <v>1976</v>
      </c>
      <c r="C40" s="21">
        <v>31.71406670289365</v>
      </c>
      <c r="D40" s="21">
        <v>34.434375084906961</v>
      </c>
      <c r="E40" s="21">
        <v>28.648003667979907</v>
      </c>
      <c r="F40" s="21">
        <v>34.275439478331762</v>
      </c>
      <c r="G40" s="21">
        <v>40.106982067653874</v>
      </c>
      <c r="I40" s="21">
        <v>44920.031790499372</v>
      </c>
      <c r="L40" s="21">
        <v>1329.6505474462726</v>
      </c>
      <c r="O40" s="21">
        <v>25.759836978671387</v>
      </c>
    </row>
    <row r="41" spans="1:15" ht="14.25" customHeight="1" x14ac:dyDescent="0.3">
      <c r="A41" s="39">
        <v>1977</v>
      </c>
      <c r="C41" s="21">
        <v>23.522800009838416</v>
      </c>
      <c r="D41" s="21">
        <v>23.758052241926368</v>
      </c>
      <c r="E41" s="21">
        <v>32.249547187446211</v>
      </c>
      <c r="F41" s="21">
        <v>23.693635536316016</v>
      </c>
      <c r="G41" s="21">
        <v>25.95367243033181</v>
      </c>
      <c r="I41" s="21">
        <v>124053.37131546889</v>
      </c>
      <c r="L41" s="21">
        <v>1268.5887312641289</v>
      </c>
      <c r="O41" s="21">
        <v>18.903778931057388</v>
      </c>
    </row>
    <row r="42" spans="1:15" ht="14.25" customHeight="1" x14ac:dyDescent="0.3">
      <c r="A42" s="39">
        <v>1978</v>
      </c>
      <c r="C42" s="21">
        <v>18.605779220779233</v>
      </c>
      <c r="D42" s="21">
        <v>16.714717572661186</v>
      </c>
      <c r="E42" s="21">
        <v>29.457311045213402</v>
      </c>
      <c r="F42" s="21">
        <v>16.868346165526368</v>
      </c>
      <c r="G42" s="21">
        <v>18.559873970596126</v>
      </c>
      <c r="I42" s="21">
        <v>341608.26784409239</v>
      </c>
      <c r="L42" s="21">
        <v>1242.7927080261775</v>
      </c>
      <c r="O42" s="21">
        <v>15.012850086639641</v>
      </c>
    </row>
    <row r="43" spans="1:15" ht="14.25" customHeight="1" x14ac:dyDescent="0.3">
      <c r="A43" s="39">
        <v>1979</v>
      </c>
      <c r="C43" s="21">
        <v>20.021607920342266</v>
      </c>
      <c r="D43" s="21">
        <v>15.638851460885315</v>
      </c>
      <c r="E43" s="21">
        <v>21.618294297229681</v>
      </c>
      <c r="F43" s="21">
        <v>15.680163831171297</v>
      </c>
      <c r="G43" s="21">
        <v>16.096169792423161</v>
      </c>
      <c r="I43" s="21">
        <v>886510.03915956104</v>
      </c>
      <c r="L43" s="21">
        <v>1448.8111932146996</v>
      </c>
      <c r="O43" s="21">
        <v>10.617392193238183</v>
      </c>
    </row>
    <row r="44" spans="1:15" ht="14.25" customHeight="1" x14ac:dyDescent="0.3">
      <c r="A44" s="39">
        <v>1980</v>
      </c>
      <c r="C44" s="21">
        <v>20.788896828267703</v>
      </c>
      <c r="D44" s="21">
        <v>19.124585339845616</v>
      </c>
      <c r="E44" s="21">
        <v>31.658611473507197</v>
      </c>
      <c r="F44" s="21">
        <v>18.681437968555269</v>
      </c>
      <c r="G44" s="21">
        <v>20.046841382526253</v>
      </c>
      <c r="I44" s="21">
        <v>1779802.935992691</v>
      </c>
      <c r="L44" s="21">
        <v>1605.7352896848824</v>
      </c>
      <c r="O44" s="21">
        <v>16.707113331013247</v>
      </c>
    </row>
    <row r="45" spans="1:15" ht="14.25" customHeight="1" x14ac:dyDescent="0.3">
      <c r="A45" s="39">
        <v>1981</v>
      </c>
      <c r="C45" s="21">
        <v>20.285063431823581</v>
      </c>
      <c r="D45" s="21">
        <v>21.963469693293604</v>
      </c>
      <c r="E45" s="21">
        <v>31.462557618627894</v>
      </c>
      <c r="F45" s="21">
        <v>18.490463996829217</v>
      </c>
      <c r="G45" s="21">
        <v>20.732358965519392</v>
      </c>
      <c r="I45" s="21">
        <v>3639219.3032873147</v>
      </c>
      <c r="L45" s="21">
        <v>1440.3852461508957</v>
      </c>
      <c r="O45" s="21">
        <v>17.189430860485086</v>
      </c>
    </row>
    <row r="46" spans="1:15" ht="14.25" customHeight="1" x14ac:dyDescent="0.3">
      <c r="A46" s="39">
        <v>1982</v>
      </c>
      <c r="C46" s="21">
        <v>22.107972904035886</v>
      </c>
      <c r="D46" s="21">
        <v>22.989796152881421</v>
      </c>
      <c r="E46" s="21">
        <v>29.813085776530887</v>
      </c>
      <c r="F46" s="21">
        <v>19.534056019168887</v>
      </c>
      <c r="G46" s="21">
        <v>24.990252882663384</v>
      </c>
      <c r="I46" s="21">
        <v>9636092.0571378935</v>
      </c>
      <c r="L46" s="21">
        <v>1288.9466877794191</v>
      </c>
      <c r="O46" s="21">
        <v>21.433362832706742</v>
      </c>
    </row>
    <row r="47" spans="1:15" ht="14.25" customHeight="1" x14ac:dyDescent="0.3">
      <c r="A47" s="39">
        <v>1983</v>
      </c>
      <c r="C47" s="21">
        <v>34.865168604846488</v>
      </c>
      <c r="D47" s="21">
        <v>38.051770036472234</v>
      </c>
      <c r="E47" s="21">
        <v>50.188972548105632</v>
      </c>
      <c r="F47" s="21">
        <v>31.44425824442472</v>
      </c>
      <c r="G47" s="21">
        <v>33.74048574662563</v>
      </c>
      <c r="I47" s="21">
        <v>42764908.9238232</v>
      </c>
      <c r="L47" s="21">
        <v>1667.6896814742131</v>
      </c>
      <c r="O47" s="21">
        <v>29.505351858637727</v>
      </c>
    </row>
    <row r="48" spans="1:15" ht="14.25" customHeight="1" x14ac:dyDescent="0.3">
      <c r="A48" s="39">
        <v>1984</v>
      </c>
      <c r="C48" s="21">
        <v>43.577499996304695</v>
      </c>
      <c r="D48" s="21">
        <v>50.309507986263576</v>
      </c>
      <c r="E48" s="21">
        <v>57.254309332226903</v>
      </c>
      <c r="F48" s="21">
        <v>37.412940955691013</v>
      </c>
      <c r="G48" s="21">
        <v>39.740771304709362</v>
      </c>
      <c r="I48" s="21">
        <v>310786583.01069242</v>
      </c>
      <c r="L48" s="21">
        <v>2028.1167294851605</v>
      </c>
      <c r="O48" s="21">
        <v>33.524625995973381</v>
      </c>
    </row>
    <row r="49" spans="1:15" ht="14.25" customHeight="1" x14ac:dyDescent="0.3">
      <c r="A49" s="39">
        <v>1985</v>
      </c>
      <c r="C49" s="21">
        <v>26.513625756627029</v>
      </c>
      <c r="D49" s="21">
        <v>39.144132514705262</v>
      </c>
      <c r="E49" s="21">
        <v>47.49488078450905</v>
      </c>
      <c r="F49" s="21">
        <v>32.359149545489679</v>
      </c>
      <c r="G49" s="21">
        <v>35.803833206783743</v>
      </c>
      <c r="I49" s="21">
        <v>2399832847.6102986</v>
      </c>
      <c r="L49" s="21">
        <v>1651.7108126231117</v>
      </c>
      <c r="O49" s="21">
        <v>28.601312824077976</v>
      </c>
    </row>
    <row r="50" spans="1:15" ht="14.25" customHeight="1" x14ac:dyDescent="0.3">
      <c r="A50" s="39">
        <v>1986</v>
      </c>
      <c r="C50" s="21">
        <v>25.479653934191663</v>
      </c>
      <c r="D50" s="21">
        <v>35.583654632233191</v>
      </c>
      <c r="E50" s="21">
        <v>41.73391592669325</v>
      </c>
      <c r="F50" s="21">
        <v>32.508523985003166</v>
      </c>
      <c r="G50" s="21">
        <v>36.022959010408911</v>
      </c>
      <c r="I50" s="21">
        <v>4561848457.6049433</v>
      </c>
      <c r="L50" s="21">
        <v>1731.1785297150643</v>
      </c>
      <c r="O50" s="21">
        <v>24.875610414200057</v>
      </c>
    </row>
    <row r="51" spans="1:15" ht="14.25" customHeight="1" x14ac:dyDescent="0.3"/>
    <row r="52" spans="1:15" ht="24.75" customHeight="1" x14ac:dyDescent="0.3"/>
    <row r="53" spans="1:15" ht="14.25" customHeight="1" x14ac:dyDescent="0.3">
      <c r="A53" s="182" t="s">
        <v>464</v>
      </c>
    </row>
    <row r="54" spans="1:15" ht="14.25" customHeight="1" x14ac:dyDescent="0.3"/>
    <row r="55" spans="1:15" ht="14.25" customHeight="1" x14ac:dyDescent="0.3">
      <c r="A55" s="182" t="s">
        <v>454</v>
      </c>
      <c r="O55" s="9" t="s">
        <v>455</v>
      </c>
    </row>
    <row r="56" spans="1:15" ht="14.25" customHeight="1" x14ac:dyDescent="0.3"/>
    <row r="57" spans="1:15" ht="39" customHeight="1" x14ac:dyDescent="0.3">
      <c r="A57" s="192" t="s">
        <v>389</v>
      </c>
      <c r="B57" s="193" t="s">
        <v>453</v>
      </c>
      <c r="C57" s="193" t="s">
        <v>404</v>
      </c>
      <c r="D57" s="193" t="s">
        <v>42</v>
      </c>
      <c r="E57" s="193" t="s">
        <v>153</v>
      </c>
      <c r="F57" s="193" t="s">
        <v>456</v>
      </c>
      <c r="G57" s="193" t="s">
        <v>292</v>
      </c>
      <c r="H57" s="194"/>
      <c r="I57" s="195" t="s">
        <v>457</v>
      </c>
      <c r="J57" s="194"/>
      <c r="K57" s="194"/>
      <c r="L57" s="196" t="s">
        <v>458</v>
      </c>
      <c r="M57" s="194"/>
      <c r="N57" s="194"/>
      <c r="O57" s="194" t="s">
        <v>281</v>
      </c>
    </row>
    <row r="58" spans="1:15" ht="14.25" customHeight="1" x14ac:dyDescent="0.3">
      <c r="A58" s="39">
        <v>1895</v>
      </c>
    </row>
    <row r="59" spans="1:15" ht="14.25" customHeight="1" x14ac:dyDescent="0.3">
      <c r="A59" s="21">
        <v>1910</v>
      </c>
    </row>
    <row r="60" spans="1:15" ht="14.25" customHeight="1" x14ac:dyDescent="0.3">
      <c r="A60" s="39">
        <v>1914</v>
      </c>
      <c r="B60" s="37">
        <f t="shared" ref="B60:B66" si="0">(B8*100)/$B$34</f>
        <v>46.21974873542181</v>
      </c>
      <c r="C60" s="37">
        <f t="shared" ref="C60:C102" si="1">(C8*100)/$C$34</f>
        <v>68.614376191005064</v>
      </c>
      <c r="D60" s="37">
        <f t="shared" ref="D60:D67" si="2">(D8*100)/$D$34</f>
        <v>95.814710120673226</v>
      </c>
      <c r="E60" s="37">
        <f>(E8*100)/$E$34</f>
        <v>130.54146292583096</v>
      </c>
      <c r="F60" s="37"/>
      <c r="G60" s="37"/>
      <c r="H60" s="37"/>
      <c r="I60" s="37">
        <f t="shared" ref="I60:I102" si="3">(I8*100)/$I$34</f>
        <v>0.31108228868945825</v>
      </c>
      <c r="J60" s="37"/>
      <c r="K60" s="37"/>
      <c r="L60" s="37">
        <f t="shared" ref="L60:L102" si="4">(L8*100)/$L$34</f>
        <v>41.228710418486614</v>
      </c>
      <c r="M60" s="37"/>
      <c r="N60" s="37"/>
      <c r="O60" s="37">
        <f t="shared" ref="O60:O62" si="5">(O8*100)/$O$34</f>
        <v>63.394577414353527</v>
      </c>
    </row>
    <row r="61" spans="1:15" ht="14.25" customHeight="1" x14ac:dyDescent="0.3">
      <c r="A61" s="39">
        <v>1915</v>
      </c>
      <c r="B61" s="37">
        <f t="shared" si="0"/>
        <v>60.031011366742341</v>
      </c>
      <c r="C61" s="37">
        <f t="shared" si="1"/>
        <v>63.655387110183412</v>
      </c>
      <c r="D61" s="37">
        <f t="shared" si="2"/>
        <v>88.889862477260593</v>
      </c>
      <c r="E61" s="37"/>
      <c r="F61" s="37">
        <f t="shared" ref="F61:F62" si="6">(F9*100)/$F$34</f>
        <v>50.164085552768597</v>
      </c>
      <c r="G61" s="37">
        <f t="shared" ref="G61:G63" si="7">(G9*100)/$G$34</f>
        <v>72.384827332817778</v>
      </c>
      <c r="H61" s="37"/>
      <c r="I61" s="37">
        <f t="shared" si="3"/>
        <v>0.33531674460719224</v>
      </c>
      <c r="J61" s="37"/>
      <c r="K61" s="37"/>
      <c r="L61" s="37">
        <f t="shared" si="4"/>
        <v>37.012477429872632</v>
      </c>
      <c r="M61" s="37"/>
      <c r="N61" s="37"/>
      <c r="O61" s="37">
        <f t="shared" si="5"/>
        <v>41.612858875982688</v>
      </c>
    </row>
    <row r="62" spans="1:15" ht="14.25" customHeight="1" x14ac:dyDescent="0.3">
      <c r="A62" s="39">
        <v>1916</v>
      </c>
      <c r="B62" s="37">
        <f t="shared" si="0"/>
        <v>55.916278641482158</v>
      </c>
      <c r="C62" s="37">
        <f t="shared" si="1"/>
        <v>59.292227161382584</v>
      </c>
      <c r="D62" s="37">
        <f t="shared" si="2"/>
        <v>82.797044486163159</v>
      </c>
      <c r="E62" s="37"/>
      <c r="F62" s="37">
        <f t="shared" si="6"/>
        <v>46.725665979996201</v>
      </c>
      <c r="G62" s="37">
        <f t="shared" si="7"/>
        <v>76.413097609519681</v>
      </c>
      <c r="H62" s="37"/>
      <c r="I62" s="37">
        <f t="shared" si="3"/>
        <v>0.35999182699615784</v>
      </c>
      <c r="J62" s="37"/>
      <c r="K62" s="37"/>
      <c r="L62" s="37">
        <f t="shared" si="4"/>
        <v>34.552297355635631</v>
      </c>
      <c r="M62" s="37"/>
      <c r="N62" s="37"/>
      <c r="O62" s="37">
        <f t="shared" si="5"/>
        <v>38.760569895499174</v>
      </c>
    </row>
    <row r="63" spans="1:15" ht="14.25" customHeight="1" x14ac:dyDescent="0.3">
      <c r="A63" s="21">
        <v>1923</v>
      </c>
      <c r="B63" s="37">
        <f t="shared" si="0"/>
        <v>50.218926721079036</v>
      </c>
      <c r="C63" s="37">
        <f t="shared" si="1"/>
        <v>49.700837473511875</v>
      </c>
      <c r="D63" s="37">
        <f t="shared" si="2"/>
        <v>69.403404936930883</v>
      </c>
      <c r="E63" s="37"/>
      <c r="F63" s="37"/>
      <c r="G63" s="37">
        <f t="shared" si="7"/>
        <v>65.936042271190203</v>
      </c>
      <c r="H63" s="37"/>
      <c r="I63" s="37">
        <f t="shared" si="3"/>
        <v>0.42946393396032861</v>
      </c>
      <c r="J63" s="37"/>
      <c r="K63" s="37"/>
      <c r="L63" s="37">
        <f t="shared" si="4"/>
        <v>52.197681367940149</v>
      </c>
      <c r="M63" s="37"/>
      <c r="N63" s="37"/>
      <c r="O63" s="37"/>
    </row>
    <row r="64" spans="1:15" ht="14.25" customHeight="1" x14ac:dyDescent="0.3">
      <c r="A64" s="39" t="s">
        <v>10</v>
      </c>
      <c r="B64" s="37">
        <f t="shared" si="0"/>
        <v>87.177820694581129</v>
      </c>
      <c r="C64" s="37">
        <f t="shared" si="1"/>
        <v>53.92402551857095</v>
      </c>
      <c r="D64" s="37">
        <f t="shared" si="2"/>
        <v>112.95114436117953</v>
      </c>
      <c r="E64" s="37">
        <f t="shared" ref="E64:E66" si="8">(E12*100)/$E$34</f>
        <v>131.09043135371942</v>
      </c>
      <c r="F64" s="37">
        <f t="shared" ref="F64:F66" si="9">(F12*100)/$F$34</f>
        <v>95.614236164446766</v>
      </c>
      <c r="G64" s="37"/>
      <c r="H64" s="37"/>
      <c r="I64" s="37">
        <f t="shared" si="3"/>
        <v>0.39582944665632203</v>
      </c>
      <c r="J64" s="37"/>
      <c r="K64" s="37"/>
      <c r="L64" s="37">
        <f t="shared" si="4"/>
        <v>59.191083025644382</v>
      </c>
      <c r="M64" s="37"/>
      <c r="N64" s="37"/>
      <c r="O64" s="37"/>
    </row>
    <row r="65" spans="1:15" ht="14.25" customHeight="1" x14ac:dyDescent="0.3">
      <c r="A65" s="39">
        <v>1932</v>
      </c>
      <c r="B65" s="37">
        <f t="shared" si="0"/>
        <v>108.11975461200927</v>
      </c>
      <c r="C65" s="37">
        <f t="shared" si="1"/>
        <v>53.643514981907643</v>
      </c>
      <c r="D65" s="37">
        <f t="shared" si="2"/>
        <v>138.21657751158176</v>
      </c>
      <c r="E65" s="37">
        <f t="shared" si="8"/>
        <v>155.51234868568847</v>
      </c>
      <c r="F65" s="37">
        <f t="shared" si="9"/>
        <v>118.58277333786656</v>
      </c>
      <c r="G65" s="37"/>
      <c r="H65" s="37"/>
      <c r="I65" s="37">
        <f t="shared" si="3"/>
        <v>0.3191604406620363</v>
      </c>
      <c r="J65" s="37"/>
      <c r="K65" s="37"/>
      <c r="L65" s="37">
        <f t="shared" si="4"/>
        <v>63.135776772312013</v>
      </c>
      <c r="M65" s="37"/>
      <c r="N65" s="37"/>
      <c r="O65" s="37"/>
    </row>
    <row r="66" spans="1:15" ht="14.25" customHeight="1" x14ac:dyDescent="0.3">
      <c r="A66" s="39">
        <v>1933</v>
      </c>
      <c r="B66" s="37">
        <f t="shared" si="0"/>
        <v>86.270829904001033</v>
      </c>
      <c r="C66" s="37">
        <f t="shared" si="1"/>
        <v>53.363004445244336</v>
      </c>
      <c r="D66" s="37">
        <f t="shared" si="2"/>
        <v>111.77601005632027</v>
      </c>
      <c r="E66" s="37">
        <f t="shared" si="8"/>
        <v>135.11618401473726</v>
      </c>
      <c r="F66" s="37">
        <f t="shared" si="9"/>
        <v>99.876111032241909</v>
      </c>
      <c r="G66" s="37"/>
      <c r="H66" s="37"/>
      <c r="I66" s="37">
        <f t="shared" si="3"/>
        <v>0.35999182699615784</v>
      </c>
      <c r="J66" s="37"/>
      <c r="K66" s="37"/>
      <c r="L66" s="37">
        <f t="shared" si="4"/>
        <v>58.354991089517959</v>
      </c>
      <c r="M66" s="37"/>
      <c r="N66" s="37"/>
      <c r="O66" s="37"/>
    </row>
    <row r="67" spans="1:15" ht="14.25" customHeight="1" x14ac:dyDescent="0.3">
      <c r="A67" s="21">
        <v>1945</v>
      </c>
      <c r="B67" s="37"/>
      <c r="C67" s="37">
        <f t="shared" si="1"/>
        <v>50.358157241426078</v>
      </c>
      <c r="D67" s="37">
        <f t="shared" si="2"/>
        <v>76.181410004695849</v>
      </c>
      <c r="E67" s="37"/>
      <c r="F67" s="37"/>
      <c r="G67" s="37"/>
      <c r="H67" s="37"/>
      <c r="I67" s="37">
        <f t="shared" si="3"/>
        <v>0.50862982329159301</v>
      </c>
      <c r="J67" s="37"/>
      <c r="K67" s="37"/>
      <c r="L67" s="37">
        <f t="shared" si="4"/>
        <v>66.191545697135737</v>
      </c>
      <c r="M67" s="37"/>
      <c r="N67" s="37"/>
      <c r="O67" s="37"/>
    </row>
    <row r="68" spans="1:15" ht="14.25" customHeight="1" x14ac:dyDescent="0.3">
      <c r="A68" s="39">
        <v>1952</v>
      </c>
      <c r="B68" s="37">
        <f t="shared" ref="B68:B86" si="10">(B16*100)/$B$34</f>
        <v>124.86406609900945</v>
      </c>
      <c r="C68" s="37">
        <f t="shared" si="1"/>
        <v>115.85239857505479</v>
      </c>
      <c r="D68" s="37"/>
      <c r="E68" s="37"/>
      <c r="F68" s="37">
        <f t="shared" ref="F68:F102" si="11">(F16*100)/$F$34</f>
        <v>172.02750888998747</v>
      </c>
      <c r="G68" s="37"/>
      <c r="H68" s="37"/>
      <c r="I68" s="37">
        <f t="shared" si="3"/>
        <v>1.9575565361912652</v>
      </c>
      <c r="J68" s="37"/>
      <c r="K68" s="37"/>
      <c r="L68" s="37">
        <f t="shared" si="4"/>
        <v>79.021266420259394</v>
      </c>
      <c r="M68" s="37"/>
      <c r="N68" s="37"/>
      <c r="O68" s="37">
        <f t="shared" ref="O68:O102" si="12">(O16*100)/$O$34</f>
        <v>114.04820745962603</v>
      </c>
    </row>
    <row r="69" spans="1:15" ht="14.25" customHeight="1" x14ac:dyDescent="0.3">
      <c r="A69" s="39">
        <v>1953</v>
      </c>
      <c r="B69" s="37">
        <f t="shared" si="10"/>
        <v>98.020277592625618</v>
      </c>
      <c r="C69" s="37">
        <f t="shared" si="1"/>
        <v>90.94597527437449</v>
      </c>
      <c r="D69" s="37"/>
      <c r="E69" s="37"/>
      <c r="F69" s="37">
        <f t="shared" si="11"/>
        <v>135.04433022062392</v>
      </c>
      <c r="G69" s="37"/>
      <c r="H69" s="37"/>
      <c r="I69" s="37">
        <f t="shared" si="3"/>
        <v>2.4936520761896239</v>
      </c>
      <c r="J69" s="37"/>
      <c r="K69" s="37"/>
      <c r="L69" s="37">
        <f t="shared" si="4"/>
        <v>82.653907435586817</v>
      </c>
      <c r="M69" s="37"/>
      <c r="N69" s="37"/>
      <c r="O69" s="37">
        <f t="shared" si="12"/>
        <v>89.529656556832094</v>
      </c>
    </row>
    <row r="70" spans="1:15" ht="14.25" customHeight="1" x14ac:dyDescent="0.3">
      <c r="A70" s="39">
        <v>1954</v>
      </c>
      <c r="B70" s="37">
        <f t="shared" si="10"/>
        <v>108.32606074915766</v>
      </c>
      <c r="C70" s="37">
        <f t="shared" si="1"/>
        <v>101.02339674632404</v>
      </c>
      <c r="D70" s="37"/>
      <c r="E70" s="37"/>
      <c r="F70" s="37">
        <f t="shared" si="11"/>
        <v>154.93511737808313</v>
      </c>
      <c r="G70" s="37"/>
      <c r="H70" s="37"/>
      <c r="I70" s="37">
        <f t="shared" si="3"/>
        <v>2.5882398920139917</v>
      </c>
      <c r="J70" s="37"/>
      <c r="K70" s="37"/>
      <c r="L70" s="37">
        <f t="shared" si="4"/>
        <v>91.163647101636769</v>
      </c>
      <c r="M70" s="37"/>
      <c r="N70" s="37"/>
      <c r="O70" s="37">
        <f t="shared" si="12"/>
        <v>109.61925558290731</v>
      </c>
    </row>
    <row r="71" spans="1:15" ht="14.25" customHeight="1" x14ac:dyDescent="0.3">
      <c r="A71" s="39">
        <v>1955</v>
      </c>
      <c r="B71" s="37">
        <f t="shared" si="10"/>
        <v>96.449163425710196</v>
      </c>
      <c r="C71" s="37">
        <f t="shared" si="1"/>
        <v>89.947165393276151</v>
      </c>
      <c r="D71" s="37"/>
      <c r="E71" s="37"/>
      <c r="F71" s="37">
        <f t="shared" si="11"/>
        <v>137.94799102852573</v>
      </c>
      <c r="G71" s="37"/>
      <c r="H71" s="37"/>
      <c r="I71" s="37">
        <f t="shared" si="3"/>
        <v>2.9069597062047965</v>
      </c>
      <c r="J71" s="37"/>
      <c r="K71" s="37"/>
      <c r="L71" s="37">
        <f t="shared" si="4"/>
        <v>88.478892342411669</v>
      </c>
      <c r="M71" s="37"/>
      <c r="N71" s="37"/>
      <c r="O71" s="37">
        <f t="shared" si="12"/>
        <v>97.600572043350468</v>
      </c>
    </row>
    <row r="72" spans="1:15" ht="14.25" customHeight="1" x14ac:dyDescent="0.3">
      <c r="A72" s="39">
        <v>1956</v>
      </c>
      <c r="B72" s="37">
        <f t="shared" si="10"/>
        <v>124.29665387669371</v>
      </c>
      <c r="C72" s="37">
        <f t="shared" si="1"/>
        <v>123.01433336355811</v>
      </c>
      <c r="D72" s="37"/>
      <c r="E72" s="37"/>
      <c r="F72" s="37">
        <f t="shared" si="11"/>
        <v>166.58774075109565</v>
      </c>
      <c r="G72" s="37"/>
      <c r="H72" s="37"/>
      <c r="I72" s="37">
        <f t="shared" si="3"/>
        <v>3.2967672577542881</v>
      </c>
      <c r="J72" s="37"/>
      <c r="K72" s="37"/>
      <c r="L72" s="37">
        <f t="shared" si="4"/>
        <v>95.859985504020386</v>
      </c>
      <c r="M72" s="37"/>
      <c r="N72" s="37"/>
      <c r="O72" s="37">
        <f t="shared" si="12"/>
        <v>117.94499850959942</v>
      </c>
    </row>
    <row r="73" spans="1:15" ht="14.25" customHeight="1" x14ac:dyDescent="0.3">
      <c r="A73" s="39">
        <v>1957</v>
      </c>
      <c r="B73" s="37">
        <f t="shared" si="10"/>
        <v>99.659321054340651</v>
      </c>
      <c r="C73" s="37">
        <f t="shared" si="1"/>
        <v>98.631174376796793</v>
      </c>
      <c r="D73" s="37"/>
      <c r="E73" s="37"/>
      <c r="F73" s="37">
        <f t="shared" si="11"/>
        <v>133.56772383993902</v>
      </c>
      <c r="G73" s="37"/>
      <c r="H73" s="37"/>
      <c r="I73" s="37">
        <f t="shared" si="3"/>
        <v>4.1117793540422021</v>
      </c>
      <c r="J73" s="37"/>
      <c r="K73" s="37"/>
      <c r="L73" s="37">
        <f t="shared" si="4"/>
        <v>93.077538933842021</v>
      </c>
      <c r="M73" s="37"/>
      <c r="N73" s="37"/>
      <c r="O73" s="37">
        <f t="shared" si="12"/>
        <v>94.566652493176207</v>
      </c>
    </row>
    <row r="74" spans="1:15" ht="14.25" customHeight="1" x14ac:dyDescent="0.3">
      <c r="A74" s="39">
        <v>1958</v>
      </c>
      <c r="B74" s="37">
        <f t="shared" si="10"/>
        <v>154.13776777212939</v>
      </c>
      <c r="C74" s="37">
        <f t="shared" si="1"/>
        <v>165.69824216655033</v>
      </c>
      <c r="D74" s="37"/>
      <c r="E74" s="37"/>
      <c r="F74" s="37">
        <f t="shared" si="11"/>
        <v>216.66901628623324</v>
      </c>
      <c r="G74" s="37"/>
      <c r="H74" s="37"/>
      <c r="I74" s="37">
        <f t="shared" si="3"/>
        <v>5.4103055647615133</v>
      </c>
      <c r="J74" s="37"/>
      <c r="K74" s="37"/>
      <c r="L74" s="37">
        <f t="shared" si="4"/>
        <v>99.582381992344679</v>
      </c>
      <c r="M74" s="37"/>
      <c r="N74" s="37"/>
      <c r="O74" s="37">
        <f t="shared" si="12"/>
        <v>170.01146099387037</v>
      </c>
    </row>
    <row r="75" spans="1:15" ht="14.25" customHeight="1" x14ac:dyDescent="0.3">
      <c r="A75" s="39">
        <v>1959</v>
      </c>
      <c r="B75" s="37">
        <f t="shared" si="10"/>
        <v>72.12951222295257</v>
      </c>
      <c r="C75" s="37">
        <f t="shared" si="1"/>
        <v>77.539292001055003</v>
      </c>
      <c r="D75" s="37"/>
      <c r="E75" s="37"/>
      <c r="F75" s="37">
        <f t="shared" si="11"/>
        <v>129.12152266195545</v>
      </c>
      <c r="G75" s="37"/>
      <c r="H75" s="37"/>
      <c r="I75" s="37">
        <f t="shared" si="3"/>
        <v>11.561597978644045</v>
      </c>
      <c r="J75" s="37"/>
      <c r="K75" s="37"/>
      <c r="L75" s="37">
        <f t="shared" si="4"/>
        <v>74.113541616869298</v>
      </c>
      <c r="M75" s="37"/>
      <c r="N75" s="37"/>
      <c r="O75" s="37">
        <f t="shared" si="12"/>
        <v>115.02393246787553</v>
      </c>
    </row>
    <row r="76" spans="1:15" ht="14.25" customHeight="1" x14ac:dyDescent="0.3">
      <c r="A76" s="39">
        <v>1960</v>
      </c>
      <c r="B76" s="37">
        <f t="shared" si="10"/>
        <v>84.262870497744743</v>
      </c>
      <c r="C76" s="37">
        <f t="shared" si="1"/>
        <v>83.393563046860862</v>
      </c>
      <c r="D76" s="37"/>
      <c r="E76" s="37"/>
      <c r="F76" s="37">
        <f t="shared" si="11"/>
        <v>119.72268633812379</v>
      </c>
      <c r="G76" s="37"/>
      <c r="H76" s="37"/>
      <c r="I76" s="37">
        <f t="shared" si="3"/>
        <v>14.717217890113835</v>
      </c>
      <c r="J76" s="37"/>
      <c r="K76" s="37"/>
      <c r="L76" s="37">
        <f t="shared" si="4"/>
        <v>75.709686441708996</v>
      </c>
      <c r="M76" s="37"/>
      <c r="N76" s="37"/>
      <c r="O76" s="37">
        <f t="shared" si="12"/>
        <v>99.298342917032514</v>
      </c>
    </row>
    <row r="77" spans="1:15" ht="14.25" customHeight="1" x14ac:dyDescent="0.3">
      <c r="A77" s="39">
        <v>1961</v>
      </c>
      <c r="B77" s="37">
        <f t="shared" si="10"/>
        <v>89.503028358268779</v>
      </c>
      <c r="C77" s="37">
        <f t="shared" si="1"/>
        <v>91.986570233738362</v>
      </c>
      <c r="D77" s="37"/>
      <c r="E77" s="37"/>
      <c r="F77" s="37">
        <f t="shared" si="11"/>
        <v>126.35527925872712</v>
      </c>
      <c r="G77" s="37"/>
      <c r="H77" s="37"/>
      <c r="I77" s="37">
        <f t="shared" si="3"/>
        <v>16.707000089629837</v>
      </c>
      <c r="J77" s="37"/>
      <c r="K77" s="37"/>
      <c r="L77" s="37">
        <f t="shared" si="4"/>
        <v>84.248395980547926</v>
      </c>
      <c r="M77" s="37"/>
      <c r="N77" s="37"/>
      <c r="O77" s="37">
        <f t="shared" si="12"/>
        <v>87.472038127557582</v>
      </c>
    </row>
    <row r="78" spans="1:15" ht="14.25" customHeight="1" x14ac:dyDescent="0.3">
      <c r="A78" s="39">
        <v>1962</v>
      </c>
      <c r="B78" s="37">
        <f t="shared" si="10"/>
        <v>108.53514890295109</v>
      </c>
      <c r="C78" s="37">
        <f t="shared" si="1"/>
        <v>109.74332239867402</v>
      </c>
      <c r="D78" s="37"/>
      <c r="E78" s="37"/>
      <c r="F78" s="37">
        <f t="shared" si="11"/>
        <v>126.97425746341882</v>
      </c>
      <c r="G78" s="37"/>
      <c r="H78" s="37"/>
      <c r="I78" s="37">
        <f t="shared" si="3"/>
        <v>21.394640136237346</v>
      </c>
      <c r="J78" s="37"/>
      <c r="K78" s="37"/>
      <c r="L78" s="37">
        <f t="shared" si="4"/>
        <v>82.348457323485093</v>
      </c>
      <c r="M78" s="37"/>
      <c r="N78" s="37"/>
      <c r="O78" s="37">
        <f t="shared" si="12"/>
        <v>86.959402188209339</v>
      </c>
    </row>
    <row r="79" spans="1:15" ht="14.25" customHeight="1" x14ac:dyDescent="0.3">
      <c r="A79" s="39">
        <v>1963</v>
      </c>
      <c r="B79" s="37">
        <f t="shared" si="10"/>
        <v>96.434380228375019</v>
      </c>
      <c r="C79" s="37">
        <f t="shared" si="1"/>
        <v>97.316123479297005</v>
      </c>
      <c r="D79" s="37"/>
      <c r="E79" s="37"/>
      <c r="F79" s="37">
        <f t="shared" si="11"/>
        <v>124.54311431281168</v>
      </c>
      <c r="G79" s="37"/>
      <c r="H79" s="37"/>
      <c r="I79" s="37">
        <f t="shared" si="3"/>
        <v>26.539392309760697</v>
      </c>
      <c r="J79" s="37"/>
      <c r="K79" s="37"/>
      <c r="L79" s="37">
        <f t="shared" si="4"/>
        <v>84.195992473634433</v>
      </c>
      <c r="M79" s="37"/>
      <c r="N79" s="37"/>
      <c r="O79" s="37">
        <f t="shared" si="12"/>
        <v>77.112226384863661</v>
      </c>
    </row>
    <row r="80" spans="1:15" ht="14.25" customHeight="1" x14ac:dyDescent="0.3">
      <c r="A80" s="39">
        <v>1964</v>
      </c>
      <c r="B80" s="37">
        <f t="shared" si="10"/>
        <v>102.67218047533738</v>
      </c>
      <c r="C80" s="37">
        <f t="shared" si="1"/>
        <v>103.36868263202724</v>
      </c>
      <c r="D80" s="37">
        <f t="shared" ref="D80:D102" si="13">(D28*100)/$D$34</f>
        <v>108.02997271948531</v>
      </c>
      <c r="E80" s="37">
        <f t="shared" ref="E80:E102" si="14">(E28*100)/$E$34</f>
        <v>117.7819817771596</v>
      </c>
      <c r="F80" s="37">
        <f t="shared" si="11"/>
        <v>116.2238034438346</v>
      </c>
      <c r="G80" s="37">
        <f t="shared" ref="G80:G102" si="15">(G28*100)/$G$34</f>
        <v>118.0433685589355</v>
      </c>
      <c r="H80" s="37"/>
      <c r="I80" s="37">
        <f t="shared" si="3"/>
        <v>32.419109079501673</v>
      </c>
      <c r="J80" s="37"/>
      <c r="K80" s="37"/>
      <c r="L80" s="37">
        <f t="shared" si="4"/>
        <v>93.157916312910999</v>
      </c>
      <c r="M80" s="37"/>
      <c r="N80" s="37"/>
      <c r="O80" s="37">
        <f t="shared" si="12"/>
        <v>86.081874353022826</v>
      </c>
    </row>
    <row r="81" spans="1:15" ht="14.25" customHeight="1" x14ac:dyDescent="0.3">
      <c r="A81" s="39">
        <v>1965</v>
      </c>
      <c r="B81" s="37">
        <f t="shared" si="10"/>
        <v>107.77233567891989</v>
      </c>
      <c r="C81" s="37">
        <f t="shared" si="1"/>
        <v>108.53771479369234</v>
      </c>
      <c r="D81" s="37">
        <f t="shared" si="13"/>
        <v>117.60554140748786</v>
      </c>
      <c r="E81" s="37">
        <f t="shared" si="14"/>
        <v>129.33127661273315</v>
      </c>
      <c r="F81" s="37">
        <f t="shared" si="11"/>
        <v>128.30088994325871</v>
      </c>
      <c r="G81" s="37">
        <f t="shared" si="15"/>
        <v>129.82611309223765</v>
      </c>
      <c r="H81" s="37"/>
      <c r="I81" s="37">
        <f t="shared" si="3"/>
        <v>41.691314869588609</v>
      </c>
      <c r="J81" s="37"/>
      <c r="K81" s="37"/>
      <c r="L81" s="37">
        <f t="shared" si="4"/>
        <v>100.77150889467016</v>
      </c>
      <c r="M81" s="37"/>
      <c r="N81" s="37"/>
      <c r="O81" s="37">
        <f t="shared" si="12"/>
        <v>107.09943529094137</v>
      </c>
    </row>
    <row r="82" spans="1:15" ht="14.25" customHeight="1" x14ac:dyDescent="0.3">
      <c r="A82" s="39">
        <v>1966</v>
      </c>
      <c r="B82" s="37">
        <f t="shared" si="10"/>
        <v>109.05424667449718</v>
      </c>
      <c r="C82" s="37">
        <f t="shared" si="1"/>
        <v>109.773289804122</v>
      </c>
      <c r="D82" s="37">
        <f t="shared" si="13"/>
        <v>118.59303911597762</v>
      </c>
      <c r="E82" s="37">
        <f t="shared" si="14"/>
        <v>126.38793951440941</v>
      </c>
      <c r="F82" s="37">
        <f t="shared" si="11"/>
        <v>126.66369225782582</v>
      </c>
      <c r="G82" s="37">
        <f t="shared" si="15"/>
        <v>126.70342132503534</v>
      </c>
      <c r="H82" s="37"/>
      <c r="I82" s="37">
        <f t="shared" si="3"/>
        <v>54.978936990230359</v>
      </c>
      <c r="J82" s="37"/>
      <c r="K82" s="37"/>
      <c r="L82" s="37">
        <f t="shared" si="4"/>
        <v>101.87781086586143</v>
      </c>
      <c r="M82" s="37"/>
      <c r="N82" s="37"/>
      <c r="O82" s="37">
        <f t="shared" si="12"/>
        <v>115.05463258543685</v>
      </c>
    </row>
    <row r="83" spans="1:15" ht="14.25" customHeight="1" x14ac:dyDescent="0.3">
      <c r="A83" s="39">
        <v>1967</v>
      </c>
      <c r="B83" s="37">
        <f t="shared" si="10"/>
        <v>113.13074384930235</v>
      </c>
      <c r="C83" s="37">
        <f t="shared" si="1"/>
        <v>113.86639833513087</v>
      </c>
      <c r="D83" s="37">
        <f t="shared" si="13"/>
        <v>111.912313230262</v>
      </c>
      <c r="E83" s="37">
        <f t="shared" si="14"/>
        <v>114.31934451068683</v>
      </c>
      <c r="F83" s="37">
        <f t="shared" si="11"/>
        <v>121.57787774420547</v>
      </c>
      <c r="G83" s="37">
        <f t="shared" si="15"/>
        <v>121.50997116101263</v>
      </c>
      <c r="H83" s="37"/>
      <c r="I83" s="37">
        <f t="shared" si="3"/>
        <v>71.045083803889952</v>
      </c>
      <c r="J83" s="37"/>
      <c r="K83" s="37"/>
      <c r="L83" s="37">
        <f t="shared" si="4"/>
        <v>101.82954555657044</v>
      </c>
      <c r="M83" s="37"/>
      <c r="N83" s="37"/>
      <c r="O83" s="37">
        <f t="shared" si="12"/>
        <v>111.19045063732339</v>
      </c>
    </row>
    <row r="84" spans="1:15" ht="14.25" customHeight="1" x14ac:dyDescent="0.3">
      <c r="A84" s="39">
        <v>1968</v>
      </c>
      <c r="B84" s="37">
        <f t="shared" si="10"/>
        <v>97.338490216715883</v>
      </c>
      <c r="C84" s="37">
        <f t="shared" si="1"/>
        <v>97.971452526829296</v>
      </c>
      <c r="D84" s="37">
        <f t="shared" si="13"/>
        <v>96.290143915296795</v>
      </c>
      <c r="E84" s="37">
        <f t="shared" si="14"/>
        <v>98.36117061209869</v>
      </c>
      <c r="F84" s="37">
        <f t="shared" si="11"/>
        <v>104.60646381974975</v>
      </c>
      <c r="G84" s="37">
        <f t="shared" si="15"/>
        <v>104.54803651644684</v>
      </c>
      <c r="H84" s="37"/>
      <c r="I84" s="37">
        <f t="shared" si="3"/>
        <v>82.571479788473624</v>
      </c>
      <c r="J84" s="37"/>
      <c r="K84" s="37"/>
      <c r="L84" s="37">
        <f t="shared" si="4"/>
        <v>94.256341017170811</v>
      </c>
      <c r="M84" s="37"/>
      <c r="N84" s="37"/>
      <c r="O84" s="37">
        <f t="shared" si="12"/>
        <v>95.669048247136374</v>
      </c>
    </row>
    <row r="85" spans="1:15" ht="14.25" customHeight="1" x14ac:dyDescent="0.3">
      <c r="A85" s="39">
        <v>1969</v>
      </c>
      <c r="B85" s="37">
        <f t="shared" si="10"/>
        <v>104.4034298021565</v>
      </c>
      <c r="C85" s="37">
        <f t="shared" si="1"/>
        <v>102.40825457732646</v>
      </c>
      <c r="D85" s="37">
        <f t="shared" si="13"/>
        <v>111.18746965040556</v>
      </c>
      <c r="E85" s="37">
        <f t="shared" si="14"/>
        <v>110.42536729667901</v>
      </c>
      <c r="F85" s="37">
        <f t="shared" si="11"/>
        <v>108.82155043529342</v>
      </c>
      <c r="G85" s="37">
        <f t="shared" si="15"/>
        <v>109.42891368502286</v>
      </c>
      <c r="H85" s="37"/>
      <c r="I85" s="37">
        <f t="shared" si="3"/>
        <v>85.246930178363357</v>
      </c>
      <c r="J85" s="37"/>
      <c r="K85" s="37"/>
      <c r="L85" s="37">
        <f t="shared" si="4"/>
        <v>96.698638260536953</v>
      </c>
      <c r="M85" s="37"/>
      <c r="N85" s="37"/>
      <c r="O85" s="37">
        <f t="shared" si="12"/>
        <v>112.46780222655285</v>
      </c>
    </row>
    <row r="86" spans="1:15" ht="14.25" customHeight="1" x14ac:dyDescent="0.3">
      <c r="A86" s="39">
        <v>1970</v>
      </c>
      <c r="B86" s="37">
        <f t="shared" si="10"/>
        <v>100</v>
      </c>
      <c r="C86" s="37">
        <f t="shared" si="1"/>
        <v>100</v>
      </c>
      <c r="D86" s="37">
        <f t="shared" si="13"/>
        <v>100</v>
      </c>
      <c r="E86" s="37">
        <f t="shared" si="14"/>
        <v>100</v>
      </c>
      <c r="F86" s="37">
        <f t="shared" si="11"/>
        <v>100</v>
      </c>
      <c r="G86" s="37">
        <f t="shared" si="15"/>
        <v>100</v>
      </c>
      <c r="H86" s="37"/>
      <c r="I86" s="37">
        <f t="shared" si="3"/>
        <v>99.999999999999986</v>
      </c>
      <c r="J86" s="37"/>
      <c r="K86" s="37"/>
      <c r="L86" s="37">
        <f t="shared" si="4"/>
        <v>100</v>
      </c>
      <c r="M86" s="37"/>
      <c r="N86" s="37"/>
      <c r="O86" s="37">
        <f t="shared" si="12"/>
        <v>100</v>
      </c>
    </row>
    <row r="87" spans="1:15" ht="14.25" customHeight="1" x14ac:dyDescent="0.3">
      <c r="A87" s="39">
        <v>1971</v>
      </c>
      <c r="B87" s="37"/>
      <c r="C87" s="37">
        <f t="shared" si="1"/>
        <v>97.407149635701259</v>
      </c>
      <c r="D87" s="37">
        <f t="shared" si="13"/>
        <v>94.628494972601601</v>
      </c>
      <c r="E87" s="37">
        <f t="shared" si="14"/>
        <v>87.601825233063806</v>
      </c>
      <c r="F87" s="37">
        <f t="shared" si="11"/>
        <v>112.31258731283134</v>
      </c>
      <c r="G87" s="37">
        <f t="shared" si="15"/>
        <v>114.17309903629699</v>
      </c>
      <c r="H87" s="37"/>
      <c r="I87" s="37">
        <f t="shared" si="3"/>
        <v>135.9146724029757</v>
      </c>
      <c r="J87" s="37"/>
      <c r="K87" s="37"/>
      <c r="L87" s="37">
        <f t="shared" si="4"/>
        <v>104.10665427134819</v>
      </c>
      <c r="M87" s="37"/>
      <c r="N87" s="37"/>
      <c r="O87" s="37">
        <f t="shared" si="12"/>
        <v>135.51594044646745</v>
      </c>
    </row>
    <row r="88" spans="1:15" ht="14.25" customHeight="1" x14ac:dyDescent="0.3">
      <c r="A88" s="39">
        <v>1972</v>
      </c>
      <c r="B88" s="37"/>
      <c r="C88" s="37">
        <f t="shared" si="1"/>
        <v>90.505244911310172</v>
      </c>
      <c r="D88" s="37">
        <f t="shared" si="13"/>
        <v>86.285455401314692</v>
      </c>
      <c r="E88" s="37">
        <f t="shared" si="14"/>
        <v>75.523165135515185</v>
      </c>
      <c r="F88" s="37">
        <f t="shared" si="11"/>
        <v>98.950596867456468</v>
      </c>
      <c r="G88" s="37">
        <f t="shared" si="15"/>
        <v>93.985855059816018</v>
      </c>
      <c r="H88" s="37"/>
      <c r="I88" s="37">
        <f t="shared" si="3"/>
        <v>215.3804786232858</v>
      </c>
      <c r="J88" s="37"/>
      <c r="K88" s="37"/>
      <c r="L88" s="37">
        <f t="shared" si="4"/>
        <v>96.758235675604695</v>
      </c>
      <c r="M88" s="37"/>
      <c r="N88" s="37"/>
      <c r="O88" s="37">
        <f t="shared" si="12"/>
        <v>124.47415149667567</v>
      </c>
    </row>
    <row r="89" spans="1:15" ht="14.25" customHeight="1" x14ac:dyDescent="0.3">
      <c r="A89" s="39">
        <v>1973</v>
      </c>
      <c r="B89" s="37"/>
      <c r="C89" s="37">
        <f t="shared" si="1"/>
        <v>98.279622942965347</v>
      </c>
      <c r="D89" s="37">
        <f t="shared" si="13"/>
        <v>95.370866595430783</v>
      </c>
      <c r="E89" s="37">
        <f t="shared" si="14"/>
        <v>99.712598144095736</v>
      </c>
      <c r="F89" s="37">
        <f t="shared" si="11"/>
        <v>80.994222017966507</v>
      </c>
      <c r="G89" s="37">
        <f t="shared" si="15"/>
        <v>77.070760761642518</v>
      </c>
      <c r="H89" s="37"/>
      <c r="I89" s="37">
        <f t="shared" si="3"/>
        <v>345.26754503898894</v>
      </c>
      <c r="J89" s="37"/>
      <c r="K89" s="37"/>
      <c r="L89" s="37">
        <f t="shared" si="4"/>
        <v>104.28503471279633</v>
      </c>
      <c r="M89" s="37"/>
      <c r="N89" s="37"/>
      <c r="O89" s="37">
        <f t="shared" si="12"/>
        <v>162.03140680423408</v>
      </c>
    </row>
    <row r="90" spans="1:15" ht="14.25" customHeight="1" x14ac:dyDescent="0.3">
      <c r="A90" s="39">
        <v>1974</v>
      </c>
      <c r="B90" s="37"/>
      <c r="C90" s="37">
        <f t="shared" si="1"/>
        <v>94.0876404719926</v>
      </c>
      <c r="D90" s="37">
        <f t="shared" si="13"/>
        <v>123.65450434246365</v>
      </c>
      <c r="E90" s="37">
        <f t="shared" si="14"/>
        <v>95.804588860776519</v>
      </c>
      <c r="F90" s="37">
        <f t="shared" si="11"/>
        <v>80.480559781276128</v>
      </c>
      <c r="G90" s="37">
        <f t="shared" si="15"/>
        <v>76.665631879558902</v>
      </c>
      <c r="H90" s="37"/>
      <c r="I90" s="37">
        <f t="shared" si="3"/>
        <v>428.87873084162402</v>
      </c>
      <c r="J90" s="37"/>
      <c r="K90" s="37"/>
      <c r="L90" s="37">
        <f t="shared" si="4"/>
        <v>115.39661885126597</v>
      </c>
      <c r="M90" s="37"/>
      <c r="N90" s="37"/>
      <c r="O90" s="37">
        <f t="shared" si="12"/>
        <v>153.00037034336958</v>
      </c>
    </row>
    <row r="91" spans="1:15" ht="14.25" customHeight="1" x14ac:dyDescent="0.3">
      <c r="A91" s="39">
        <v>1975</v>
      </c>
      <c r="B91" s="37"/>
      <c r="C91" s="37">
        <f t="shared" si="1"/>
        <v>81.38312939110763</v>
      </c>
      <c r="D91" s="37">
        <f t="shared" si="13"/>
        <v>163.71189871158973</v>
      </c>
      <c r="E91" s="37">
        <f t="shared" si="14"/>
        <v>100.6045211305828</v>
      </c>
      <c r="F91" s="37">
        <f t="shared" si="11"/>
        <v>103.66253293773859</v>
      </c>
      <c r="G91" s="37">
        <f t="shared" si="15"/>
        <v>115.25219935562109</v>
      </c>
      <c r="H91" s="37"/>
      <c r="I91" s="37">
        <f t="shared" si="3"/>
        <v>1212.691583759075</v>
      </c>
      <c r="J91" s="37"/>
      <c r="K91" s="37"/>
      <c r="L91" s="37">
        <f t="shared" si="4"/>
        <v>110.88845269423888</v>
      </c>
      <c r="M91" s="37"/>
      <c r="N91" s="37"/>
      <c r="O91" s="37">
        <f t="shared" si="12"/>
        <v>77.375450935904709</v>
      </c>
    </row>
    <row r="92" spans="1:15" ht="14.25" customHeight="1" x14ac:dyDescent="0.3">
      <c r="A92" s="39">
        <v>1976</v>
      </c>
      <c r="B92" s="37"/>
      <c r="C92" s="37">
        <f t="shared" si="1"/>
        <v>45.995635148871521</v>
      </c>
      <c r="D92" s="37">
        <f t="shared" si="13"/>
        <v>69.738718334898707</v>
      </c>
      <c r="E92" s="37">
        <f t="shared" si="14"/>
        <v>43.915709100254219</v>
      </c>
      <c r="F92" s="37">
        <f t="shared" si="11"/>
        <v>78.349359231802566</v>
      </c>
      <c r="G92" s="37">
        <f t="shared" si="15"/>
        <v>88.193338877289548</v>
      </c>
      <c r="H92" s="37"/>
      <c r="I92" s="37">
        <f t="shared" si="3"/>
        <v>6597.6516984852542</v>
      </c>
      <c r="J92" s="37"/>
      <c r="K92" s="37"/>
      <c r="L92" s="37">
        <f t="shared" si="4"/>
        <v>72.635546160434856</v>
      </c>
      <c r="M92" s="37"/>
      <c r="N92" s="37"/>
      <c r="O92" s="37">
        <f t="shared" si="12"/>
        <v>65.128176341055791</v>
      </c>
    </row>
    <row r="93" spans="1:15" ht="14.25" customHeight="1" x14ac:dyDescent="0.3">
      <c r="A93" s="39">
        <v>1977</v>
      </c>
      <c r="B93" s="37"/>
      <c r="C93" s="37">
        <f t="shared" si="1"/>
        <v>34.11565401146364</v>
      </c>
      <c r="D93" s="37">
        <f t="shared" si="13"/>
        <v>48.116340412744513</v>
      </c>
      <c r="E93" s="37">
        <f t="shared" si="14"/>
        <v>49.436664045173103</v>
      </c>
      <c r="F93" s="37">
        <f t="shared" si="11"/>
        <v>54.160681537454622</v>
      </c>
      <c r="G93" s="37">
        <f t="shared" si="15"/>
        <v>57.070886657523964</v>
      </c>
      <c r="H93" s="37"/>
      <c r="I93" s="37">
        <f t="shared" si="3"/>
        <v>18220.399749036475</v>
      </c>
      <c r="J93" s="37"/>
      <c r="K93" s="37"/>
      <c r="L93" s="37">
        <f t="shared" si="4"/>
        <v>69.299889001148571</v>
      </c>
      <c r="M93" s="37"/>
      <c r="N93" s="37"/>
      <c r="O93" s="37">
        <f t="shared" si="12"/>
        <v>47.794116428361832</v>
      </c>
    </row>
    <row r="94" spans="1:15" ht="14.25" customHeight="1" x14ac:dyDescent="0.3">
      <c r="A94" s="39">
        <v>1978</v>
      </c>
      <c r="B94" s="37"/>
      <c r="C94" s="37">
        <f t="shared" si="1"/>
        <v>26.984386477983076</v>
      </c>
      <c r="D94" s="37">
        <f t="shared" si="13"/>
        <v>33.85172456224204</v>
      </c>
      <c r="E94" s="37">
        <f t="shared" si="14"/>
        <v>45.156329834710512</v>
      </c>
      <c r="F94" s="37">
        <f t="shared" si="11"/>
        <v>38.558925384595831</v>
      </c>
      <c r="G94" s="37">
        <f t="shared" si="15"/>
        <v>40.81227682121434</v>
      </c>
      <c r="H94" s="37"/>
      <c r="I94" s="37">
        <f t="shared" si="3"/>
        <v>50173.881867885619</v>
      </c>
      <c r="J94" s="37"/>
      <c r="K94" s="37"/>
      <c r="L94" s="37">
        <f t="shared" si="4"/>
        <v>67.890715560612236</v>
      </c>
      <c r="M94" s="37"/>
      <c r="N94" s="37"/>
      <c r="O94" s="37">
        <f t="shared" si="12"/>
        <v>37.956744393765611</v>
      </c>
    </row>
    <row r="95" spans="1:15" ht="14.25" customHeight="1" x14ac:dyDescent="0.3">
      <c r="A95" s="39">
        <v>1979</v>
      </c>
      <c r="B95" s="37"/>
      <c r="C95" s="37">
        <f t="shared" si="1"/>
        <v>29.037795172253766</v>
      </c>
      <c r="D95" s="37">
        <f t="shared" si="13"/>
        <v>31.672811091322494</v>
      </c>
      <c r="E95" s="37">
        <f t="shared" si="14"/>
        <v>33.139577005219238</v>
      </c>
      <c r="F95" s="37">
        <f t="shared" si="11"/>
        <v>35.842889471879992</v>
      </c>
      <c r="G95" s="37">
        <f t="shared" si="15"/>
        <v>35.394708949553419</v>
      </c>
      <c r="H95" s="37"/>
      <c r="I95" s="37">
        <f t="shared" si="3"/>
        <v>130206.59675540017</v>
      </c>
      <c r="J95" s="37"/>
      <c r="K95" s="37"/>
      <c r="L95" s="37">
        <f t="shared" si="4"/>
        <v>79.144999793077787</v>
      </c>
      <c r="M95" s="37"/>
      <c r="N95" s="37"/>
      <c r="O95" s="37">
        <f t="shared" si="12"/>
        <v>26.843779780745745</v>
      </c>
    </row>
    <row r="96" spans="1:15" ht="14.25" customHeight="1" x14ac:dyDescent="0.3">
      <c r="A96" s="39">
        <v>1980</v>
      </c>
      <c r="B96" s="37"/>
      <c r="C96" s="37">
        <f t="shared" si="1"/>
        <v>30.150611796918756</v>
      </c>
      <c r="D96" s="37">
        <f t="shared" si="13"/>
        <v>38.732344263503578</v>
      </c>
      <c r="E96" s="37">
        <f t="shared" si="14"/>
        <v>48.530794260630216</v>
      </c>
      <c r="F96" s="37">
        <f t="shared" si="11"/>
        <v>42.703426028724756</v>
      </c>
      <c r="G96" s="37">
        <f t="shared" si="15"/>
        <v>44.082047172885964</v>
      </c>
      <c r="H96" s="37"/>
      <c r="I96" s="37">
        <f t="shared" si="3"/>
        <v>261409.42905799043</v>
      </c>
      <c r="J96" s="37"/>
      <c r="K96" s="37"/>
      <c r="L96" s="37">
        <f t="shared" si="4"/>
        <v>87.717378057980554</v>
      </c>
      <c r="M96" s="37"/>
      <c r="N96" s="37"/>
      <c r="O96" s="37">
        <f t="shared" si="12"/>
        <v>42.240322563887432</v>
      </c>
    </row>
    <row r="97" spans="1:15" ht="14.25" customHeight="1" x14ac:dyDescent="0.3">
      <c r="A97" s="39">
        <v>1981</v>
      </c>
      <c r="B97" s="37"/>
      <c r="C97" s="37">
        <f t="shared" si="1"/>
        <v>29.419890716719156</v>
      </c>
      <c r="D97" s="37">
        <f t="shared" si="13"/>
        <v>44.481836037996025</v>
      </c>
      <c r="E97" s="37">
        <f t="shared" si="14"/>
        <v>48.230255201830587</v>
      </c>
      <c r="F97" s="37">
        <f t="shared" si="11"/>
        <v>42.266883462315135</v>
      </c>
      <c r="G97" s="37">
        <f t="shared" si="15"/>
        <v>45.58946761158343</v>
      </c>
      <c r="H97" s="37"/>
      <c r="I97" s="37">
        <f t="shared" si="3"/>
        <v>534512.11988171563</v>
      </c>
      <c r="J97" s="37"/>
      <c r="K97" s="37"/>
      <c r="L97" s="37">
        <f t="shared" si="4"/>
        <v>78.684710984056665</v>
      </c>
      <c r="M97" s="37"/>
      <c r="N97" s="37"/>
      <c r="O97" s="37">
        <f t="shared" si="12"/>
        <v>43.459758119237918</v>
      </c>
    </row>
    <row r="98" spans="1:15" ht="14.25" customHeight="1" x14ac:dyDescent="0.3">
      <c r="A98" s="39">
        <v>1982</v>
      </c>
      <c r="B98" s="37"/>
      <c r="C98" s="37">
        <f t="shared" si="1"/>
        <v>32.063697951495797</v>
      </c>
      <c r="D98" s="37">
        <f t="shared" si="13"/>
        <v>46.560418608708062</v>
      </c>
      <c r="E98" s="37">
        <f t="shared" si="14"/>
        <v>45.701711627691189</v>
      </c>
      <c r="F98" s="37">
        <f t="shared" si="11"/>
        <v>44.652404041895863</v>
      </c>
      <c r="G98" s="37">
        <f t="shared" si="15"/>
        <v>54.952373065421696</v>
      </c>
      <c r="H98" s="37"/>
      <c r="I98" s="37">
        <f t="shared" si="3"/>
        <v>1415305.7465329396</v>
      </c>
      <c r="J98" s="37"/>
      <c r="K98" s="37"/>
      <c r="L98" s="37">
        <f t="shared" si="4"/>
        <v>70.411994202803626</v>
      </c>
      <c r="M98" s="37"/>
      <c r="N98" s="37"/>
      <c r="O98" s="37">
        <f t="shared" si="12"/>
        <v>54.189622213298371</v>
      </c>
    </row>
    <row r="99" spans="1:15" ht="14.25" customHeight="1" x14ac:dyDescent="0.3">
      <c r="A99" s="39">
        <v>1983</v>
      </c>
      <c r="B99" s="37"/>
      <c r="C99" s="37">
        <f t="shared" si="1"/>
        <v>50.565750194568693</v>
      </c>
      <c r="D99" s="37">
        <f t="shared" si="13"/>
        <v>77.064900006883505</v>
      </c>
      <c r="E99" s="37">
        <f t="shared" si="14"/>
        <v>76.936750777045361</v>
      </c>
      <c r="F99" s="37">
        <f t="shared" si="11"/>
        <v>71.877633736176108</v>
      </c>
      <c r="G99" s="37">
        <f t="shared" si="15"/>
        <v>74.193717401050506</v>
      </c>
      <c r="H99" s="37"/>
      <c r="I99" s="37">
        <f t="shared" si="3"/>
        <v>6281116.9705472896</v>
      </c>
      <c r="J99" s="37"/>
      <c r="K99" s="37"/>
      <c r="L99" s="37">
        <f t="shared" si="4"/>
        <v>91.101794432116208</v>
      </c>
      <c r="M99" s="37"/>
      <c r="N99" s="37"/>
      <c r="O99" s="37">
        <f t="shared" si="12"/>
        <v>74.597900617357396</v>
      </c>
    </row>
    <row r="100" spans="1:15" ht="14.25" customHeight="1" x14ac:dyDescent="0.3">
      <c r="A100" s="39">
        <v>1984</v>
      </c>
      <c r="B100" s="37"/>
      <c r="C100" s="37">
        <f t="shared" si="1"/>
        <v>63.201443362894167</v>
      </c>
      <c r="D100" s="37">
        <f t="shared" si="13"/>
        <v>101.89006184576306</v>
      </c>
      <c r="E100" s="37">
        <f t="shared" si="14"/>
        <v>87.767497606835704</v>
      </c>
      <c r="F100" s="37">
        <f t="shared" si="11"/>
        <v>85.52129441575066</v>
      </c>
      <c r="G100" s="37">
        <f t="shared" si="15"/>
        <v>87.388058892313467</v>
      </c>
      <c r="H100" s="37"/>
      <c r="I100" s="37">
        <f t="shared" si="3"/>
        <v>45646931.792701848</v>
      </c>
      <c r="J100" s="37"/>
      <c r="K100" s="37"/>
      <c r="L100" s="37">
        <f t="shared" si="4"/>
        <v>110.7910394999646</v>
      </c>
      <c r="M100" s="37"/>
      <c r="N100" s="37"/>
      <c r="O100" s="37">
        <f t="shared" si="12"/>
        <v>84.759765965968867</v>
      </c>
    </row>
    <row r="101" spans="1:15" ht="14.25" customHeight="1" x14ac:dyDescent="0.3">
      <c r="A101" s="39">
        <v>1985</v>
      </c>
      <c r="B101" s="37"/>
      <c r="C101" s="37">
        <f t="shared" si="1"/>
        <v>38.453316889324348</v>
      </c>
      <c r="D101" s="37">
        <f t="shared" si="13"/>
        <v>79.277222983596843</v>
      </c>
      <c r="E101" s="37">
        <f t="shared" si="14"/>
        <v>72.806866141777135</v>
      </c>
      <c r="F101" s="37">
        <f t="shared" si="11"/>
        <v>73.968960595763278</v>
      </c>
      <c r="G101" s="37">
        <f t="shared" si="15"/>
        <v>78.730919962648372</v>
      </c>
      <c r="H101" s="37"/>
      <c r="I101" s="37">
        <f t="shared" si="3"/>
        <v>352476626.39601117</v>
      </c>
      <c r="J101" s="37"/>
      <c r="K101" s="37"/>
      <c r="L101" s="37">
        <f t="shared" si="4"/>
        <v>90.228908042338958</v>
      </c>
      <c r="M101" s="37"/>
      <c r="N101" s="37"/>
      <c r="O101" s="37">
        <f t="shared" si="12"/>
        <v>72.312233448316093</v>
      </c>
    </row>
    <row r="102" spans="1:15" ht="14.25" customHeight="1" x14ac:dyDescent="0.3">
      <c r="A102" s="39">
        <v>1986</v>
      </c>
      <c r="B102" s="37"/>
      <c r="C102" s="37">
        <f t="shared" si="1"/>
        <v>36.953723943881897</v>
      </c>
      <c r="D102" s="37">
        <f t="shared" si="13"/>
        <v>72.066313432571164</v>
      </c>
      <c r="E102" s="37">
        <f t="shared" si="14"/>
        <v>63.975644959150621</v>
      </c>
      <c r="F102" s="37">
        <f t="shared" si="11"/>
        <v>74.310411844809707</v>
      </c>
      <c r="G102" s="37">
        <f t="shared" si="15"/>
        <v>79.21276714385175</v>
      </c>
      <c r="H102" s="37"/>
      <c r="I102" s="37">
        <f t="shared" si="3"/>
        <v>670023729.38915062</v>
      </c>
      <c r="J102" s="37"/>
      <c r="K102" s="37"/>
      <c r="L102" s="37">
        <f t="shared" si="4"/>
        <v>94.570034396314412</v>
      </c>
      <c r="M102" s="37"/>
      <c r="N102" s="37"/>
      <c r="O102" s="37">
        <f t="shared" si="12"/>
        <v>62.892600717498226</v>
      </c>
    </row>
    <row r="103" spans="1:15" ht="14.25" customHeight="1" x14ac:dyDescent="0.3"/>
    <row r="104" spans="1:15" ht="14.25" customHeight="1" x14ac:dyDescent="0.3"/>
    <row r="105" spans="1:15" ht="14.25" customHeight="1" x14ac:dyDescent="0.3"/>
    <row r="106" spans="1:15" ht="14.25" customHeight="1" x14ac:dyDescent="0.3"/>
    <row r="107" spans="1:15" ht="14.25" customHeight="1" x14ac:dyDescent="0.3"/>
    <row r="108" spans="1:15" ht="14.25" customHeight="1" x14ac:dyDescent="0.3"/>
    <row r="109" spans="1:15" ht="14.25" customHeight="1" x14ac:dyDescent="0.3"/>
    <row r="110" spans="1:15" ht="14.25" customHeight="1" x14ac:dyDescent="0.3"/>
    <row r="111" spans="1:15" ht="14.25" customHeight="1" x14ac:dyDescent="0.3"/>
    <row r="112" spans="1:15"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spans="9:15" ht="14.25" customHeight="1" x14ac:dyDescent="0.3"/>
    <row r="130" spans="9:15" ht="14.25" customHeight="1" x14ac:dyDescent="0.3"/>
    <row r="131" spans="9:15" ht="14.25" customHeight="1" x14ac:dyDescent="0.3"/>
    <row r="132" spans="9:15" ht="14.25" customHeight="1" x14ac:dyDescent="0.3"/>
    <row r="133" spans="9:15" ht="14.25" customHeight="1" x14ac:dyDescent="0.35">
      <c r="I133" s="207" t="s">
        <v>495</v>
      </c>
      <c r="J133" s="207"/>
      <c r="K133" s="207"/>
      <c r="L133" s="207"/>
      <c r="M133" s="207"/>
      <c r="N133" s="22"/>
      <c r="O133" s="22"/>
    </row>
    <row r="134" spans="9:15" ht="14.25" customHeight="1" x14ac:dyDescent="0.3"/>
    <row r="135" spans="9:15" ht="14.25" customHeight="1" x14ac:dyDescent="0.3"/>
    <row r="136" spans="9:15" ht="14.25" customHeight="1" x14ac:dyDescent="0.3"/>
    <row r="137" spans="9:15" ht="14.25" customHeight="1" x14ac:dyDescent="0.3"/>
    <row r="138" spans="9:15" ht="14.25" customHeight="1" x14ac:dyDescent="0.3"/>
    <row r="139" spans="9:15" ht="14.25" customHeight="1" x14ac:dyDescent="0.3"/>
    <row r="140" spans="9:15" ht="14.25" customHeight="1" x14ac:dyDescent="0.3"/>
    <row r="141" spans="9:15" ht="14.25" customHeight="1" x14ac:dyDescent="0.3"/>
    <row r="142" spans="9:15" ht="14.25" customHeight="1" x14ac:dyDescent="0.3"/>
    <row r="143" spans="9:15" ht="14.25" customHeight="1" x14ac:dyDescent="0.3"/>
    <row r="144" spans="9:15"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4:A5"/>
    <mergeCell ref="I4:I5"/>
    <mergeCell ref="B5:G5"/>
  </mergeCells>
  <pageMargins left="0.7" right="0.7" top="0.75" bottom="0.75" header="0" footer="0"/>
  <pageSetup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heetViews>
  <sheetFormatPr baseColWidth="10" defaultColWidth="14.44140625" defaultRowHeight="15" customHeight="1" x14ac:dyDescent="0.3"/>
  <cols>
    <col min="1" max="26" width="13.109375" customWidth="1"/>
  </cols>
  <sheetData>
    <row r="1" spans="1:11" ht="14.25" customHeight="1" x14ac:dyDescent="0.3"/>
    <row r="2" spans="1:11" ht="14.25" customHeight="1" x14ac:dyDescent="0.45">
      <c r="A2" s="205" t="s">
        <v>493</v>
      </c>
      <c r="B2" s="206"/>
      <c r="C2" s="206"/>
    </row>
    <row r="3" spans="1:11" ht="14.25" customHeight="1" x14ac:dyDescent="0.3">
      <c r="B3" s="2" t="s">
        <v>494</v>
      </c>
      <c r="E3" s="2"/>
      <c r="F3" s="2"/>
      <c r="G3" s="2"/>
      <c r="H3" s="2"/>
    </row>
    <row r="4" spans="1:11" ht="14.25" customHeight="1" x14ac:dyDescent="0.3">
      <c r="A4" s="11" t="s">
        <v>3</v>
      </c>
      <c r="B4" s="156">
        <v>1895</v>
      </c>
      <c r="C4" s="156">
        <v>1910</v>
      </c>
      <c r="D4" s="158">
        <v>1914</v>
      </c>
      <c r="E4" s="11">
        <v>1915</v>
      </c>
      <c r="F4" s="11">
        <v>1916</v>
      </c>
      <c r="G4" s="14">
        <v>1923</v>
      </c>
      <c r="H4" s="159" t="s">
        <v>10</v>
      </c>
      <c r="I4" s="14">
        <v>1932</v>
      </c>
      <c r="J4" s="159">
        <v>1933</v>
      </c>
      <c r="K4" s="11">
        <v>1945</v>
      </c>
    </row>
    <row r="5" spans="1:11" ht="14.25" customHeight="1" x14ac:dyDescent="0.3"/>
    <row r="6" spans="1:11" ht="14.25" customHeight="1" x14ac:dyDescent="0.3"/>
    <row r="7" spans="1:11" ht="14.25" customHeight="1" x14ac:dyDescent="0.3">
      <c r="A7" s="21" t="s">
        <v>211</v>
      </c>
      <c r="B7" s="37"/>
      <c r="C7" s="37"/>
      <c r="D7" s="37"/>
      <c r="E7" s="37"/>
      <c r="F7" s="37"/>
      <c r="G7" s="37"/>
      <c r="H7" s="37"/>
      <c r="I7" s="37">
        <v>69.168430740911177</v>
      </c>
      <c r="J7" s="37">
        <v>58.256976744186041</v>
      </c>
      <c r="K7" s="37"/>
    </row>
    <row r="8" spans="1:11" ht="14.25" customHeight="1" x14ac:dyDescent="0.3">
      <c r="A8" s="21" t="s">
        <v>208</v>
      </c>
      <c r="B8" s="169"/>
      <c r="C8" s="169"/>
      <c r="D8" s="37"/>
      <c r="E8" s="37"/>
      <c r="F8" s="37"/>
      <c r="G8" s="37"/>
      <c r="H8" s="37"/>
      <c r="I8" s="37">
        <v>69.168430740911177</v>
      </c>
      <c r="J8" s="37">
        <v>58.256976744186041</v>
      </c>
      <c r="K8" s="37"/>
    </row>
    <row r="9" spans="1:11" ht="14.25" customHeight="1" x14ac:dyDescent="0.3">
      <c r="A9" s="167" t="s">
        <v>456</v>
      </c>
      <c r="B9" s="168"/>
      <c r="C9" s="168"/>
      <c r="D9" s="172"/>
      <c r="E9" s="168">
        <v>21.945247481384143</v>
      </c>
      <c r="F9" s="168">
        <v>20.441044471644226</v>
      </c>
      <c r="G9" s="168"/>
      <c r="H9" s="168">
        <v>41.828293135435992</v>
      </c>
      <c r="I9" s="168">
        <v>51.876323055683379</v>
      </c>
      <c r="J9" s="168">
        <v>43.692732558139539</v>
      </c>
      <c r="K9" s="168"/>
    </row>
    <row r="10" spans="1:11" ht="14.25" customHeight="1" x14ac:dyDescent="0.3">
      <c r="A10" s="167" t="s">
        <v>263</v>
      </c>
      <c r="B10" s="168"/>
      <c r="C10" s="168"/>
      <c r="D10" s="172"/>
      <c r="E10" s="168"/>
      <c r="F10" s="168"/>
      <c r="G10" s="168"/>
      <c r="H10" s="168">
        <v>32.533116883116875</v>
      </c>
      <c r="I10" s="168">
        <v>40.348251265531523</v>
      </c>
      <c r="J10" s="168">
        <v>33.983236434108527</v>
      </c>
      <c r="K10" s="168"/>
    </row>
    <row r="11" spans="1:11" ht="14.25" customHeight="1" x14ac:dyDescent="0.3"/>
    <row r="12" spans="1:11" ht="14.25" customHeight="1" x14ac:dyDescent="0.3"/>
    <row r="13" spans="1:11" ht="14.25" customHeight="1" x14ac:dyDescent="0.3"/>
    <row r="14" spans="1:11" ht="14.25" customHeight="1" x14ac:dyDescent="0.3"/>
    <row r="15" spans="1:11" ht="14.25" customHeight="1" x14ac:dyDescent="0.3"/>
    <row r="16" spans="1:1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6600"/>
  </sheetPr>
  <dimension ref="A1:AL1000"/>
  <sheetViews>
    <sheetView workbookViewId="0">
      <selection sqref="A1:O1"/>
    </sheetView>
  </sheetViews>
  <sheetFormatPr baseColWidth="10" defaultColWidth="14.44140625" defaultRowHeight="15" customHeight="1" x14ac:dyDescent="0.3"/>
  <cols>
    <col min="1" max="1" width="4" customWidth="1"/>
    <col min="2" max="2" width="4.6640625" customWidth="1"/>
    <col min="3" max="3" width="34.88671875" customWidth="1"/>
    <col min="4" max="15" width="10" customWidth="1"/>
    <col min="16" max="16" width="18.33203125" customWidth="1"/>
    <col min="17" max="18" width="10" customWidth="1"/>
    <col min="19" max="38" width="13.109375" customWidth="1"/>
  </cols>
  <sheetData>
    <row r="1" spans="1:38" ht="12" customHeight="1" x14ac:dyDescent="0.3">
      <c r="A1" s="324" t="s">
        <v>497</v>
      </c>
      <c r="B1" s="298"/>
      <c r="C1" s="298"/>
      <c r="D1" s="298"/>
      <c r="E1" s="298"/>
      <c r="F1" s="298"/>
      <c r="G1" s="298"/>
      <c r="H1" s="298"/>
      <c r="I1" s="298"/>
      <c r="J1" s="298"/>
      <c r="K1" s="298"/>
      <c r="L1" s="298"/>
      <c r="M1" s="298"/>
      <c r="N1" s="298"/>
      <c r="O1" s="298"/>
      <c r="P1" s="208"/>
      <c r="Q1" s="208"/>
      <c r="R1" s="208"/>
      <c r="S1" s="208"/>
      <c r="T1" s="208"/>
      <c r="U1" s="208"/>
      <c r="V1" s="208"/>
      <c r="W1" s="208"/>
      <c r="X1" s="208"/>
      <c r="Y1" s="208"/>
      <c r="Z1" s="208"/>
      <c r="AA1" s="208"/>
      <c r="AB1" s="208"/>
      <c r="AC1" s="208"/>
      <c r="AD1" s="208"/>
      <c r="AE1" s="208"/>
      <c r="AF1" s="208"/>
      <c r="AG1" s="208"/>
      <c r="AH1" s="208"/>
      <c r="AI1" s="208"/>
      <c r="AJ1" s="208"/>
      <c r="AK1" s="208"/>
      <c r="AL1" s="208"/>
    </row>
    <row r="2" spans="1:38" ht="12" customHeight="1" x14ac:dyDescent="0.3">
      <c r="A2" s="208"/>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row>
    <row r="3" spans="1:38" ht="15.75" customHeight="1" x14ac:dyDescent="0.3">
      <c r="A3" s="315" t="s">
        <v>498</v>
      </c>
      <c r="B3" s="316"/>
      <c r="C3" s="317"/>
      <c r="D3" s="325" t="s">
        <v>499</v>
      </c>
      <c r="E3" s="296"/>
      <c r="F3" s="296"/>
      <c r="G3" s="296"/>
      <c r="H3" s="296"/>
      <c r="I3" s="296"/>
      <c r="J3" s="326"/>
      <c r="K3" s="325" t="s">
        <v>500</v>
      </c>
      <c r="L3" s="296"/>
      <c r="M3" s="296"/>
      <c r="N3" s="296"/>
      <c r="O3" s="296"/>
      <c r="P3" s="296"/>
      <c r="Q3" s="296"/>
      <c r="R3" s="326"/>
      <c r="S3" s="208"/>
      <c r="T3" s="208"/>
      <c r="U3" s="208"/>
      <c r="V3" s="208"/>
      <c r="W3" s="208"/>
      <c r="X3" s="208"/>
      <c r="Y3" s="208"/>
      <c r="Z3" s="208"/>
      <c r="AA3" s="208"/>
      <c r="AB3" s="208"/>
      <c r="AC3" s="208"/>
      <c r="AD3" s="208"/>
      <c r="AE3" s="208"/>
      <c r="AF3" s="208"/>
      <c r="AG3" s="208"/>
      <c r="AH3" s="208"/>
      <c r="AI3" s="208"/>
      <c r="AJ3" s="208"/>
      <c r="AK3" s="208"/>
      <c r="AL3" s="208"/>
    </row>
    <row r="4" spans="1:38" ht="12.75" customHeight="1" x14ac:dyDescent="0.3">
      <c r="A4" s="318"/>
      <c r="B4" s="298"/>
      <c r="C4" s="319"/>
      <c r="D4" s="327" t="s">
        <v>389</v>
      </c>
      <c r="E4" s="296"/>
      <c r="F4" s="296"/>
      <c r="G4" s="296"/>
      <c r="H4" s="296"/>
      <c r="I4" s="296"/>
      <c r="J4" s="326"/>
      <c r="K4" s="327" t="s">
        <v>389</v>
      </c>
      <c r="L4" s="296"/>
      <c r="M4" s="296"/>
      <c r="N4" s="296"/>
      <c r="O4" s="296"/>
      <c r="P4" s="296"/>
      <c r="Q4" s="296"/>
      <c r="R4" s="326"/>
      <c r="S4" s="208"/>
      <c r="T4" s="208"/>
      <c r="U4" s="208"/>
      <c r="V4" s="208"/>
      <c r="W4" s="208"/>
      <c r="X4" s="208"/>
      <c r="Y4" s="208"/>
      <c r="Z4" s="208"/>
      <c r="AA4" s="208"/>
      <c r="AB4" s="208"/>
      <c r="AC4" s="208"/>
      <c r="AD4" s="208"/>
      <c r="AE4" s="208"/>
      <c r="AF4" s="208"/>
      <c r="AG4" s="208"/>
      <c r="AH4" s="208"/>
      <c r="AI4" s="208"/>
      <c r="AJ4" s="208"/>
      <c r="AK4" s="208"/>
      <c r="AL4" s="208"/>
    </row>
    <row r="5" spans="1:38" ht="12" customHeight="1" x14ac:dyDescent="0.3">
      <c r="A5" s="318"/>
      <c r="B5" s="298"/>
      <c r="C5" s="319"/>
      <c r="D5" s="209">
        <v>1952</v>
      </c>
      <c r="E5" s="210">
        <v>1953</v>
      </c>
      <c r="F5" s="210">
        <v>1954</v>
      </c>
      <c r="G5" s="210">
        <v>1955</v>
      </c>
      <c r="H5" s="211">
        <v>1956</v>
      </c>
      <c r="I5" s="211">
        <v>1957</v>
      </c>
      <c r="J5" s="211">
        <v>1958</v>
      </c>
      <c r="K5" s="210">
        <v>1952</v>
      </c>
      <c r="L5" s="210">
        <v>1953</v>
      </c>
      <c r="M5" s="210">
        <v>1954</v>
      </c>
      <c r="N5" s="210">
        <v>1955</v>
      </c>
      <c r="O5" s="210">
        <v>1956</v>
      </c>
      <c r="P5" s="210" t="s">
        <v>504</v>
      </c>
      <c r="Q5" s="210">
        <v>1957</v>
      </c>
      <c r="R5" s="210">
        <v>1958</v>
      </c>
      <c r="S5" s="208"/>
      <c r="T5" s="208"/>
      <c r="U5" s="208"/>
      <c r="V5" s="208"/>
      <c r="W5" s="208"/>
      <c r="X5" s="208"/>
      <c r="Y5" s="208"/>
      <c r="Z5" s="208"/>
      <c r="AA5" s="208"/>
      <c r="AB5" s="208"/>
      <c r="AC5" s="208"/>
      <c r="AD5" s="208"/>
      <c r="AE5" s="208"/>
      <c r="AF5" s="208"/>
      <c r="AG5" s="208"/>
      <c r="AH5" s="208"/>
      <c r="AI5" s="208"/>
      <c r="AJ5" s="208"/>
      <c r="AK5" s="208"/>
      <c r="AL5" s="208"/>
    </row>
    <row r="6" spans="1:38" ht="12" customHeight="1" x14ac:dyDescent="0.3">
      <c r="A6" s="320"/>
      <c r="B6" s="321"/>
      <c r="C6" s="322"/>
      <c r="D6" s="328" t="s">
        <v>374</v>
      </c>
      <c r="E6" s="296"/>
      <c r="F6" s="296"/>
      <c r="G6" s="296"/>
      <c r="H6" s="296"/>
      <c r="I6" s="296"/>
      <c r="J6" s="326"/>
      <c r="K6" s="328" t="s">
        <v>514</v>
      </c>
      <c r="L6" s="296"/>
      <c r="M6" s="296"/>
      <c r="N6" s="296"/>
      <c r="O6" s="296"/>
      <c r="P6" s="296"/>
      <c r="Q6" s="296"/>
      <c r="R6" s="326"/>
      <c r="S6" s="208"/>
      <c r="T6" s="208"/>
      <c r="U6" s="208"/>
      <c r="V6" s="208"/>
      <c r="W6" s="208"/>
      <c r="X6" s="208"/>
      <c r="Y6" s="208"/>
      <c r="Z6" s="208"/>
      <c r="AA6" s="208"/>
      <c r="AB6" s="208"/>
      <c r="AC6" s="208"/>
      <c r="AD6" s="208"/>
      <c r="AE6" s="208"/>
      <c r="AF6" s="208"/>
      <c r="AG6" s="208"/>
      <c r="AH6" s="208"/>
      <c r="AI6" s="208"/>
      <c r="AJ6" s="208"/>
      <c r="AK6" s="208"/>
      <c r="AL6" s="208"/>
    </row>
    <row r="7" spans="1:38" ht="12" customHeight="1" x14ac:dyDescent="0.3">
      <c r="A7" s="223" t="s">
        <v>517</v>
      </c>
      <c r="B7" s="224"/>
      <c r="C7" s="225"/>
      <c r="D7" s="224"/>
      <c r="E7" s="224"/>
      <c r="F7" s="224"/>
      <c r="G7" s="224"/>
      <c r="H7" s="224"/>
      <c r="I7" s="224"/>
      <c r="J7" s="224"/>
      <c r="K7" s="227"/>
      <c r="L7" s="224"/>
      <c r="M7" s="224"/>
      <c r="N7" s="224"/>
      <c r="O7" s="224"/>
      <c r="P7" s="230"/>
      <c r="Q7" s="224"/>
      <c r="R7" s="225"/>
      <c r="S7" s="208"/>
      <c r="T7" s="208"/>
      <c r="U7" s="208"/>
      <c r="V7" s="208"/>
      <c r="W7" s="208"/>
      <c r="X7" s="208"/>
      <c r="Y7" s="208"/>
      <c r="Z7" s="208"/>
      <c r="AA7" s="208"/>
      <c r="AB7" s="208"/>
      <c r="AC7" s="208"/>
      <c r="AD7" s="208"/>
      <c r="AE7" s="208"/>
      <c r="AF7" s="208"/>
      <c r="AG7" s="208"/>
      <c r="AH7" s="208"/>
      <c r="AI7" s="208"/>
      <c r="AJ7" s="208"/>
      <c r="AK7" s="208"/>
      <c r="AL7" s="208"/>
    </row>
    <row r="8" spans="1:38" ht="12" customHeight="1" x14ac:dyDescent="0.3">
      <c r="A8" s="237" t="s">
        <v>403</v>
      </c>
      <c r="B8" s="208"/>
      <c r="C8" s="238"/>
      <c r="D8" s="240">
        <v>24</v>
      </c>
      <c r="E8" s="240">
        <v>24</v>
      </c>
      <c r="F8" s="240">
        <v>28.5</v>
      </c>
      <c r="G8" s="240">
        <v>28.5</v>
      </c>
      <c r="H8" s="240">
        <v>32.299999999999997</v>
      </c>
      <c r="I8" s="240">
        <v>35</v>
      </c>
      <c r="J8" s="240">
        <v>74.8</v>
      </c>
      <c r="K8" s="241" t="s">
        <v>22</v>
      </c>
      <c r="L8" s="242">
        <f t="shared" ref="L8:O8" si="0">(E8-D8)/D8</f>
        <v>0</v>
      </c>
      <c r="M8" s="242">
        <f t="shared" si="0"/>
        <v>0.1875</v>
      </c>
      <c r="N8" s="242">
        <f t="shared" si="0"/>
        <v>0</v>
      </c>
      <c r="O8" s="242">
        <f t="shared" si="0"/>
        <v>0.13333333333333322</v>
      </c>
      <c r="P8" s="244">
        <f t="shared" ref="P8:P10" si="1">SUM(L8:O8)</f>
        <v>0.32083333333333319</v>
      </c>
      <c r="Q8" s="242">
        <f t="shared" ref="Q8:R8" si="2">(I8-H8)/H8</f>
        <v>8.3591331269349936E-2</v>
      </c>
      <c r="R8" s="246">
        <f t="shared" si="2"/>
        <v>1.137142857142857</v>
      </c>
      <c r="S8" s="208"/>
      <c r="T8" s="208"/>
      <c r="U8" s="208"/>
      <c r="V8" s="208"/>
      <c r="W8" s="208"/>
      <c r="X8" s="208"/>
      <c r="Y8" s="208"/>
      <c r="Z8" s="208"/>
      <c r="AA8" s="208"/>
      <c r="AB8" s="208"/>
      <c r="AC8" s="208"/>
      <c r="AD8" s="208"/>
      <c r="AE8" s="208"/>
      <c r="AF8" s="208"/>
      <c r="AG8" s="208"/>
      <c r="AH8" s="208"/>
      <c r="AI8" s="208"/>
      <c r="AJ8" s="208"/>
      <c r="AK8" s="208"/>
      <c r="AL8" s="208"/>
    </row>
    <row r="9" spans="1:38" ht="12" customHeight="1" x14ac:dyDescent="0.3">
      <c r="A9" s="237" t="s">
        <v>281</v>
      </c>
      <c r="B9" s="208"/>
      <c r="C9" s="238"/>
      <c r="D9" s="240">
        <v>24</v>
      </c>
      <c r="E9" s="240">
        <v>24</v>
      </c>
      <c r="F9" s="240">
        <v>30.5</v>
      </c>
      <c r="G9" s="240">
        <v>30.5</v>
      </c>
      <c r="H9" s="240">
        <v>41.8</v>
      </c>
      <c r="I9" s="240">
        <v>41.8</v>
      </c>
      <c r="J9" s="240">
        <v>98.88</v>
      </c>
      <c r="K9" s="241" t="s">
        <v>22</v>
      </c>
      <c r="L9" s="242">
        <f t="shared" ref="L9:O9" si="3">(E9-D9)/D9</f>
        <v>0</v>
      </c>
      <c r="M9" s="242">
        <f t="shared" si="3"/>
        <v>0.27083333333333331</v>
      </c>
      <c r="N9" s="242">
        <f t="shared" si="3"/>
        <v>0</v>
      </c>
      <c r="O9" s="242">
        <f t="shared" si="3"/>
        <v>0.37049180327868841</v>
      </c>
      <c r="P9" s="244">
        <f t="shared" si="1"/>
        <v>0.64132513661202173</v>
      </c>
      <c r="Q9" s="242">
        <f t="shared" ref="Q9:R9" si="4">(I9-H9)/H9</f>
        <v>0</v>
      </c>
      <c r="R9" s="246">
        <f t="shared" si="4"/>
        <v>1.3655502392344498</v>
      </c>
      <c r="S9" s="208"/>
      <c r="T9" s="208"/>
      <c r="U9" s="208"/>
      <c r="V9" s="208"/>
      <c r="W9" s="208"/>
      <c r="X9" s="208"/>
      <c r="Y9" s="208"/>
      <c r="Z9" s="208"/>
      <c r="AA9" s="208"/>
      <c r="AB9" s="208"/>
      <c r="AC9" s="208"/>
      <c r="AD9" s="208"/>
      <c r="AE9" s="208"/>
      <c r="AF9" s="208"/>
      <c r="AG9" s="208"/>
      <c r="AH9" s="208"/>
      <c r="AI9" s="208"/>
      <c r="AJ9" s="208"/>
      <c r="AK9" s="208"/>
      <c r="AL9" s="208"/>
    </row>
    <row r="10" spans="1:38" ht="12" customHeight="1" x14ac:dyDescent="0.3">
      <c r="A10" s="237" t="s">
        <v>545</v>
      </c>
      <c r="B10" s="208"/>
      <c r="C10" s="238"/>
      <c r="D10" s="240">
        <v>484</v>
      </c>
      <c r="E10" s="240">
        <v>540</v>
      </c>
      <c r="F10" s="240">
        <v>540</v>
      </c>
      <c r="G10" s="240">
        <v>645</v>
      </c>
      <c r="H10" s="240">
        <v>709.5</v>
      </c>
      <c r="I10" s="240">
        <v>1000</v>
      </c>
      <c r="J10" s="240">
        <v>1300</v>
      </c>
      <c r="K10" s="241" t="s">
        <v>22</v>
      </c>
      <c r="L10" s="242">
        <f t="shared" ref="L10:O10" si="5">(E10-D10)/D10</f>
        <v>0.11570247933884298</v>
      </c>
      <c r="M10" s="242">
        <f t="shared" si="5"/>
        <v>0</v>
      </c>
      <c r="N10" s="242">
        <f t="shared" si="5"/>
        <v>0.19444444444444445</v>
      </c>
      <c r="O10" s="242">
        <f t="shared" si="5"/>
        <v>0.1</v>
      </c>
      <c r="P10" s="244">
        <f t="shared" si="1"/>
        <v>0.41014692378328743</v>
      </c>
      <c r="Q10" s="242">
        <f t="shared" ref="Q10:R10" si="6">(I10-H10)/H10</f>
        <v>0.4094432699083862</v>
      </c>
      <c r="R10" s="246">
        <f t="shared" si="6"/>
        <v>0.3</v>
      </c>
      <c r="S10" s="208"/>
      <c r="T10" s="208"/>
      <c r="U10" s="208"/>
      <c r="V10" s="208"/>
      <c r="W10" s="208"/>
      <c r="X10" s="208"/>
      <c r="Y10" s="208"/>
      <c r="Z10" s="208"/>
      <c r="AA10" s="208"/>
      <c r="AB10" s="208"/>
      <c r="AC10" s="208"/>
      <c r="AD10" s="208"/>
      <c r="AE10" s="208"/>
      <c r="AF10" s="208"/>
      <c r="AG10" s="208"/>
      <c r="AH10" s="208"/>
      <c r="AI10" s="208"/>
      <c r="AJ10" s="208"/>
      <c r="AK10" s="208"/>
      <c r="AL10" s="208"/>
    </row>
    <row r="11" spans="1:38" ht="12" customHeight="1" x14ac:dyDescent="0.3">
      <c r="A11" s="223" t="s">
        <v>548</v>
      </c>
      <c r="B11" s="224"/>
      <c r="C11" s="225"/>
      <c r="D11" s="224"/>
      <c r="E11" s="224"/>
      <c r="F11" s="224"/>
      <c r="G11" s="224"/>
      <c r="H11" s="224"/>
      <c r="I11" s="224"/>
      <c r="J11" s="224"/>
      <c r="K11" s="250"/>
      <c r="L11" s="251"/>
      <c r="M11" s="251"/>
      <c r="N11" s="251"/>
      <c r="O11" s="251"/>
      <c r="P11" s="253"/>
      <c r="Q11" s="251"/>
      <c r="R11" s="254"/>
      <c r="S11" s="208"/>
      <c r="T11" s="208"/>
      <c r="U11" s="208"/>
      <c r="V11" s="208"/>
      <c r="W11" s="208"/>
      <c r="X11" s="208"/>
      <c r="Y11" s="208"/>
      <c r="Z11" s="208"/>
      <c r="AA11" s="208"/>
      <c r="AB11" s="208"/>
      <c r="AC11" s="208"/>
      <c r="AD11" s="208"/>
      <c r="AE11" s="208"/>
      <c r="AF11" s="208"/>
      <c r="AG11" s="208"/>
      <c r="AH11" s="208"/>
      <c r="AI11" s="208"/>
      <c r="AJ11" s="208"/>
      <c r="AK11" s="208"/>
      <c r="AL11" s="208"/>
    </row>
    <row r="12" spans="1:38" ht="12" customHeight="1" x14ac:dyDescent="0.3">
      <c r="A12" s="255" t="s">
        <v>564</v>
      </c>
      <c r="B12" s="62"/>
      <c r="C12" s="256"/>
      <c r="D12" s="240"/>
      <c r="E12" s="240"/>
      <c r="F12" s="240"/>
      <c r="G12" s="240"/>
      <c r="H12" s="240"/>
      <c r="I12" s="240"/>
      <c r="J12" s="240"/>
      <c r="K12" s="241"/>
      <c r="L12" s="242"/>
      <c r="M12" s="242"/>
      <c r="N12" s="242"/>
      <c r="O12" s="242"/>
      <c r="P12" s="244"/>
      <c r="Q12" s="242"/>
      <c r="R12" s="246"/>
      <c r="S12" s="208"/>
      <c r="T12" s="208"/>
      <c r="U12" s="208"/>
      <c r="V12" s="208"/>
      <c r="W12" s="208"/>
      <c r="X12" s="208"/>
      <c r="Y12" s="208"/>
      <c r="Z12" s="208"/>
      <c r="AA12" s="208"/>
      <c r="AB12" s="208"/>
      <c r="AC12" s="208"/>
      <c r="AD12" s="208"/>
      <c r="AE12" s="208"/>
      <c r="AF12" s="208"/>
      <c r="AG12" s="208"/>
      <c r="AH12" s="208"/>
      <c r="AI12" s="208"/>
      <c r="AJ12" s="208"/>
      <c r="AK12" s="208"/>
      <c r="AL12" s="208"/>
    </row>
    <row r="13" spans="1:38" ht="12" customHeight="1" x14ac:dyDescent="0.3">
      <c r="A13" s="257"/>
      <c r="B13" s="258" t="s">
        <v>565</v>
      </c>
      <c r="C13" s="259"/>
      <c r="D13" s="240"/>
      <c r="E13" s="240"/>
      <c r="F13" s="240"/>
      <c r="G13" s="240"/>
      <c r="H13" s="240"/>
      <c r="I13" s="240"/>
      <c r="J13" s="240"/>
      <c r="K13" s="241"/>
      <c r="L13" s="242"/>
      <c r="M13" s="242"/>
      <c r="N13" s="242"/>
      <c r="O13" s="242"/>
      <c r="P13" s="244"/>
      <c r="Q13" s="242"/>
      <c r="R13" s="246"/>
      <c r="S13" s="208"/>
      <c r="T13" s="208"/>
      <c r="U13" s="208"/>
      <c r="V13" s="208"/>
      <c r="W13" s="208"/>
      <c r="X13" s="208"/>
      <c r="Y13" s="208"/>
      <c r="Z13" s="208"/>
      <c r="AA13" s="208"/>
      <c r="AB13" s="208"/>
      <c r="AC13" s="208"/>
      <c r="AD13" s="208"/>
      <c r="AE13" s="208"/>
      <c r="AF13" s="208"/>
      <c r="AG13" s="208"/>
      <c r="AH13" s="208"/>
      <c r="AI13" s="208"/>
      <c r="AJ13" s="208"/>
      <c r="AK13" s="208"/>
      <c r="AL13" s="208"/>
    </row>
    <row r="14" spans="1:38" ht="12" customHeight="1" x14ac:dyDescent="0.3">
      <c r="A14" s="257"/>
      <c r="B14" s="62"/>
      <c r="C14" s="238" t="s">
        <v>567</v>
      </c>
      <c r="D14" s="240">
        <v>28</v>
      </c>
      <c r="E14" s="240">
        <v>28</v>
      </c>
      <c r="F14" s="240">
        <v>33.67</v>
      </c>
      <c r="G14" s="240">
        <v>33.67</v>
      </c>
      <c r="H14" s="240">
        <v>45.8</v>
      </c>
      <c r="I14" s="240">
        <v>46.8</v>
      </c>
      <c r="J14" s="240">
        <v>89.18</v>
      </c>
      <c r="K14" s="241" t="s">
        <v>22</v>
      </c>
      <c r="L14" s="242">
        <f t="shared" ref="L14:O14" si="7">(E14-D14)/D14</f>
        <v>0</v>
      </c>
      <c r="M14" s="242">
        <f t="shared" si="7"/>
        <v>0.20250000000000007</v>
      </c>
      <c r="N14" s="242">
        <f t="shared" si="7"/>
        <v>0</v>
      </c>
      <c r="O14" s="242">
        <f t="shared" si="7"/>
        <v>0.36026136026136013</v>
      </c>
      <c r="P14" s="244">
        <f t="shared" ref="P14:P17" si="8">SUM(L14:O14)</f>
        <v>0.56276136026136014</v>
      </c>
      <c r="Q14" s="242">
        <f t="shared" ref="Q14:R14" si="9">(I14-H14)/H14</f>
        <v>2.1834061135371181E-2</v>
      </c>
      <c r="R14" s="246">
        <f t="shared" si="9"/>
        <v>0.90555555555555578</v>
      </c>
      <c r="S14" s="208"/>
      <c r="T14" s="208"/>
      <c r="U14" s="208"/>
      <c r="V14" s="208"/>
      <c r="W14" s="208"/>
      <c r="X14" s="208"/>
      <c r="Y14" s="208"/>
      <c r="Z14" s="208"/>
      <c r="AA14" s="208"/>
      <c r="AB14" s="208"/>
      <c r="AC14" s="208"/>
      <c r="AD14" s="208"/>
      <c r="AE14" s="208"/>
      <c r="AF14" s="208"/>
      <c r="AG14" s="208"/>
      <c r="AH14" s="208"/>
      <c r="AI14" s="208"/>
      <c r="AJ14" s="208"/>
      <c r="AK14" s="208"/>
      <c r="AL14" s="208"/>
    </row>
    <row r="15" spans="1:38" ht="12" customHeight="1" x14ac:dyDescent="0.3">
      <c r="A15" s="257"/>
      <c r="B15" s="62"/>
      <c r="C15" s="238" t="s">
        <v>570</v>
      </c>
      <c r="D15" s="240">
        <v>25.35</v>
      </c>
      <c r="E15" s="240">
        <v>25.35</v>
      </c>
      <c r="F15" s="240">
        <v>32.76</v>
      </c>
      <c r="G15" s="240">
        <v>32.76</v>
      </c>
      <c r="H15" s="240">
        <v>44.15</v>
      </c>
      <c r="I15" s="240">
        <v>45.55</v>
      </c>
      <c r="J15" s="240">
        <v>87.25</v>
      </c>
      <c r="K15" s="241" t="s">
        <v>22</v>
      </c>
      <c r="L15" s="242">
        <f t="shared" ref="L15:O15" si="10">(E15-D15)/D15</f>
        <v>0</v>
      </c>
      <c r="M15" s="242">
        <f t="shared" si="10"/>
        <v>0.29230769230769216</v>
      </c>
      <c r="N15" s="242">
        <f t="shared" si="10"/>
        <v>0</v>
      </c>
      <c r="O15" s="242">
        <f t="shared" si="10"/>
        <v>0.34768009768009772</v>
      </c>
      <c r="P15" s="244">
        <f t="shared" si="8"/>
        <v>0.63998778998778993</v>
      </c>
      <c r="Q15" s="242">
        <f t="shared" ref="Q15:R15" si="11">(I15-H15)/H15</f>
        <v>3.1710079275198158E-2</v>
      </c>
      <c r="R15" s="246">
        <f t="shared" si="11"/>
        <v>0.915477497255763</v>
      </c>
      <c r="S15" s="208"/>
      <c r="T15" s="208"/>
      <c r="U15" s="208"/>
      <c r="V15" s="208"/>
      <c r="W15" s="208"/>
      <c r="X15" s="208"/>
      <c r="Y15" s="208"/>
      <c r="Z15" s="208"/>
      <c r="AA15" s="208"/>
      <c r="AB15" s="208"/>
      <c r="AC15" s="208"/>
      <c r="AD15" s="208"/>
      <c r="AE15" s="208"/>
      <c r="AF15" s="208"/>
      <c r="AG15" s="208"/>
      <c r="AH15" s="208"/>
      <c r="AI15" s="208"/>
      <c r="AJ15" s="208"/>
      <c r="AK15" s="208"/>
      <c r="AL15" s="208"/>
    </row>
    <row r="16" spans="1:38" ht="12" customHeight="1" x14ac:dyDescent="0.3">
      <c r="A16" s="257"/>
      <c r="B16" s="62"/>
      <c r="C16" s="238" t="s">
        <v>571</v>
      </c>
      <c r="D16" s="240">
        <v>18.5</v>
      </c>
      <c r="E16" s="240">
        <v>18.5</v>
      </c>
      <c r="F16" s="240">
        <v>28.21</v>
      </c>
      <c r="G16" s="240">
        <v>28.21</v>
      </c>
      <c r="H16" s="240">
        <v>41.8</v>
      </c>
      <c r="I16" s="240">
        <v>42.5</v>
      </c>
      <c r="J16" s="240">
        <v>82.98</v>
      </c>
      <c r="K16" s="241" t="s">
        <v>22</v>
      </c>
      <c r="L16" s="242">
        <f t="shared" ref="L16:O16" si="12">(E16-D16)/D16</f>
        <v>0</v>
      </c>
      <c r="M16" s="242">
        <f t="shared" si="12"/>
        <v>0.52486486486486494</v>
      </c>
      <c r="N16" s="242">
        <f t="shared" si="12"/>
        <v>0</v>
      </c>
      <c r="O16" s="242">
        <f t="shared" si="12"/>
        <v>0.48174406238922352</v>
      </c>
      <c r="P16" s="244">
        <f t="shared" si="8"/>
        <v>1.0066089272540886</v>
      </c>
      <c r="Q16" s="242">
        <f t="shared" ref="Q16:R16" si="13">(I16-H16)/H16</f>
        <v>1.6746411483253659E-2</v>
      </c>
      <c r="R16" s="246">
        <f t="shared" si="13"/>
        <v>0.95247058823529418</v>
      </c>
      <c r="S16" s="208"/>
      <c r="T16" s="208"/>
      <c r="U16" s="208"/>
      <c r="V16" s="208"/>
      <c r="W16" s="208"/>
      <c r="X16" s="208"/>
      <c r="Y16" s="208"/>
      <c r="Z16" s="208"/>
      <c r="AA16" s="208"/>
      <c r="AB16" s="208"/>
      <c r="AC16" s="208"/>
      <c r="AD16" s="208"/>
      <c r="AE16" s="208"/>
      <c r="AF16" s="208"/>
      <c r="AG16" s="208"/>
      <c r="AH16" s="208"/>
      <c r="AI16" s="208"/>
      <c r="AJ16" s="208"/>
      <c r="AK16" s="208"/>
      <c r="AL16" s="208"/>
    </row>
    <row r="17" spans="1:38" ht="12" customHeight="1" x14ac:dyDescent="0.3">
      <c r="A17" s="257"/>
      <c r="B17" s="62"/>
      <c r="C17" s="238" t="s">
        <v>572</v>
      </c>
      <c r="D17" s="240">
        <v>17.5</v>
      </c>
      <c r="E17" s="240">
        <v>17.5</v>
      </c>
      <c r="F17" s="240">
        <v>27.85</v>
      </c>
      <c r="G17" s="240">
        <v>27.85</v>
      </c>
      <c r="H17" s="240">
        <v>40.85</v>
      </c>
      <c r="I17" s="240">
        <v>41.85</v>
      </c>
      <c r="J17" s="240">
        <v>81.5</v>
      </c>
      <c r="K17" s="241" t="s">
        <v>22</v>
      </c>
      <c r="L17" s="242">
        <f t="shared" ref="L17:O17" si="14">(E17-D17)/D17</f>
        <v>0</v>
      </c>
      <c r="M17" s="242">
        <f t="shared" si="14"/>
        <v>0.59142857142857153</v>
      </c>
      <c r="N17" s="242">
        <f t="shared" si="14"/>
        <v>0</v>
      </c>
      <c r="O17" s="242">
        <f t="shared" si="14"/>
        <v>0.46678635547576297</v>
      </c>
      <c r="P17" s="244">
        <f t="shared" si="8"/>
        <v>1.0582149269043346</v>
      </c>
      <c r="Q17" s="242">
        <f t="shared" ref="Q17:R17" si="15">(I17-H17)/H17</f>
        <v>2.4479804161566705E-2</v>
      </c>
      <c r="R17" s="246">
        <f t="shared" si="15"/>
        <v>0.94743130227001193</v>
      </c>
      <c r="S17" s="208"/>
      <c r="T17" s="208"/>
      <c r="U17" s="208"/>
      <c r="V17" s="208"/>
      <c r="W17" s="208"/>
      <c r="X17" s="208"/>
      <c r="Y17" s="208"/>
      <c r="Z17" s="208"/>
      <c r="AA17" s="208"/>
      <c r="AB17" s="208"/>
      <c r="AC17" s="208"/>
      <c r="AD17" s="208"/>
      <c r="AE17" s="208"/>
      <c r="AF17" s="208"/>
      <c r="AG17" s="208"/>
      <c r="AH17" s="208"/>
      <c r="AI17" s="208"/>
      <c r="AJ17" s="208"/>
      <c r="AK17" s="208"/>
      <c r="AL17" s="208"/>
    </row>
    <row r="18" spans="1:38" ht="12" customHeight="1" x14ac:dyDescent="0.3">
      <c r="A18" s="257"/>
      <c r="B18" s="258" t="s">
        <v>470</v>
      </c>
      <c r="C18" s="238"/>
      <c r="D18" s="240"/>
      <c r="E18" s="240"/>
      <c r="F18" s="240"/>
      <c r="G18" s="240"/>
      <c r="H18" s="240"/>
      <c r="I18" s="240"/>
      <c r="J18" s="240"/>
      <c r="K18" s="241"/>
      <c r="L18" s="242"/>
      <c r="M18" s="242"/>
      <c r="N18" s="242"/>
      <c r="O18" s="242"/>
      <c r="P18" s="244"/>
      <c r="Q18" s="242"/>
      <c r="R18" s="246"/>
      <c r="S18" s="208"/>
      <c r="T18" s="208"/>
      <c r="U18" s="208"/>
      <c r="V18" s="208"/>
      <c r="W18" s="208"/>
      <c r="X18" s="208"/>
      <c r="Y18" s="208"/>
      <c r="Z18" s="208"/>
      <c r="AA18" s="208"/>
      <c r="AB18" s="208"/>
      <c r="AC18" s="208"/>
      <c r="AD18" s="208"/>
      <c r="AE18" s="208"/>
      <c r="AF18" s="208"/>
      <c r="AG18" s="208"/>
      <c r="AH18" s="208"/>
      <c r="AI18" s="208"/>
      <c r="AJ18" s="208"/>
      <c r="AK18" s="208"/>
      <c r="AL18" s="208"/>
    </row>
    <row r="19" spans="1:38" ht="12" customHeight="1" x14ac:dyDescent="0.3">
      <c r="A19" s="257"/>
      <c r="B19" s="208"/>
      <c r="C19" s="238" t="s">
        <v>574</v>
      </c>
      <c r="D19" s="240">
        <v>40.04</v>
      </c>
      <c r="E19" s="240">
        <v>40.04</v>
      </c>
      <c r="F19" s="240">
        <v>47.68</v>
      </c>
      <c r="G19" s="240">
        <v>47.68</v>
      </c>
      <c r="H19" s="240">
        <v>65.3</v>
      </c>
      <c r="I19" s="240">
        <v>65.3</v>
      </c>
      <c r="J19" s="240">
        <v>139.38</v>
      </c>
      <c r="K19" s="241" t="s">
        <v>22</v>
      </c>
      <c r="L19" s="242">
        <f t="shared" ref="L19:O19" si="16">(E19-D19)/D19</f>
        <v>0</v>
      </c>
      <c r="M19" s="242">
        <f t="shared" si="16"/>
        <v>0.19080919080919082</v>
      </c>
      <c r="N19" s="242">
        <f t="shared" si="16"/>
        <v>0</v>
      </c>
      <c r="O19" s="242">
        <f t="shared" si="16"/>
        <v>0.36954697986577179</v>
      </c>
      <c r="P19" s="244">
        <f t="shared" ref="P19:P21" si="17">SUM(L19:O19)</f>
        <v>0.56035617067496257</v>
      </c>
      <c r="Q19" s="242">
        <f t="shared" ref="Q19:R19" si="18">(I19-H19)/H19</f>
        <v>0</v>
      </c>
      <c r="R19" s="246">
        <f t="shared" si="18"/>
        <v>1.1344563552833078</v>
      </c>
      <c r="S19" s="208"/>
      <c r="T19" s="208"/>
      <c r="U19" s="208"/>
      <c r="V19" s="208"/>
      <c r="W19" s="208"/>
      <c r="X19" s="208"/>
      <c r="Y19" s="208"/>
      <c r="Z19" s="208"/>
      <c r="AA19" s="208"/>
      <c r="AB19" s="208"/>
      <c r="AC19" s="208"/>
      <c r="AD19" s="208"/>
      <c r="AE19" s="208"/>
      <c r="AF19" s="208"/>
      <c r="AG19" s="208"/>
      <c r="AH19" s="208"/>
      <c r="AI19" s="208"/>
      <c r="AJ19" s="208"/>
      <c r="AK19" s="208"/>
      <c r="AL19" s="208"/>
    </row>
    <row r="20" spans="1:38" ht="12" customHeight="1" x14ac:dyDescent="0.3">
      <c r="A20" s="257"/>
      <c r="B20" s="208"/>
      <c r="C20" s="238" t="s">
        <v>575</v>
      </c>
      <c r="D20" s="240">
        <v>38.950000000000003</v>
      </c>
      <c r="E20" s="240">
        <v>38.950000000000003</v>
      </c>
      <c r="F20" s="240">
        <v>46.58</v>
      </c>
      <c r="G20" s="240">
        <v>46.58</v>
      </c>
      <c r="H20" s="240">
        <v>63.82</v>
      </c>
      <c r="I20" s="240">
        <v>63.82</v>
      </c>
      <c r="J20" s="240">
        <v>137.02000000000001</v>
      </c>
      <c r="K20" s="241" t="s">
        <v>22</v>
      </c>
      <c r="L20" s="242">
        <f t="shared" ref="L20:O20" si="19">(E20-D20)/D20</f>
        <v>0</v>
      </c>
      <c r="M20" s="242">
        <f t="shared" si="19"/>
        <v>0.19589216944801013</v>
      </c>
      <c r="N20" s="242">
        <f t="shared" si="19"/>
        <v>0</v>
      </c>
      <c r="O20" s="242">
        <f t="shared" si="19"/>
        <v>0.3701159295835123</v>
      </c>
      <c r="P20" s="244">
        <f t="shared" si="17"/>
        <v>0.56600809903152238</v>
      </c>
      <c r="Q20" s="242">
        <f t="shared" ref="Q20:R20" si="20">(I20-H20)/H20</f>
        <v>0</v>
      </c>
      <c r="R20" s="246">
        <f t="shared" si="20"/>
        <v>1.1469758696333441</v>
      </c>
      <c r="S20" s="208"/>
      <c r="T20" s="208"/>
      <c r="U20" s="208"/>
      <c r="V20" s="208"/>
      <c r="W20" s="208"/>
      <c r="X20" s="208"/>
      <c r="Y20" s="208"/>
      <c r="Z20" s="208"/>
      <c r="AA20" s="208"/>
      <c r="AB20" s="208"/>
      <c r="AC20" s="208"/>
      <c r="AD20" s="208"/>
      <c r="AE20" s="208"/>
      <c r="AF20" s="208"/>
      <c r="AG20" s="208"/>
      <c r="AH20" s="208"/>
      <c r="AI20" s="208"/>
      <c r="AJ20" s="208"/>
      <c r="AK20" s="208"/>
      <c r="AL20" s="208"/>
    </row>
    <row r="21" spans="1:38" ht="12" customHeight="1" x14ac:dyDescent="0.3">
      <c r="A21" s="257"/>
      <c r="B21" s="208"/>
      <c r="C21" s="238" t="s">
        <v>576</v>
      </c>
      <c r="D21" s="240">
        <v>34.799999999999997</v>
      </c>
      <c r="E21" s="240">
        <v>34.799999999999997</v>
      </c>
      <c r="F21" s="240">
        <v>42.44</v>
      </c>
      <c r="G21" s="240">
        <v>42.44</v>
      </c>
      <c r="H21" s="240">
        <v>63.82</v>
      </c>
      <c r="I21" s="240">
        <v>63.82</v>
      </c>
      <c r="J21" s="240">
        <v>137.02000000000001</v>
      </c>
      <c r="K21" s="241" t="s">
        <v>22</v>
      </c>
      <c r="L21" s="242">
        <f t="shared" ref="L21:O21" si="21">(E21-D21)/D21</f>
        <v>0</v>
      </c>
      <c r="M21" s="242">
        <f t="shared" si="21"/>
        <v>0.2195402298850575</v>
      </c>
      <c r="N21" s="242">
        <f t="shared" si="21"/>
        <v>0</v>
      </c>
      <c r="O21" s="242">
        <f t="shared" si="21"/>
        <v>0.50377002827521211</v>
      </c>
      <c r="P21" s="244">
        <f t="shared" si="17"/>
        <v>0.72331025816026961</v>
      </c>
      <c r="Q21" s="242">
        <f t="shared" ref="Q21:R21" si="22">(I21-H21)/H21</f>
        <v>0</v>
      </c>
      <c r="R21" s="246">
        <f t="shared" si="22"/>
        <v>1.1469758696333441</v>
      </c>
      <c r="S21" s="208"/>
      <c r="T21" s="208"/>
      <c r="U21" s="208"/>
      <c r="V21" s="208"/>
      <c r="W21" s="208"/>
      <c r="X21" s="208"/>
      <c r="Y21" s="208"/>
      <c r="Z21" s="208"/>
      <c r="AA21" s="208"/>
      <c r="AB21" s="208"/>
      <c r="AC21" s="208"/>
      <c r="AD21" s="208"/>
      <c r="AE21" s="208"/>
      <c r="AF21" s="208"/>
      <c r="AG21" s="208"/>
      <c r="AH21" s="208"/>
      <c r="AI21" s="208"/>
      <c r="AJ21" s="208"/>
      <c r="AK21" s="208"/>
      <c r="AL21" s="208"/>
    </row>
    <row r="22" spans="1:38" ht="12" customHeight="1" x14ac:dyDescent="0.3">
      <c r="A22" s="257"/>
      <c r="B22" s="258" t="s">
        <v>577</v>
      </c>
      <c r="C22" s="238"/>
      <c r="D22" s="240"/>
      <c r="E22" s="240"/>
      <c r="F22" s="240"/>
      <c r="G22" s="240"/>
      <c r="H22" s="240"/>
      <c r="I22" s="240"/>
      <c r="J22" s="240"/>
      <c r="K22" s="241"/>
      <c r="L22" s="242"/>
      <c r="M22" s="242"/>
      <c r="N22" s="242"/>
      <c r="O22" s="242"/>
      <c r="P22" s="244"/>
      <c r="Q22" s="242"/>
      <c r="R22" s="246"/>
      <c r="S22" s="208"/>
      <c r="T22" s="208"/>
      <c r="U22" s="208"/>
      <c r="V22" s="208"/>
      <c r="W22" s="208"/>
      <c r="X22" s="208"/>
      <c r="Y22" s="208"/>
      <c r="Z22" s="208"/>
      <c r="AA22" s="208"/>
      <c r="AB22" s="208"/>
      <c r="AC22" s="208"/>
      <c r="AD22" s="208"/>
      <c r="AE22" s="208"/>
      <c r="AF22" s="208"/>
      <c r="AG22" s="208"/>
      <c r="AH22" s="208"/>
      <c r="AI22" s="208"/>
      <c r="AJ22" s="208"/>
      <c r="AK22" s="208"/>
      <c r="AL22" s="208"/>
    </row>
    <row r="23" spans="1:38" ht="12" customHeight="1" x14ac:dyDescent="0.3">
      <c r="A23" s="257"/>
      <c r="B23" s="208"/>
      <c r="C23" s="238" t="s">
        <v>578</v>
      </c>
      <c r="D23" s="240">
        <v>37.49</v>
      </c>
      <c r="E23" s="240">
        <v>37.49</v>
      </c>
      <c r="F23" s="240">
        <v>46.76</v>
      </c>
      <c r="G23" s="240">
        <v>46.76</v>
      </c>
      <c r="H23" s="240">
        <v>60.87</v>
      </c>
      <c r="I23" s="240">
        <v>60.87</v>
      </c>
      <c r="J23" s="240">
        <v>125.88</v>
      </c>
      <c r="K23" s="241" t="s">
        <v>22</v>
      </c>
      <c r="L23" s="242">
        <f t="shared" ref="L23:O23" si="23">(E23-D23)/D23</f>
        <v>0</v>
      </c>
      <c r="M23" s="242">
        <f t="shared" si="23"/>
        <v>0.24726593758335544</v>
      </c>
      <c r="N23" s="242">
        <f t="shared" si="23"/>
        <v>0</v>
      </c>
      <c r="O23" s="242">
        <f t="shared" si="23"/>
        <v>0.3017536355859709</v>
      </c>
      <c r="P23" s="244">
        <f t="shared" ref="P23:P25" si="24">SUM(L23:O23)</f>
        <v>0.54901957316932637</v>
      </c>
      <c r="Q23" s="242">
        <f t="shared" ref="Q23:R23" si="25">(I23-H23)/H23</f>
        <v>0</v>
      </c>
      <c r="R23" s="246">
        <f t="shared" si="25"/>
        <v>1.0680137999014292</v>
      </c>
      <c r="S23" s="208"/>
      <c r="T23" s="208"/>
      <c r="U23" s="208"/>
      <c r="V23" s="208"/>
      <c r="W23" s="208"/>
      <c r="X23" s="208"/>
      <c r="Y23" s="208"/>
      <c r="Z23" s="208"/>
      <c r="AA23" s="208"/>
      <c r="AB23" s="208"/>
      <c r="AC23" s="208"/>
      <c r="AD23" s="208"/>
      <c r="AE23" s="208"/>
      <c r="AF23" s="208"/>
      <c r="AG23" s="208"/>
      <c r="AH23" s="208"/>
      <c r="AI23" s="208"/>
      <c r="AJ23" s="208"/>
      <c r="AK23" s="208"/>
      <c r="AL23" s="208"/>
    </row>
    <row r="24" spans="1:38" ht="12" customHeight="1" x14ac:dyDescent="0.3">
      <c r="A24" s="257"/>
      <c r="B24" s="208"/>
      <c r="C24" s="238" t="s">
        <v>579</v>
      </c>
      <c r="D24" s="240">
        <v>31.62</v>
      </c>
      <c r="E24" s="240">
        <v>31.62</v>
      </c>
      <c r="F24" s="240">
        <v>40.89</v>
      </c>
      <c r="G24" s="240">
        <v>40.89</v>
      </c>
      <c r="H24" s="240">
        <v>52.91</v>
      </c>
      <c r="I24" s="240">
        <v>52.91</v>
      </c>
      <c r="J24" s="240">
        <v>114.22</v>
      </c>
      <c r="K24" s="241" t="s">
        <v>22</v>
      </c>
      <c r="L24" s="242">
        <f t="shared" ref="L24:O24" si="26">(E24-D24)/D24</f>
        <v>0</v>
      </c>
      <c r="M24" s="242">
        <f t="shared" si="26"/>
        <v>0.29316888045540795</v>
      </c>
      <c r="N24" s="242">
        <f t="shared" si="26"/>
        <v>0</v>
      </c>
      <c r="O24" s="242">
        <f t="shared" si="26"/>
        <v>0.29395940327708475</v>
      </c>
      <c r="P24" s="244">
        <f t="shared" si="24"/>
        <v>0.58712828373249271</v>
      </c>
      <c r="Q24" s="242">
        <f t="shared" ref="Q24:R24" si="27">(I24-H24)/H24</f>
        <v>0</v>
      </c>
      <c r="R24" s="246">
        <f t="shared" si="27"/>
        <v>1.1587601587601588</v>
      </c>
      <c r="S24" s="208"/>
      <c r="T24" s="208"/>
      <c r="U24" s="208"/>
      <c r="V24" s="208"/>
      <c r="W24" s="208"/>
      <c r="X24" s="208"/>
      <c r="Y24" s="208"/>
      <c r="Z24" s="208"/>
      <c r="AA24" s="208"/>
      <c r="AB24" s="208"/>
      <c r="AC24" s="208"/>
      <c r="AD24" s="208"/>
      <c r="AE24" s="208"/>
      <c r="AF24" s="208"/>
      <c r="AG24" s="208"/>
      <c r="AH24" s="208"/>
      <c r="AI24" s="208"/>
      <c r="AJ24" s="208"/>
      <c r="AK24" s="208"/>
      <c r="AL24" s="208"/>
    </row>
    <row r="25" spans="1:38" ht="12" customHeight="1" x14ac:dyDescent="0.3">
      <c r="A25" s="257"/>
      <c r="B25" s="208"/>
      <c r="C25" s="238" t="s">
        <v>580</v>
      </c>
      <c r="D25" s="240">
        <v>26.13</v>
      </c>
      <c r="E25" s="240">
        <v>26.13</v>
      </c>
      <c r="F25" s="240">
        <v>35.4</v>
      </c>
      <c r="G25" s="240">
        <v>35.4</v>
      </c>
      <c r="H25" s="240">
        <v>46.42</v>
      </c>
      <c r="I25" s="240">
        <v>46.42</v>
      </c>
      <c r="J25" s="240">
        <v>101.83</v>
      </c>
      <c r="K25" s="241" t="s">
        <v>22</v>
      </c>
      <c r="L25" s="242">
        <f t="shared" ref="L25:O25" si="28">(E25-D25)/D25</f>
        <v>0</v>
      </c>
      <c r="M25" s="242">
        <f t="shared" si="28"/>
        <v>0.35476463834672789</v>
      </c>
      <c r="N25" s="242">
        <f t="shared" si="28"/>
        <v>0</v>
      </c>
      <c r="O25" s="242">
        <f t="shared" si="28"/>
        <v>0.31129943502824869</v>
      </c>
      <c r="P25" s="244">
        <f t="shared" si="24"/>
        <v>0.66606407337497653</v>
      </c>
      <c r="Q25" s="242">
        <f t="shared" ref="Q25:R25" si="29">(I25-H25)/H25</f>
        <v>0</v>
      </c>
      <c r="R25" s="246">
        <f t="shared" si="29"/>
        <v>1.1936665230504091</v>
      </c>
      <c r="S25" s="208"/>
      <c r="T25" s="208"/>
      <c r="U25" s="208"/>
      <c r="V25" s="208"/>
      <c r="W25" s="208"/>
      <c r="X25" s="208"/>
      <c r="Y25" s="208"/>
      <c r="Z25" s="208"/>
      <c r="AA25" s="208"/>
      <c r="AB25" s="208"/>
      <c r="AC25" s="208"/>
      <c r="AD25" s="208"/>
      <c r="AE25" s="208"/>
      <c r="AF25" s="208"/>
      <c r="AG25" s="208"/>
      <c r="AH25" s="208"/>
      <c r="AI25" s="208"/>
      <c r="AJ25" s="208"/>
      <c r="AK25" s="208"/>
      <c r="AL25" s="208"/>
    </row>
    <row r="26" spans="1:38" ht="12" customHeight="1" x14ac:dyDescent="0.3">
      <c r="A26" s="257"/>
      <c r="B26" s="258" t="s">
        <v>581</v>
      </c>
      <c r="C26" s="238"/>
      <c r="D26" s="240"/>
      <c r="E26" s="240"/>
      <c r="F26" s="240"/>
      <c r="G26" s="240"/>
      <c r="H26" s="240"/>
      <c r="I26" s="240"/>
      <c r="J26" s="240"/>
      <c r="K26" s="241"/>
      <c r="L26" s="242"/>
      <c r="M26" s="242"/>
      <c r="N26" s="242"/>
      <c r="O26" s="242"/>
      <c r="P26" s="244"/>
      <c r="Q26" s="242"/>
      <c r="R26" s="246"/>
      <c r="S26" s="208"/>
      <c r="T26" s="208"/>
      <c r="U26" s="208"/>
      <c r="V26" s="208"/>
      <c r="W26" s="208"/>
      <c r="X26" s="208"/>
      <c r="Y26" s="208"/>
      <c r="Z26" s="208"/>
      <c r="AA26" s="208"/>
      <c r="AB26" s="208"/>
      <c r="AC26" s="208"/>
      <c r="AD26" s="208"/>
      <c r="AE26" s="208"/>
      <c r="AF26" s="208"/>
      <c r="AG26" s="208"/>
      <c r="AH26" s="208"/>
      <c r="AI26" s="208"/>
      <c r="AJ26" s="208"/>
      <c r="AK26" s="208"/>
      <c r="AL26" s="208"/>
    </row>
    <row r="27" spans="1:38" ht="12" customHeight="1" x14ac:dyDescent="0.3">
      <c r="A27" s="257"/>
      <c r="B27" s="208"/>
      <c r="C27" s="238" t="s">
        <v>582</v>
      </c>
      <c r="D27" s="240">
        <v>46.2</v>
      </c>
      <c r="E27" s="240">
        <v>46.2</v>
      </c>
      <c r="F27" s="240">
        <v>51.2</v>
      </c>
      <c r="G27" s="240">
        <v>51.2</v>
      </c>
      <c r="H27" s="240">
        <v>70.14</v>
      </c>
      <c r="I27" s="240">
        <v>70.14</v>
      </c>
      <c r="J27" s="240">
        <v>112.2</v>
      </c>
      <c r="K27" s="241" t="s">
        <v>22</v>
      </c>
      <c r="L27" s="242">
        <f t="shared" ref="L27:O27" si="30">(E27-D27)/D27</f>
        <v>0</v>
      </c>
      <c r="M27" s="242">
        <f t="shared" si="30"/>
        <v>0.10822510822510822</v>
      </c>
      <c r="N27" s="242">
        <f t="shared" si="30"/>
        <v>0</v>
      </c>
      <c r="O27" s="242">
        <f t="shared" si="30"/>
        <v>0.36992187499999996</v>
      </c>
      <c r="P27" s="244">
        <f t="shared" ref="P27:P28" si="31">SUM(L27:O27)</f>
        <v>0.47814698322510818</v>
      </c>
      <c r="Q27" s="242">
        <f t="shared" ref="Q27:R27" si="32">(I27-H27)/H27</f>
        <v>0</v>
      </c>
      <c r="R27" s="246">
        <f t="shared" si="32"/>
        <v>0.59965782720273741</v>
      </c>
      <c r="S27" s="208"/>
      <c r="T27" s="208"/>
      <c r="U27" s="208"/>
      <c r="V27" s="208"/>
      <c r="W27" s="208"/>
      <c r="X27" s="208"/>
      <c r="Y27" s="208"/>
      <c r="Z27" s="208"/>
      <c r="AA27" s="208"/>
      <c r="AB27" s="208"/>
      <c r="AC27" s="208"/>
      <c r="AD27" s="208"/>
      <c r="AE27" s="208"/>
      <c r="AF27" s="208"/>
      <c r="AG27" s="208"/>
      <c r="AH27" s="208"/>
      <c r="AI27" s="208"/>
      <c r="AJ27" s="208"/>
      <c r="AK27" s="208"/>
      <c r="AL27" s="208"/>
    </row>
    <row r="28" spans="1:38" ht="12" customHeight="1" x14ac:dyDescent="0.3">
      <c r="A28" s="257"/>
      <c r="B28" s="208"/>
      <c r="C28" s="238" t="s">
        <v>583</v>
      </c>
      <c r="D28" s="240">
        <v>39.9</v>
      </c>
      <c r="E28" s="240">
        <v>39.9</v>
      </c>
      <c r="F28" s="240">
        <v>44.9</v>
      </c>
      <c r="G28" s="240">
        <v>44.9</v>
      </c>
      <c r="H28" s="240">
        <v>61.51</v>
      </c>
      <c r="I28" s="240">
        <v>61.51</v>
      </c>
      <c r="J28" s="240">
        <v>98.42</v>
      </c>
      <c r="K28" s="241" t="s">
        <v>22</v>
      </c>
      <c r="L28" s="242">
        <f t="shared" ref="L28:O28" si="33">(E28-D28)/D28</f>
        <v>0</v>
      </c>
      <c r="M28" s="242">
        <f t="shared" si="33"/>
        <v>0.12531328320802004</v>
      </c>
      <c r="N28" s="242">
        <f t="shared" si="33"/>
        <v>0</v>
      </c>
      <c r="O28" s="242">
        <f t="shared" si="33"/>
        <v>0.36993318485523385</v>
      </c>
      <c r="P28" s="244">
        <f t="shared" si="31"/>
        <v>0.4952464680632539</v>
      </c>
      <c r="Q28" s="242">
        <f t="shared" ref="Q28:R28" si="34">(I28-H28)/H28</f>
        <v>0</v>
      </c>
      <c r="R28" s="246">
        <f t="shared" si="34"/>
        <v>0.60006503007641043</v>
      </c>
      <c r="S28" s="208"/>
      <c r="T28" s="208"/>
      <c r="U28" s="208"/>
      <c r="V28" s="208"/>
      <c r="W28" s="208"/>
      <c r="X28" s="208"/>
      <c r="Y28" s="208"/>
      <c r="Z28" s="208"/>
      <c r="AA28" s="208"/>
      <c r="AB28" s="208"/>
      <c r="AC28" s="208"/>
      <c r="AD28" s="208"/>
      <c r="AE28" s="208"/>
      <c r="AF28" s="208"/>
      <c r="AG28" s="208"/>
      <c r="AH28" s="208"/>
      <c r="AI28" s="208"/>
      <c r="AJ28" s="208"/>
      <c r="AK28" s="208"/>
      <c r="AL28" s="208"/>
    </row>
    <row r="29" spans="1:38" ht="12" customHeight="1" x14ac:dyDescent="0.3">
      <c r="A29" s="257"/>
      <c r="B29" s="258" t="s">
        <v>585</v>
      </c>
      <c r="C29" s="238"/>
      <c r="D29" s="240"/>
      <c r="E29" s="240"/>
      <c r="F29" s="240"/>
      <c r="G29" s="240"/>
      <c r="H29" s="240"/>
      <c r="I29" s="240"/>
      <c r="J29" s="240"/>
      <c r="K29" s="241"/>
      <c r="L29" s="242"/>
      <c r="M29" s="242"/>
      <c r="N29" s="242"/>
      <c r="O29" s="242"/>
      <c r="P29" s="244"/>
      <c r="Q29" s="242"/>
      <c r="R29" s="246"/>
      <c r="S29" s="208"/>
      <c r="T29" s="208"/>
      <c r="U29" s="208"/>
      <c r="V29" s="208"/>
      <c r="W29" s="208"/>
      <c r="X29" s="208"/>
      <c r="Y29" s="208"/>
      <c r="Z29" s="208"/>
      <c r="AA29" s="208"/>
      <c r="AB29" s="208"/>
      <c r="AC29" s="208"/>
      <c r="AD29" s="208"/>
      <c r="AE29" s="208"/>
      <c r="AF29" s="208"/>
      <c r="AG29" s="208"/>
      <c r="AH29" s="208"/>
      <c r="AI29" s="208"/>
      <c r="AJ29" s="208"/>
      <c r="AK29" s="208"/>
      <c r="AL29" s="208"/>
    </row>
    <row r="30" spans="1:38" ht="12" customHeight="1" x14ac:dyDescent="0.3">
      <c r="A30" s="257"/>
      <c r="B30" s="208"/>
      <c r="C30" s="238" t="s">
        <v>574</v>
      </c>
      <c r="D30" s="240">
        <v>40.04</v>
      </c>
      <c r="E30" s="240">
        <v>40.04</v>
      </c>
      <c r="F30" s="240">
        <v>47.68</v>
      </c>
      <c r="G30" s="240">
        <v>47.68</v>
      </c>
      <c r="H30" s="240">
        <v>66.06</v>
      </c>
      <c r="I30" s="240">
        <v>65.3</v>
      </c>
      <c r="J30" s="240">
        <v>139.38</v>
      </c>
      <c r="K30" s="241" t="s">
        <v>22</v>
      </c>
      <c r="L30" s="242">
        <f t="shared" ref="L30:O30" si="35">(E30-D30)/D30</f>
        <v>0</v>
      </c>
      <c r="M30" s="242">
        <f t="shared" si="35"/>
        <v>0.19080919080919082</v>
      </c>
      <c r="N30" s="242">
        <f t="shared" si="35"/>
        <v>0</v>
      </c>
      <c r="O30" s="242">
        <f t="shared" si="35"/>
        <v>0.3854865771812081</v>
      </c>
      <c r="P30" s="244">
        <f t="shared" ref="P30:P32" si="36">SUM(L30:O30)</f>
        <v>0.57629576799039894</v>
      </c>
      <c r="Q30" s="242">
        <f t="shared" ref="Q30:R30" si="37">(I30-H30)/H30</f>
        <v>-1.1504692703602862E-2</v>
      </c>
      <c r="R30" s="246">
        <f t="shared" si="37"/>
        <v>1.1344563552833078</v>
      </c>
      <c r="S30" s="208"/>
      <c r="T30" s="208"/>
      <c r="U30" s="208"/>
      <c r="V30" s="208"/>
      <c r="W30" s="208"/>
      <c r="X30" s="208"/>
      <c r="Y30" s="208"/>
      <c r="Z30" s="208"/>
      <c r="AA30" s="208"/>
      <c r="AB30" s="208"/>
      <c r="AC30" s="208"/>
      <c r="AD30" s="208"/>
      <c r="AE30" s="208"/>
      <c r="AF30" s="208"/>
      <c r="AG30" s="208"/>
      <c r="AH30" s="208"/>
      <c r="AI30" s="208"/>
      <c r="AJ30" s="208"/>
      <c r="AK30" s="208"/>
      <c r="AL30" s="208"/>
    </row>
    <row r="31" spans="1:38" ht="12" customHeight="1" x14ac:dyDescent="0.3">
      <c r="A31" s="257"/>
      <c r="B31" s="208"/>
      <c r="C31" s="238" t="s">
        <v>575</v>
      </c>
      <c r="D31" s="240">
        <v>38.950000000000003</v>
      </c>
      <c r="E31" s="240">
        <v>38.950000000000003</v>
      </c>
      <c r="F31" s="240">
        <v>46.58</v>
      </c>
      <c r="G31" s="240">
        <v>46.58</v>
      </c>
      <c r="H31" s="240">
        <v>63.82</v>
      </c>
      <c r="I31" s="240">
        <v>63.82</v>
      </c>
      <c r="J31" s="240">
        <v>137.02000000000001</v>
      </c>
      <c r="K31" s="241" t="s">
        <v>22</v>
      </c>
      <c r="L31" s="242">
        <f t="shared" ref="L31:O31" si="38">(E31-D31)/D31</f>
        <v>0</v>
      </c>
      <c r="M31" s="242">
        <f t="shared" si="38"/>
        <v>0.19589216944801013</v>
      </c>
      <c r="N31" s="242">
        <f t="shared" si="38"/>
        <v>0</v>
      </c>
      <c r="O31" s="242">
        <f t="shared" si="38"/>
        <v>0.3701159295835123</v>
      </c>
      <c r="P31" s="244">
        <f t="shared" si="36"/>
        <v>0.56600809903152238</v>
      </c>
      <c r="Q31" s="242">
        <f t="shared" ref="Q31:R31" si="39">(I31-H31)/H31</f>
        <v>0</v>
      </c>
      <c r="R31" s="246">
        <f t="shared" si="39"/>
        <v>1.1469758696333441</v>
      </c>
      <c r="S31" s="208"/>
      <c r="T31" s="208"/>
      <c r="U31" s="208"/>
      <c r="V31" s="208"/>
      <c r="W31" s="208"/>
      <c r="X31" s="208"/>
      <c r="Y31" s="208"/>
      <c r="Z31" s="208"/>
      <c r="AA31" s="208"/>
      <c r="AB31" s="208"/>
      <c r="AC31" s="208"/>
      <c r="AD31" s="208"/>
      <c r="AE31" s="208"/>
      <c r="AF31" s="208"/>
      <c r="AG31" s="208"/>
      <c r="AH31" s="208"/>
      <c r="AI31" s="208"/>
      <c r="AJ31" s="208"/>
      <c r="AK31" s="208"/>
      <c r="AL31" s="208"/>
    </row>
    <row r="32" spans="1:38" ht="12" customHeight="1" x14ac:dyDescent="0.3">
      <c r="A32" s="257"/>
      <c r="B32" s="208"/>
      <c r="C32" s="238" t="s">
        <v>576</v>
      </c>
      <c r="D32" s="240">
        <v>34.799999999999997</v>
      </c>
      <c r="E32" s="240">
        <v>34.799999999999997</v>
      </c>
      <c r="F32" s="240">
        <v>42.44</v>
      </c>
      <c r="G32" s="240">
        <v>42.44</v>
      </c>
      <c r="H32" s="240">
        <v>63.82</v>
      </c>
      <c r="I32" s="240">
        <v>63.82</v>
      </c>
      <c r="J32" s="240">
        <v>137.02000000000001</v>
      </c>
      <c r="K32" s="241" t="s">
        <v>22</v>
      </c>
      <c r="L32" s="242">
        <f t="shared" ref="L32:O32" si="40">(E32-D32)/D32</f>
        <v>0</v>
      </c>
      <c r="M32" s="242">
        <f t="shared" si="40"/>
        <v>0.2195402298850575</v>
      </c>
      <c r="N32" s="242">
        <f t="shared" si="40"/>
        <v>0</v>
      </c>
      <c r="O32" s="242">
        <f t="shared" si="40"/>
        <v>0.50377002827521211</v>
      </c>
      <c r="P32" s="244">
        <f t="shared" si="36"/>
        <v>0.72331025816026961</v>
      </c>
      <c r="Q32" s="242">
        <f t="shared" ref="Q32:R32" si="41">(I32-H32)/H32</f>
        <v>0</v>
      </c>
      <c r="R32" s="246">
        <f t="shared" si="41"/>
        <v>1.1469758696333441</v>
      </c>
      <c r="S32" s="208"/>
      <c r="T32" s="208"/>
      <c r="U32" s="208"/>
      <c r="V32" s="208"/>
      <c r="W32" s="208"/>
      <c r="X32" s="208"/>
      <c r="Y32" s="208"/>
      <c r="Z32" s="208"/>
      <c r="AA32" s="208"/>
      <c r="AB32" s="208"/>
      <c r="AC32" s="208"/>
      <c r="AD32" s="208"/>
      <c r="AE32" s="208"/>
      <c r="AF32" s="208"/>
      <c r="AG32" s="208"/>
      <c r="AH32" s="208"/>
      <c r="AI32" s="208"/>
      <c r="AJ32" s="208"/>
      <c r="AK32" s="208"/>
      <c r="AL32" s="208"/>
    </row>
    <row r="33" spans="1:38" ht="12" customHeight="1" x14ac:dyDescent="0.3">
      <c r="A33" s="257"/>
      <c r="B33" s="258" t="s">
        <v>586</v>
      </c>
      <c r="C33" s="238"/>
      <c r="D33" s="240"/>
      <c r="E33" s="240"/>
      <c r="F33" s="240"/>
      <c r="G33" s="240"/>
      <c r="H33" s="240"/>
      <c r="I33" s="240"/>
      <c r="J33" s="240"/>
      <c r="K33" s="241"/>
      <c r="L33" s="242"/>
      <c r="M33" s="242"/>
      <c r="N33" s="242"/>
      <c r="O33" s="242"/>
      <c r="P33" s="244"/>
      <c r="Q33" s="242"/>
      <c r="R33" s="246"/>
      <c r="S33" s="208"/>
      <c r="T33" s="208"/>
      <c r="U33" s="208"/>
      <c r="V33" s="208"/>
      <c r="W33" s="208"/>
      <c r="X33" s="208"/>
      <c r="Y33" s="208"/>
      <c r="Z33" s="208"/>
      <c r="AA33" s="208"/>
      <c r="AB33" s="208"/>
      <c r="AC33" s="208"/>
      <c r="AD33" s="208"/>
      <c r="AE33" s="208"/>
      <c r="AF33" s="208"/>
      <c r="AG33" s="208"/>
      <c r="AH33" s="208"/>
      <c r="AI33" s="208"/>
      <c r="AJ33" s="208"/>
      <c r="AK33" s="208"/>
      <c r="AL33" s="208"/>
    </row>
    <row r="34" spans="1:38" ht="12" customHeight="1" x14ac:dyDescent="0.3">
      <c r="A34" s="257"/>
      <c r="B34" s="258"/>
      <c r="C34" s="238" t="s">
        <v>587</v>
      </c>
      <c r="D34" s="240">
        <v>37.4</v>
      </c>
      <c r="E34" s="240">
        <v>37.4</v>
      </c>
      <c r="F34" s="240">
        <v>43</v>
      </c>
      <c r="G34" s="240">
        <v>43</v>
      </c>
      <c r="H34" s="240">
        <v>61.8</v>
      </c>
      <c r="I34" s="240">
        <v>58</v>
      </c>
      <c r="J34" s="240">
        <v>92.8</v>
      </c>
      <c r="K34" s="241" t="s">
        <v>22</v>
      </c>
      <c r="L34" s="242">
        <f t="shared" ref="L34:O34" si="42">(E34-D34)/D34</f>
        <v>0</v>
      </c>
      <c r="M34" s="242">
        <f t="shared" si="42"/>
        <v>0.14973262032085566</v>
      </c>
      <c r="N34" s="242">
        <f t="shared" si="42"/>
        <v>0</v>
      </c>
      <c r="O34" s="242">
        <f t="shared" si="42"/>
        <v>0.43720930232558131</v>
      </c>
      <c r="P34" s="244">
        <f t="shared" ref="P34:P35" si="43">SUM(L34:O34)</f>
        <v>0.58694192264643696</v>
      </c>
      <c r="Q34" s="242">
        <f t="shared" ref="Q34:R34" si="44">(I34-H34)/H34</f>
        <v>-6.1488673139158533E-2</v>
      </c>
      <c r="R34" s="246">
        <f t="shared" si="44"/>
        <v>0.6</v>
      </c>
      <c r="S34" s="208"/>
      <c r="T34" s="208"/>
      <c r="U34" s="208"/>
      <c r="V34" s="208"/>
      <c r="W34" s="208"/>
      <c r="X34" s="208"/>
      <c r="Y34" s="208"/>
      <c r="Z34" s="208"/>
      <c r="AA34" s="208"/>
      <c r="AB34" s="208"/>
      <c r="AC34" s="208"/>
      <c r="AD34" s="208"/>
      <c r="AE34" s="208"/>
      <c r="AF34" s="208"/>
      <c r="AG34" s="208"/>
      <c r="AH34" s="208"/>
      <c r="AI34" s="208"/>
      <c r="AJ34" s="208"/>
      <c r="AK34" s="208"/>
      <c r="AL34" s="208"/>
    </row>
    <row r="35" spans="1:38" ht="12" customHeight="1" x14ac:dyDescent="0.3">
      <c r="A35" s="257"/>
      <c r="B35" s="208"/>
      <c r="C35" s="238" t="s">
        <v>588</v>
      </c>
      <c r="D35" s="240">
        <v>30.96</v>
      </c>
      <c r="E35" s="240">
        <v>30.96</v>
      </c>
      <c r="F35" s="240">
        <v>35.6</v>
      </c>
      <c r="G35" s="240">
        <v>35.6</v>
      </c>
      <c r="H35" s="240">
        <v>56</v>
      </c>
      <c r="I35" s="240">
        <v>49.6</v>
      </c>
      <c r="J35" s="240">
        <v>79.36</v>
      </c>
      <c r="K35" s="241" t="s">
        <v>22</v>
      </c>
      <c r="L35" s="242">
        <f t="shared" ref="L35:O35" si="45">(E35-D35)/D35</f>
        <v>0</v>
      </c>
      <c r="M35" s="242">
        <f t="shared" si="45"/>
        <v>0.14987080103359174</v>
      </c>
      <c r="N35" s="242">
        <f t="shared" si="45"/>
        <v>0</v>
      </c>
      <c r="O35" s="242">
        <f t="shared" si="45"/>
        <v>0.5730337078651685</v>
      </c>
      <c r="P35" s="244">
        <f t="shared" si="43"/>
        <v>0.72290450889876023</v>
      </c>
      <c r="Q35" s="242">
        <f t="shared" ref="Q35:R35" si="46">(I35-H35)/H35</f>
        <v>-0.11428571428571425</v>
      </c>
      <c r="R35" s="246">
        <f t="shared" si="46"/>
        <v>0.6</v>
      </c>
      <c r="S35" s="208"/>
      <c r="T35" s="208"/>
      <c r="U35" s="208"/>
      <c r="V35" s="208"/>
      <c r="W35" s="208"/>
      <c r="X35" s="208"/>
      <c r="Y35" s="208"/>
      <c r="Z35" s="208"/>
      <c r="AA35" s="208"/>
      <c r="AB35" s="208"/>
      <c r="AC35" s="208"/>
      <c r="AD35" s="208"/>
      <c r="AE35" s="208"/>
      <c r="AF35" s="208"/>
      <c r="AG35" s="208"/>
      <c r="AH35" s="208"/>
      <c r="AI35" s="208"/>
      <c r="AJ35" s="208"/>
      <c r="AK35" s="208"/>
      <c r="AL35" s="208"/>
    </row>
    <row r="36" spans="1:38" ht="12" customHeight="1" x14ac:dyDescent="0.3">
      <c r="A36" s="257"/>
      <c r="B36" s="258" t="s">
        <v>589</v>
      </c>
      <c r="C36" s="238"/>
      <c r="D36" s="240"/>
      <c r="E36" s="240"/>
      <c r="F36" s="240"/>
      <c r="G36" s="240"/>
      <c r="H36" s="240"/>
      <c r="I36" s="240"/>
      <c r="J36" s="240"/>
      <c r="K36" s="241"/>
      <c r="L36" s="242"/>
      <c r="M36" s="242"/>
      <c r="N36" s="242"/>
      <c r="O36" s="242"/>
      <c r="P36" s="244"/>
      <c r="Q36" s="242"/>
      <c r="R36" s="246"/>
      <c r="S36" s="208"/>
      <c r="T36" s="208"/>
      <c r="U36" s="208"/>
      <c r="V36" s="208"/>
      <c r="W36" s="208"/>
      <c r="X36" s="208"/>
      <c r="Y36" s="208"/>
      <c r="Z36" s="208"/>
      <c r="AA36" s="208"/>
      <c r="AB36" s="208"/>
      <c r="AC36" s="208"/>
      <c r="AD36" s="208"/>
      <c r="AE36" s="208"/>
      <c r="AF36" s="208"/>
      <c r="AG36" s="208"/>
      <c r="AH36" s="208"/>
      <c r="AI36" s="208"/>
      <c r="AJ36" s="208"/>
      <c r="AK36" s="208"/>
      <c r="AL36" s="208"/>
    </row>
    <row r="37" spans="1:38" ht="12" customHeight="1" x14ac:dyDescent="0.3">
      <c r="A37" s="257"/>
      <c r="B37" s="208"/>
      <c r="C37" s="238" t="s">
        <v>590</v>
      </c>
      <c r="D37" s="240">
        <v>35.200000000000003</v>
      </c>
      <c r="E37" s="240">
        <v>35.200000000000003</v>
      </c>
      <c r="F37" s="240">
        <v>43.2</v>
      </c>
      <c r="G37" s="240">
        <v>43.2</v>
      </c>
      <c r="H37" s="240">
        <v>57.2</v>
      </c>
      <c r="I37" s="240">
        <v>62.4</v>
      </c>
      <c r="J37" s="240">
        <v>123.32</v>
      </c>
      <c r="K37" s="241" t="s">
        <v>22</v>
      </c>
      <c r="L37" s="242">
        <f t="shared" ref="L37:O37" si="47">(E37-D37)/D37</f>
        <v>0</v>
      </c>
      <c r="M37" s="242">
        <f t="shared" si="47"/>
        <v>0.22727272727272727</v>
      </c>
      <c r="N37" s="242">
        <f t="shared" si="47"/>
        <v>0</v>
      </c>
      <c r="O37" s="242">
        <f t="shared" si="47"/>
        <v>0.32407407407407407</v>
      </c>
      <c r="P37" s="244">
        <f t="shared" ref="P37:P38" si="48">SUM(L37:O37)</f>
        <v>0.55134680134680136</v>
      </c>
      <c r="Q37" s="242">
        <f t="shared" ref="Q37:R37" si="49">(I37-H37)/H37</f>
        <v>9.0909090909090828E-2</v>
      </c>
      <c r="R37" s="246">
        <f t="shared" si="49"/>
        <v>0.97628205128205126</v>
      </c>
      <c r="S37" s="208"/>
      <c r="T37" s="208"/>
      <c r="U37" s="208"/>
      <c r="V37" s="208"/>
      <c r="W37" s="208"/>
      <c r="X37" s="208"/>
      <c r="Y37" s="208"/>
      <c r="Z37" s="208"/>
      <c r="AA37" s="208"/>
      <c r="AB37" s="208"/>
      <c r="AC37" s="208"/>
      <c r="AD37" s="208"/>
      <c r="AE37" s="208"/>
      <c r="AF37" s="208"/>
      <c r="AG37" s="208"/>
      <c r="AH37" s="208"/>
      <c r="AI37" s="208"/>
      <c r="AJ37" s="208"/>
      <c r="AK37" s="208"/>
      <c r="AL37" s="208"/>
    </row>
    <row r="38" spans="1:38" ht="12" customHeight="1" x14ac:dyDescent="0.3">
      <c r="A38" s="257"/>
      <c r="B38" s="208"/>
      <c r="C38" s="238" t="s">
        <v>591</v>
      </c>
      <c r="D38" s="240">
        <v>25.6</v>
      </c>
      <c r="E38" s="240">
        <v>25.6</v>
      </c>
      <c r="F38" s="240">
        <v>33.6</v>
      </c>
      <c r="G38" s="240">
        <v>33.6</v>
      </c>
      <c r="H38" s="240">
        <v>44.4</v>
      </c>
      <c r="I38" s="240">
        <v>44.4</v>
      </c>
      <c r="J38" s="240">
        <v>103.4</v>
      </c>
      <c r="K38" s="241" t="s">
        <v>22</v>
      </c>
      <c r="L38" s="242">
        <f t="shared" ref="L38:O38" si="50">(E38-D38)/D38</f>
        <v>0</v>
      </c>
      <c r="M38" s="242">
        <f t="shared" si="50"/>
        <v>0.3125</v>
      </c>
      <c r="N38" s="242">
        <f t="shared" si="50"/>
        <v>0</v>
      </c>
      <c r="O38" s="242">
        <f t="shared" si="50"/>
        <v>0.32142857142857134</v>
      </c>
      <c r="P38" s="244">
        <f t="shared" si="48"/>
        <v>0.6339285714285714</v>
      </c>
      <c r="Q38" s="242">
        <f t="shared" ref="Q38:R38" si="51">(I38-H38)/H38</f>
        <v>0</v>
      </c>
      <c r="R38" s="246">
        <f t="shared" si="51"/>
        <v>1.328828828828829</v>
      </c>
      <c r="S38" s="208"/>
      <c r="T38" s="208"/>
      <c r="U38" s="208"/>
      <c r="V38" s="208"/>
      <c r="W38" s="208"/>
      <c r="X38" s="208"/>
      <c r="Y38" s="208"/>
      <c r="Z38" s="208"/>
      <c r="AA38" s="208"/>
      <c r="AB38" s="208"/>
      <c r="AC38" s="208"/>
      <c r="AD38" s="208"/>
      <c r="AE38" s="208"/>
      <c r="AF38" s="208"/>
      <c r="AG38" s="208"/>
      <c r="AH38" s="208"/>
      <c r="AI38" s="208"/>
      <c r="AJ38" s="208"/>
      <c r="AK38" s="208"/>
      <c r="AL38" s="208"/>
    </row>
    <row r="39" spans="1:38" ht="27" customHeight="1" x14ac:dyDescent="0.3">
      <c r="A39" s="323" t="s">
        <v>592</v>
      </c>
      <c r="B39" s="298"/>
      <c r="C39" s="319"/>
      <c r="D39" s="240"/>
      <c r="E39" s="240"/>
      <c r="F39" s="240"/>
      <c r="G39" s="240"/>
      <c r="H39" s="240"/>
      <c r="I39" s="240"/>
      <c r="J39" s="240"/>
      <c r="K39" s="241"/>
      <c r="L39" s="242"/>
      <c r="M39" s="242"/>
      <c r="N39" s="242"/>
      <c r="O39" s="242"/>
      <c r="P39" s="244"/>
      <c r="Q39" s="242"/>
      <c r="R39" s="246"/>
      <c r="S39" s="208"/>
      <c r="T39" s="208"/>
      <c r="U39" s="208"/>
      <c r="V39" s="208"/>
      <c r="W39" s="208"/>
      <c r="X39" s="208"/>
      <c r="Y39" s="208"/>
      <c r="Z39" s="208"/>
      <c r="AA39" s="208"/>
      <c r="AB39" s="208"/>
      <c r="AC39" s="208"/>
      <c r="AD39" s="208"/>
      <c r="AE39" s="208"/>
      <c r="AF39" s="208"/>
      <c r="AG39" s="208"/>
      <c r="AH39" s="208"/>
      <c r="AI39" s="208"/>
      <c r="AJ39" s="208"/>
      <c r="AK39" s="208"/>
      <c r="AL39" s="208"/>
    </row>
    <row r="40" spans="1:38" ht="12" customHeight="1" x14ac:dyDescent="0.3">
      <c r="A40" s="257"/>
      <c r="B40" s="208"/>
      <c r="C40" s="238" t="s">
        <v>593</v>
      </c>
      <c r="D40" s="240">
        <v>41.75</v>
      </c>
      <c r="E40" s="240">
        <v>41.75</v>
      </c>
      <c r="F40" s="240">
        <v>48.17</v>
      </c>
      <c r="G40" s="240">
        <v>48.17</v>
      </c>
      <c r="H40" s="240">
        <v>66.650000000000006</v>
      </c>
      <c r="I40" s="240">
        <v>66.650000000000006</v>
      </c>
      <c r="J40" s="240">
        <v>164.32</v>
      </c>
      <c r="K40" s="241" t="s">
        <v>22</v>
      </c>
      <c r="L40" s="242">
        <f t="shared" ref="L40:O40" si="52">(E40-D40)/D40</f>
        <v>0</v>
      </c>
      <c r="M40" s="242">
        <f t="shared" si="52"/>
        <v>0.1537724550898204</v>
      </c>
      <c r="N40" s="242">
        <f t="shared" si="52"/>
        <v>0</v>
      </c>
      <c r="O40" s="242">
        <f t="shared" si="52"/>
        <v>0.38364127050031149</v>
      </c>
      <c r="P40" s="244">
        <f t="shared" ref="P40:P41" si="53">SUM(L40:O40)</f>
        <v>0.5374137255901319</v>
      </c>
      <c r="Q40" s="242">
        <f t="shared" ref="Q40:R40" si="54">(I40-H40)/H40</f>
        <v>0</v>
      </c>
      <c r="R40" s="246">
        <f t="shared" si="54"/>
        <v>1.4654163540885219</v>
      </c>
      <c r="S40" s="208"/>
      <c r="T40" s="208"/>
      <c r="U40" s="208"/>
      <c r="V40" s="208"/>
      <c r="W40" s="208"/>
      <c r="X40" s="208"/>
      <c r="Y40" s="208"/>
      <c r="Z40" s="208"/>
      <c r="AA40" s="208"/>
      <c r="AB40" s="208"/>
      <c r="AC40" s="208"/>
      <c r="AD40" s="208"/>
      <c r="AE40" s="208"/>
      <c r="AF40" s="208"/>
      <c r="AG40" s="208"/>
      <c r="AH40" s="208"/>
      <c r="AI40" s="208"/>
      <c r="AJ40" s="208"/>
      <c r="AK40" s="208"/>
      <c r="AL40" s="208"/>
    </row>
    <row r="41" spans="1:38" ht="12" customHeight="1" x14ac:dyDescent="0.3">
      <c r="A41" s="257"/>
      <c r="B41" s="208"/>
      <c r="C41" s="238" t="s">
        <v>47</v>
      </c>
      <c r="D41" s="240">
        <v>30.5</v>
      </c>
      <c r="E41" s="240">
        <v>30.5</v>
      </c>
      <c r="F41" s="240">
        <v>38.14</v>
      </c>
      <c r="G41" s="240">
        <v>38.14</v>
      </c>
      <c r="H41" s="240">
        <v>52.6</v>
      </c>
      <c r="I41" s="240">
        <v>52.6</v>
      </c>
      <c r="J41" s="240">
        <v>140.38999999999999</v>
      </c>
      <c r="K41" s="241" t="s">
        <v>22</v>
      </c>
      <c r="L41" s="242">
        <f t="shared" ref="L41:O41" si="55">(E41-D41)/D41</f>
        <v>0</v>
      </c>
      <c r="M41" s="242">
        <f t="shared" si="55"/>
        <v>0.25049180327868853</v>
      </c>
      <c r="N41" s="242">
        <f t="shared" si="55"/>
        <v>0</v>
      </c>
      <c r="O41" s="242">
        <f t="shared" si="55"/>
        <v>0.37912952281069745</v>
      </c>
      <c r="P41" s="244">
        <f t="shared" si="53"/>
        <v>0.62962132608938592</v>
      </c>
      <c r="Q41" s="242">
        <f t="shared" ref="Q41:R41" si="56">(I41-H41)/H41</f>
        <v>0</v>
      </c>
      <c r="R41" s="246">
        <f t="shared" si="56"/>
        <v>1.6690114068441062</v>
      </c>
      <c r="S41" s="208"/>
      <c r="T41" s="208"/>
      <c r="U41" s="208"/>
      <c r="V41" s="208"/>
      <c r="W41" s="208"/>
      <c r="X41" s="208"/>
      <c r="Y41" s="208"/>
      <c r="Z41" s="208"/>
      <c r="AA41" s="208"/>
      <c r="AB41" s="208"/>
      <c r="AC41" s="208"/>
      <c r="AD41" s="208"/>
      <c r="AE41" s="208"/>
      <c r="AF41" s="208"/>
      <c r="AG41" s="208"/>
      <c r="AH41" s="208"/>
      <c r="AI41" s="208"/>
      <c r="AJ41" s="208"/>
      <c r="AK41" s="208"/>
      <c r="AL41" s="208"/>
    </row>
    <row r="42" spans="1:38" ht="12" customHeight="1" x14ac:dyDescent="0.3">
      <c r="A42" s="257"/>
      <c r="B42" s="258" t="s">
        <v>594</v>
      </c>
      <c r="C42" s="238"/>
      <c r="D42" s="240"/>
      <c r="E42" s="240"/>
      <c r="F42" s="240"/>
      <c r="G42" s="240"/>
      <c r="H42" s="240"/>
      <c r="I42" s="240"/>
      <c r="J42" s="240"/>
      <c r="K42" s="241"/>
      <c r="L42" s="242"/>
      <c r="M42" s="242"/>
      <c r="N42" s="242"/>
      <c r="O42" s="242"/>
      <c r="P42" s="244"/>
      <c r="Q42" s="242"/>
      <c r="R42" s="246"/>
      <c r="S42" s="208"/>
      <c r="T42" s="208"/>
      <c r="U42" s="208"/>
      <c r="V42" s="208"/>
      <c r="W42" s="208"/>
      <c r="X42" s="208"/>
      <c r="Y42" s="208"/>
      <c r="Z42" s="208"/>
      <c r="AA42" s="208"/>
      <c r="AB42" s="208"/>
      <c r="AC42" s="208"/>
      <c r="AD42" s="208"/>
      <c r="AE42" s="208"/>
      <c r="AF42" s="208"/>
      <c r="AG42" s="208"/>
      <c r="AH42" s="208"/>
      <c r="AI42" s="208"/>
      <c r="AJ42" s="208"/>
      <c r="AK42" s="208"/>
      <c r="AL42" s="208"/>
    </row>
    <row r="43" spans="1:38" ht="12" customHeight="1" x14ac:dyDescent="0.3">
      <c r="A43" s="257"/>
      <c r="B43" s="62"/>
      <c r="C43" s="238" t="s">
        <v>595</v>
      </c>
      <c r="D43" s="240">
        <v>35.799999999999997</v>
      </c>
      <c r="E43" s="240">
        <v>35.799999999999997</v>
      </c>
      <c r="F43" s="240">
        <v>42.31</v>
      </c>
      <c r="G43" s="240">
        <v>42.31</v>
      </c>
      <c r="H43" s="240">
        <v>60.53</v>
      </c>
      <c r="I43" s="240">
        <v>60.53</v>
      </c>
      <c r="J43" s="240">
        <v>108.76</v>
      </c>
      <c r="K43" s="241" t="s">
        <v>22</v>
      </c>
      <c r="L43" s="242">
        <f t="shared" ref="L43:O43" si="57">(E43-D43)/D43</f>
        <v>0</v>
      </c>
      <c r="M43" s="242">
        <f t="shared" si="57"/>
        <v>0.18184357541899457</v>
      </c>
      <c r="N43" s="242">
        <f t="shared" si="57"/>
        <v>0</v>
      </c>
      <c r="O43" s="242">
        <f t="shared" si="57"/>
        <v>0.4306310564878279</v>
      </c>
      <c r="P43" s="244">
        <f t="shared" ref="P43:P46" si="58">SUM(L43:O43)</f>
        <v>0.6124746319068225</v>
      </c>
      <c r="Q43" s="242">
        <f t="shared" ref="Q43:R43" si="59">(I43-H43)/H43</f>
        <v>0</v>
      </c>
      <c r="R43" s="246">
        <f t="shared" si="59"/>
        <v>0.7967949776970098</v>
      </c>
      <c r="S43" s="208"/>
      <c r="T43" s="208"/>
      <c r="U43" s="208"/>
      <c r="V43" s="208"/>
      <c r="W43" s="208"/>
      <c r="X43" s="208"/>
      <c r="Y43" s="208"/>
      <c r="Z43" s="208"/>
      <c r="AA43" s="208"/>
      <c r="AB43" s="208"/>
      <c r="AC43" s="208"/>
      <c r="AD43" s="208"/>
      <c r="AE43" s="208"/>
      <c r="AF43" s="208"/>
      <c r="AG43" s="208"/>
      <c r="AH43" s="208"/>
      <c r="AI43" s="208"/>
      <c r="AJ43" s="208"/>
      <c r="AK43" s="208"/>
      <c r="AL43" s="208"/>
    </row>
    <row r="44" spans="1:38" ht="12" customHeight="1" x14ac:dyDescent="0.3">
      <c r="A44" s="257"/>
      <c r="B44" s="208"/>
      <c r="C44" s="238" t="s">
        <v>596</v>
      </c>
      <c r="D44" s="240">
        <v>29.86</v>
      </c>
      <c r="E44" s="240">
        <v>29.86</v>
      </c>
      <c r="F44" s="240">
        <v>38.97</v>
      </c>
      <c r="G44" s="240">
        <v>38.97</v>
      </c>
      <c r="H44" s="240">
        <v>56.38</v>
      </c>
      <c r="I44" s="240">
        <v>56.38</v>
      </c>
      <c r="J44" s="240">
        <v>95.39</v>
      </c>
      <c r="K44" s="241" t="s">
        <v>22</v>
      </c>
      <c r="L44" s="242">
        <f t="shared" ref="L44:O44" si="60">(E44-D44)/D44</f>
        <v>0</v>
      </c>
      <c r="M44" s="242">
        <f t="shared" si="60"/>
        <v>0.30509042196918956</v>
      </c>
      <c r="N44" s="242">
        <f t="shared" si="60"/>
        <v>0</v>
      </c>
      <c r="O44" s="242">
        <f t="shared" si="60"/>
        <v>0.44675391326661545</v>
      </c>
      <c r="P44" s="244">
        <f t="shared" si="58"/>
        <v>0.75184433523580507</v>
      </c>
      <c r="Q44" s="242">
        <f t="shared" ref="Q44:R44" si="61">(I44-H44)/H44</f>
        <v>0</v>
      </c>
      <c r="R44" s="246">
        <f t="shared" si="61"/>
        <v>0.69191202554097186</v>
      </c>
      <c r="S44" s="208"/>
      <c r="T44" s="208"/>
      <c r="U44" s="208"/>
      <c r="V44" s="208"/>
      <c r="W44" s="208"/>
      <c r="X44" s="208"/>
      <c r="Y44" s="208"/>
      <c r="Z44" s="208"/>
      <c r="AA44" s="208"/>
      <c r="AB44" s="208"/>
      <c r="AC44" s="208"/>
      <c r="AD44" s="208"/>
      <c r="AE44" s="208"/>
      <c r="AF44" s="208"/>
      <c r="AG44" s="208"/>
      <c r="AH44" s="208"/>
      <c r="AI44" s="208"/>
      <c r="AJ44" s="208"/>
      <c r="AK44" s="208"/>
      <c r="AL44" s="208"/>
    </row>
    <row r="45" spans="1:38" ht="12" customHeight="1" x14ac:dyDescent="0.3">
      <c r="A45" s="257"/>
      <c r="B45" s="208"/>
      <c r="C45" s="238" t="s">
        <v>597</v>
      </c>
      <c r="D45" s="240">
        <v>26.89</v>
      </c>
      <c r="E45" s="240">
        <v>26.89</v>
      </c>
      <c r="F45" s="240">
        <v>33.58</v>
      </c>
      <c r="G45" s="240">
        <v>33.58</v>
      </c>
      <c r="H45" s="240">
        <v>49.75</v>
      </c>
      <c r="I45" s="240">
        <v>49.75</v>
      </c>
      <c r="J45" s="240">
        <v>92.96</v>
      </c>
      <c r="K45" s="241" t="s">
        <v>22</v>
      </c>
      <c r="L45" s="242">
        <f t="shared" ref="L45:O45" si="62">(E45-D45)/D45</f>
        <v>0</v>
      </c>
      <c r="M45" s="242">
        <f t="shared" si="62"/>
        <v>0.24879137225734466</v>
      </c>
      <c r="N45" s="242">
        <f t="shared" si="62"/>
        <v>0</v>
      </c>
      <c r="O45" s="242">
        <f t="shared" si="62"/>
        <v>0.48153662894580113</v>
      </c>
      <c r="P45" s="244">
        <f t="shared" si="58"/>
        <v>0.73032800120314578</v>
      </c>
      <c r="Q45" s="242">
        <f t="shared" ref="Q45:R45" si="63">(I45-H45)/H45</f>
        <v>0</v>
      </c>
      <c r="R45" s="246">
        <f t="shared" si="63"/>
        <v>0.86854271356783908</v>
      </c>
      <c r="S45" s="208"/>
      <c r="T45" s="208"/>
      <c r="U45" s="208"/>
      <c r="V45" s="208"/>
      <c r="W45" s="208"/>
      <c r="X45" s="208"/>
      <c r="Y45" s="208"/>
      <c r="Z45" s="208"/>
      <c r="AA45" s="208"/>
      <c r="AB45" s="208"/>
      <c r="AC45" s="208"/>
      <c r="AD45" s="208"/>
      <c r="AE45" s="208"/>
      <c r="AF45" s="208"/>
      <c r="AG45" s="208"/>
      <c r="AH45" s="208"/>
      <c r="AI45" s="208"/>
      <c r="AJ45" s="208"/>
      <c r="AK45" s="208"/>
      <c r="AL45" s="208"/>
    </row>
    <row r="46" spans="1:38" ht="12" customHeight="1" x14ac:dyDescent="0.3">
      <c r="A46" s="257"/>
      <c r="B46" s="208"/>
      <c r="C46" s="238" t="s">
        <v>598</v>
      </c>
      <c r="D46" s="240">
        <v>19.36</v>
      </c>
      <c r="E46" s="240">
        <v>19.36</v>
      </c>
      <c r="F46" s="240">
        <v>27.38</v>
      </c>
      <c r="G46" s="240">
        <v>27.38</v>
      </c>
      <c r="H46" s="240">
        <v>46.41</v>
      </c>
      <c r="I46" s="240">
        <v>46.41</v>
      </c>
      <c r="J46" s="240">
        <v>74.72</v>
      </c>
      <c r="K46" s="241" t="s">
        <v>22</v>
      </c>
      <c r="L46" s="242">
        <f t="shared" ref="L46:O46" si="64">(E46-D46)/D46</f>
        <v>0</v>
      </c>
      <c r="M46" s="242">
        <f t="shared" si="64"/>
        <v>0.41425619834710742</v>
      </c>
      <c r="N46" s="242">
        <f t="shared" si="64"/>
        <v>0</v>
      </c>
      <c r="O46" s="242">
        <f t="shared" si="64"/>
        <v>0.69503287070854636</v>
      </c>
      <c r="P46" s="244">
        <f t="shared" si="58"/>
        <v>1.1092890690556538</v>
      </c>
      <c r="Q46" s="242">
        <f t="shared" ref="Q46:R46" si="65">(I46-H46)/H46</f>
        <v>0</v>
      </c>
      <c r="R46" s="246">
        <f t="shared" si="65"/>
        <v>0.60999784529196299</v>
      </c>
      <c r="S46" s="208"/>
      <c r="T46" s="208"/>
      <c r="U46" s="208"/>
      <c r="V46" s="208"/>
      <c r="W46" s="208"/>
      <c r="X46" s="208"/>
      <c r="Y46" s="208"/>
      <c r="Z46" s="208"/>
      <c r="AA46" s="208"/>
      <c r="AB46" s="208"/>
      <c r="AC46" s="208"/>
      <c r="AD46" s="208"/>
      <c r="AE46" s="208"/>
      <c r="AF46" s="208"/>
      <c r="AG46" s="208"/>
      <c r="AH46" s="208"/>
      <c r="AI46" s="208"/>
      <c r="AJ46" s="208"/>
      <c r="AK46" s="208"/>
      <c r="AL46" s="208"/>
    </row>
    <row r="47" spans="1:38" ht="12" customHeight="1" x14ac:dyDescent="0.3">
      <c r="A47" s="257"/>
      <c r="B47" s="258" t="s">
        <v>599</v>
      </c>
      <c r="C47" s="238"/>
      <c r="D47" s="240"/>
      <c r="E47" s="240"/>
      <c r="F47" s="240"/>
      <c r="G47" s="240"/>
      <c r="H47" s="240"/>
      <c r="I47" s="240"/>
      <c r="J47" s="240"/>
      <c r="K47" s="241"/>
      <c r="L47" s="242"/>
      <c r="M47" s="242"/>
      <c r="N47" s="242"/>
      <c r="O47" s="242"/>
      <c r="P47" s="244"/>
      <c r="Q47" s="242"/>
      <c r="R47" s="246"/>
      <c r="S47" s="208"/>
      <c r="T47" s="208"/>
      <c r="U47" s="208"/>
      <c r="V47" s="208"/>
      <c r="W47" s="208"/>
      <c r="X47" s="208"/>
      <c r="Y47" s="208"/>
      <c r="Z47" s="208"/>
      <c r="AA47" s="208"/>
      <c r="AB47" s="208"/>
      <c r="AC47" s="208"/>
      <c r="AD47" s="208"/>
      <c r="AE47" s="208"/>
      <c r="AF47" s="208"/>
      <c r="AG47" s="208"/>
      <c r="AH47" s="208"/>
      <c r="AI47" s="208"/>
      <c r="AJ47" s="208"/>
      <c r="AK47" s="208"/>
      <c r="AL47" s="208"/>
    </row>
    <row r="48" spans="1:38" ht="12" customHeight="1" x14ac:dyDescent="0.3">
      <c r="A48" s="257"/>
      <c r="B48" s="208"/>
      <c r="C48" s="238" t="s">
        <v>593</v>
      </c>
      <c r="D48" s="240">
        <v>42.5</v>
      </c>
      <c r="E48" s="240">
        <v>42.5</v>
      </c>
      <c r="F48" s="240">
        <v>49</v>
      </c>
      <c r="G48" s="240">
        <v>49</v>
      </c>
      <c r="H48" s="240">
        <v>76</v>
      </c>
      <c r="I48" s="240">
        <v>76</v>
      </c>
      <c r="J48" s="240">
        <v>168</v>
      </c>
      <c r="K48" s="241" t="s">
        <v>22</v>
      </c>
      <c r="L48" s="242">
        <f t="shared" ref="L48:O48" si="66">(E48-D48)/D48</f>
        <v>0</v>
      </c>
      <c r="M48" s="242">
        <f t="shared" si="66"/>
        <v>0.15294117647058825</v>
      </c>
      <c r="N48" s="242">
        <f t="shared" si="66"/>
        <v>0</v>
      </c>
      <c r="O48" s="242">
        <f t="shared" si="66"/>
        <v>0.55102040816326525</v>
      </c>
      <c r="P48" s="244">
        <f t="shared" ref="P48:P49" si="67">SUM(L48:O48)</f>
        <v>0.7039615846338535</v>
      </c>
      <c r="Q48" s="242">
        <f t="shared" ref="Q48:R48" si="68">(I48-H48)/H48</f>
        <v>0</v>
      </c>
      <c r="R48" s="246">
        <f t="shared" si="68"/>
        <v>1.2105263157894737</v>
      </c>
      <c r="S48" s="208"/>
      <c r="T48" s="208"/>
      <c r="U48" s="208"/>
      <c r="V48" s="208"/>
      <c r="W48" s="208"/>
      <c r="X48" s="208"/>
      <c r="Y48" s="208"/>
      <c r="Z48" s="208"/>
      <c r="AA48" s="208"/>
      <c r="AB48" s="208"/>
      <c r="AC48" s="208"/>
      <c r="AD48" s="208"/>
      <c r="AE48" s="208"/>
      <c r="AF48" s="208"/>
      <c r="AG48" s="208"/>
      <c r="AH48" s="208"/>
      <c r="AI48" s="208"/>
      <c r="AJ48" s="208"/>
      <c r="AK48" s="208"/>
      <c r="AL48" s="208"/>
    </row>
    <row r="49" spans="1:38" ht="12" customHeight="1" x14ac:dyDescent="0.3">
      <c r="A49" s="266"/>
      <c r="B49" s="267"/>
      <c r="C49" s="268" t="s">
        <v>47</v>
      </c>
      <c r="D49" s="269">
        <v>34</v>
      </c>
      <c r="E49" s="269">
        <v>34</v>
      </c>
      <c r="F49" s="269">
        <v>39</v>
      </c>
      <c r="G49" s="269">
        <v>39</v>
      </c>
      <c r="H49" s="269">
        <v>57</v>
      </c>
      <c r="I49" s="269">
        <v>57</v>
      </c>
      <c r="J49" s="269">
        <v>116</v>
      </c>
      <c r="K49" s="270" t="s">
        <v>22</v>
      </c>
      <c r="L49" s="271">
        <f t="shared" ref="L49:O49" si="69">(E49-D49)/D49</f>
        <v>0</v>
      </c>
      <c r="M49" s="271">
        <f t="shared" si="69"/>
        <v>0.14705882352941177</v>
      </c>
      <c r="N49" s="271">
        <f t="shared" si="69"/>
        <v>0</v>
      </c>
      <c r="O49" s="271">
        <f t="shared" si="69"/>
        <v>0.46153846153846156</v>
      </c>
      <c r="P49" s="272">
        <f t="shared" si="67"/>
        <v>0.60859728506787336</v>
      </c>
      <c r="Q49" s="271">
        <f t="shared" ref="Q49:R49" si="70">(I49-H49)/H49</f>
        <v>0</v>
      </c>
      <c r="R49" s="273">
        <f t="shared" si="70"/>
        <v>1.0350877192982457</v>
      </c>
      <c r="S49" s="208"/>
      <c r="T49" s="208"/>
      <c r="U49" s="208"/>
      <c r="V49" s="208"/>
      <c r="W49" s="208"/>
      <c r="X49" s="208"/>
      <c r="Y49" s="208"/>
      <c r="Z49" s="208"/>
      <c r="AA49" s="208"/>
      <c r="AB49" s="208"/>
      <c r="AC49" s="208"/>
      <c r="AD49" s="208"/>
      <c r="AE49" s="208"/>
      <c r="AF49" s="208"/>
      <c r="AG49" s="208"/>
      <c r="AH49" s="208"/>
      <c r="AI49" s="208"/>
      <c r="AJ49" s="208"/>
      <c r="AK49" s="208"/>
      <c r="AL49" s="208"/>
    </row>
    <row r="50" spans="1:38" ht="12" customHeight="1" x14ac:dyDescent="0.3">
      <c r="A50" s="274" t="s">
        <v>600</v>
      </c>
      <c r="B50" s="275"/>
      <c r="C50" s="275"/>
      <c r="D50" s="276"/>
      <c r="E50" s="277"/>
      <c r="F50" s="277"/>
      <c r="G50" s="277"/>
      <c r="H50" s="277"/>
      <c r="I50" s="277"/>
      <c r="J50" s="278"/>
      <c r="K50" s="279"/>
      <c r="L50" s="280"/>
      <c r="M50" s="280"/>
      <c r="N50" s="280"/>
      <c r="O50" s="280"/>
      <c r="P50" s="281" t="s">
        <v>601</v>
      </c>
      <c r="Q50" s="280"/>
      <c r="R50" s="282"/>
      <c r="S50" s="208"/>
      <c r="T50" s="208"/>
      <c r="U50" s="208"/>
      <c r="V50" s="208"/>
      <c r="W50" s="208"/>
      <c r="X50" s="208"/>
      <c r="Y50" s="208"/>
      <c r="Z50" s="208"/>
      <c r="AA50" s="208"/>
      <c r="AB50" s="208"/>
      <c r="AC50" s="208"/>
      <c r="AD50" s="208"/>
      <c r="AE50" s="208"/>
      <c r="AF50" s="208"/>
      <c r="AG50" s="208"/>
      <c r="AH50" s="208"/>
      <c r="AI50" s="208"/>
      <c r="AJ50" s="208"/>
      <c r="AK50" s="208"/>
      <c r="AL50" s="208"/>
    </row>
    <row r="51" spans="1:38" ht="12" customHeight="1" x14ac:dyDescent="0.3">
      <c r="A51" s="255"/>
      <c r="B51" s="208" t="s">
        <v>602</v>
      </c>
      <c r="C51" s="208"/>
      <c r="D51" s="283">
        <v>39.94</v>
      </c>
      <c r="E51" s="240">
        <v>39.94</v>
      </c>
      <c r="F51" s="240">
        <v>46.71</v>
      </c>
      <c r="G51" s="240">
        <v>46.71</v>
      </c>
      <c r="H51" s="240">
        <v>67.84</v>
      </c>
      <c r="I51" s="240">
        <v>67.8</v>
      </c>
      <c r="J51" s="284">
        <v>148.11000000000001</v>
      </c>
      <c r="K51" s="285" t="s">
        <v>22</v>
      </c>
      <c r="L51" s="242">
        <f t="shared" ref="L51:O51" si="71">(E51-D51)/D51</f>
        <v>0</v>
      </c>
      <c r="M51" s="242">
        <f t="shared" si="71"/>
        <v>0.16950425638457695</v>
      </c>
      <c r="N51" s="242">
        <f t="shared" si="71"/>
        <v>0</v>
      </c>
      <c r="O51" s="242">
        <f t="shared" si="71"/>
        <v>0.45236566045814608</v>
      </c>
      <c r="P51" s="244">
        <f t="shared" ref="P51:P52" si="72">(H51-D51)/D51</f>
        <v>0.69854782173259911</v>
      </c>
      <c r="Q51" s="242">
        <f t="shared" ref="Q51:R51" si="73">(I51-H51)/H51</f>
        <v>-5.896226415095261E-4</v>
      </c>
      <c r="R51" s="246">
        <f t="shared" si="73"/>
        <v>1.1845132743362834</v>
      </c>
      <c r="S51" s="208"/>
      <c r="T51" s="208"/>
      <c r="U51" s="208"/>
      <c r="V51" s="208"/>
      <c r="W51" s="208"/>
      <c r="X51" s="208"/>
      <c r="Y51" s="208"/>
      <c r="Z51" s="208"/>
      <c r="AA51" s="208"/>
      <c r="AB51" s="208"/>
      <c r="AC51" s="208"/>
      <c r="AD51" s="208"/>
      <c r="AE51" s="208"/>
      <c r="AF51" s="208"/>
      <c r="AG51" s="208"/>
      <c r="AH51" s="208"/>
      <c r="AI51" s="208"/>
      <c r="AJ51" s="208"/>
      <c r="AK51" s="208"/>
      <c r="AL51" s="208"/>
    </row>
    <row r="52" spans="1:38" ht="12" customHeight="1" x14ac:dyDescent="0.3">
      <c r="A52" s="286"/>
      <c r="B52" s="267" t="s">
        <v>603</v>
      </c>
      <c r="C52" s="267"/>
      <c r="D52" s="287">
        <v>33.78</v>
      </c>
      <c r="E52" s="269">
        <v>33.78</v>
      </c>
      <c r="F52" s="269">
        <v>40.26</v>
      </c>
      <c r="G52" s="269">
        <v>40.26</v>
      </c>
      <c r="H52" s="269">
        <v>56.76</v>
      </c>
      <c r="I52" s="269">
        <v>56.73</v>
      </c>
      <c r="J52" s="288">
        <v>121.18</v>
      </c>
      <c r="K52" s="289" t="s">
        <v>22</v>
      </c>
      <c r="L52" s="271">
        <f t="shared" ref="L52:O52" si="74">(E52-D52)/D52</f>
        <v>0</v>
      </c>
      <c r="M52" s="271">
        <f t="shared" si="74"/>
        <v>0.19182948490230897</v>
      </c>
      <c r="N52" s="271">
        <f t="shared" si="74"/>
        <v>0</v>
      </c>
      <c r="O52" s="271">
        <f t="shared" si="74"/>
        <v>0.4098360655737705</v>
      </c>
      <c r="P52" s="272">
        <f t="shared" si="72"/>
        <v>0.68028419182948474</v>
      </c>
      <c r="Q52" s="271">
        <f t="shared" ref="Q52:R52" si="75">(I52-H52)/H52</f>
        <v>-5.285412262156649E-4</v>
      </c>
      <c r="R52" s="273">
        <f t="shared" si="75"/>
        <v>1.1360832011281512</v>
      </c>
      <c r="S52" s="208"/>
      <c r="T52" s="208"/>
      <c r="U52" s="208"/>
      <c r="V52" s="208"/>
      <c r="W52" s="208"/>
      <c r="X52" s="208"/>
      <c r="Y52" s="208"/>
      <c r="Z52" s="208"/>
      <c r="AA52" s="208"/>
      <c r="AB52" s="208"/>
      <c r="AC52" s="208"/>
      <c r="AD52" s="208"/>
      <c r="AE52" s="208"/>
      <c r="AF52" s="208"/>
      <c r="AG52" s="208"/>
      <c r="AH52" s="208"/>
      <c r="AI52" s="208"/>
      <c r="AJ52" s="208"/>
      <c r="AK52" s="208"/>
      <c r="AL52" s="208"/>
    </row>
    <row r="53" spans="1:38" ht="12" customHeight="1" x14ac:dyDescent="0.3">
      <c r="A53" s="290"/>
      <c r="B53" s="208"/>
      <c r="C53" s="208"/>
      <c r="D53" s="240"/>
      <c r="E53" s="240"/>
      <c r="F53" s="240"/>
      <c r="G53" s="240"/>
      <c r="H53" s="240"/>
      <c r="I53" s="240"/>
      <c r="J53" s="240"/>
      <c r="K53" s="208"/>
      <c r="L53" s="291"/>
      <c r="M53" s="291"/>
      <c r="N53" s="291"/>
      <c r="O53" s="291"/>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row>
    <row r="54" spans="1:38" ht="12" customHeight="1" x14ac:dyDescent="0.3">
      <c r="A54" s="208" t="s">
        <v>309</v>
      </c>
      <c r="B54" s="208"/>
      <c r="C54" s="208" t="s">
        <v>604</v>
      </c>
      <c r="D54" s="240"/>
      <c r="E54" s="240"/>
      <c r="F54" s="240"/>
      <c r="G54" s="240"/>
      <c r="H54" s="240"/>
      <c r="I54" s="240"/>
      <c r="J54" s="240"/>
      <c r="K54" s="208"/>
      <c r="L54" s="291"/>
      <c r="M54" s="291"/>
      <c r="N54" s="291"/>
      <c r="O54" s="291"/>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row>
    <row r="55" spans="1:38" ht="12" customHeight="1" x14ac:dyDescent="0.3">
      <c r="A55" s="208"/>
      <c r="B55" s="208"/>
      <c r="C55" s="208" t="s">
        <v>605</v>
      </c>
      <c r="D55" s="240"/>
      <c r="E55" s="240"/>
      <c r="F55" s="240"/>
      <c r="G55" s="240"/>
      <c r="H55" s="240"/>
      <c r="I55" s="240"/>
      <c r="J55" s="240"/>
      <c r="K55" s="208"/>
      <c r="L55" s="291"/>
      <c r="M55" s="291"/>
      <c r="N55" s="291"/>
      <c r="O55" s="291"/>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row>
    <row r="56" spans="1:38" ht="12" customHeight="1" x14ac:dyDescent="0.3">
      <c r="A56" s="208"/>
      <c r="B56" s="208"/>
      <c r="C56" s="208"/>
      <c r="D56" s="240"/>
      <c r="E56" s="240"/>
      <c r="F56" s="240"/>
      <c r="G56" s="240"/>
      <c r="H56" s="240"/>
      <c r="I56" s="240"/>
      <c r="J56" s="240"/>
      <c r="K56" s="208"/>
      <c r="L56" s="291"/>
      <c r="M56" s="291"/>
      <c r="N56" s="291"/>
      <c r="O56" s="291"/>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row>
    <row r="57" spans="1:38" ht="12" customHeight="1" x14ac:dyDescent="0.3">
      <c r="A57" s="208"/>
      <c r="B57" s="208"/>
      <c r="C57" s="208"/>
      <c r="D57" s="240"/>
      <c r="E57" s="240"/>
      <c r="F57" s="240"/>
      <c r="G57" s="240"/>
      <c r="H57" s="240"/>
      <c r="I57" s="240"/>
      <c r="J57" s="240"/>
      <c r="K57" s="208"/>
      <c r="L57" s="291"/>
      <c r="M57" s="291"/>
      <c r="N57" s="291"/>
      <c r="O57" s="291"/>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row>
    <row r="58" spans="1:38" ht="12" customHeight="1" x14ac:dyDescent="0.3">
      <c r="A58" s="208" t="s">
        <v>275</v>
      </c>
      <c r="B58" s="208"/>
      <c r="C58" s="208" t="s">
        <v>606</v>
      </c>
      <c r="D58" s="240"/>
      <c r="E58" s="240"/>
      <c r="F58" s="240"/>
      <c r="G58" s="240"/>
      <c r="H58" s="240"/>
      <c r="I58" s="240"/>
      <c r="J58" s="240"/>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row>
    <row r="59" spans="1:38" ht="12" customHeight="1" x14ac:dyDescent="0.3">
      <c r="A59" s="208"/>
      <c r="B59" s="208"/>
      <c r="C59" s="208" t="s">
        <v>607</v>
      </c>
      <c r="D59" s="240"/>
      <c r="E59" s="240"/>
      <c r="F59" s="240"/>
      <c r="G59" s="240"/>
      <c r="H59" s="240"/>
      <c r="I59" s="240"/>
      <c r="J59" s="240"/>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row>
    <row r="60" spans="1:38" ht="12" customHeight="1" x14ac:dyDescent="0.3">
      <c r="A60" s="208"/>
      <c r="B60" s="208"/>
      <c r="C60" s="208" t="s">
        <v>608</v>
      </c>
      <c r="D60" s="240"/>
      <c r="E60" s="240"/>
      <c r="F60" s="240"/>
      <c r="G60" s="240"/>
      <c r="H60" s="240"/>
      <c r="I60" s="240"/>
      <c r="J60" s="240"/>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row>
    <row r="61" spans="1:38" ht="12" customHeight="1" x14ac:dyDescent="0.3">
      <c r="A61" s="208"/>
      <c r="B61" s="208"/>
      <c r="C61" s="208" t="s">
        <v>609</v>
      </c>
      <c r="D61" s="208"/>
      <c r="E61" s="292"/>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row>
    <row r="62" spans="1:38" ht="12" customHeight="1" x14ac:dyDescent="0.3">
      <c r="A62" s="208"/>
      <c r="B62" s="208"/>
      <c r="C62" s="208" t="s">
        <v>610</v>
      </c>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row>
    <row r="63" spans="1:38" ht="12" customHeight="1" x14ac:dyDescent="0.3">
      <c r="A63" s="208"/>
      <c r="B63" s="208"/>
      <c r="C63" s="208" t="s">
        <v>611</v>
      </c>
      <c r="D63" s="208"/>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c r="AH63" s="208"/>
      <c r="AI63" s="208"/>
      <c r="AJ63" s="208"/>
      <c r="AK63" s="208"/>
      <c r="AL63" s="208"/>
    </row>
    <row r="64" spans="1:38" ht="12" customHeight="1" x14ac:dyDescent="0.3">
      <c r="A64" s="208"/>
      <c r="B64" s="208"/>
      <c r="C64" s="208" t="s">
        <v>612</v>
      </c>
      <c r="D64" s="208"/>
      <c r="E64" s="208"/>
      <c r="F64" s="208"/>
      <c r="G64" s="208"/>
      <c r="H64" s="208"/>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c r="AF64" s="208"/>
      <c r="AG64" s="208"/>
      <c r="AH64" s="208"/>
      <c r="AI64" s="208"/>
      <c r="AJ64" s="208"/>
      <c r="AK64" s="208"/>
      <c r="AL64" s="208"/>
    </row>
    <row r="65" spans="1:38" ht="12" customHeight="1" x14ac:dyDescent="0.3">
      <c r="A65" s="208"/>
      <c r="B65" s="208"/>
      <c r="C65" s="208" t="s">
        <v>613</v>
      </c>
      <c r="D65" s="208"/>
      <c r="E65" s="208"/>
      <c r="F65" s="208"/>
      <c r="G65" s="208"/>
      <c r="H65" s="208"/>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c r="AF65" s="208"/>
      <c r="AG65" s="208"/>
      <c r="AH65" s="208"/>
      <c r="AI65" s="208"/>
      <c r="AJ65" s="208"/>
      <c r="AK65" s="208"/>
      <c r="AL65" s="208"/>
    </row>
    <row r="66" spans="1:38" ht="12" customHeight="1" x14ac:dyDescent="0.3">
      <c r="A66" s="208"/>
      <c r="B66" s="208"/>
      <c r="C66" s="208" t="s">
        <v>614</v>
      </c>
      <c r="D66" s="208"/>
      <c r="E66" s="208"/>
      <c r="F66" s="208"/>
      <c r="G66" s="208"/>
      <c r="H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row>
    <row r="67" spans="1:38" ht="12" customHeight="1" x14ac:dyDescent="0.3">
      <c r="A67" s="208"/>
      <c r="B67" s="208"/>
      <c r="C67" s="208" t="s">
        <v>615</v>
      </c>
      <c r="D67" s="208"/>
      <c r="E67" s="208"/>
      <c r="F67" s="208"/>
      <c r="G67" s="208"/>
      <c r="H67" s="208"/>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c r="AF67" s="208"/>
      <c r="AG67" s="208"/>
      <c r="AH67" s="208"/>
      <c r="AI67" s="208"/>
      <c r="AJ67" s="208"/>
      <c r="AK67" s="208"/>
      <c r="AL67" s="208"/>
    </row>
    <row r="68" spans="1:38" ht="12" customHeight="1" x14ac:dyDescent="0.3">
      <c r="A68" s="208"/>
      <c r="B68" s="208"/>
      <c r="C68" s="208" t="s">
        <v>616</v>
      </c>
      <c r="D68" s="208"/>
      <c r="E68" s="208"/>
      <c r="F68" s="208"/>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208"/>
      <c r="AL68" s="208"/>
    </row>
    <row r="69" spans="1:38" ht="12" customHeight="1" x14ac:dyDescent="0.3">
      <c r="A69" s="208"/>
      <c r="B69" s="208"/>
      <c r="C69" s="208" t="s">
        <v>617</v>
      </c>
      <c r="D69" s="208"/>
      <c r="E69" s="208"/>
      <c r="F69" s="208"/>
      <c r="G69" s="208"/>
      <c r="H69" s="208"/>
      <c r="I69" s="208"/>
      <c r="J69" s="208"/>
      <c r="K69" s="208"/>
      <c r="L69" s="208"/>
      <c r="M69" s="208"/>
      <c r="N69" s="208"/>
      <c r="O69" s="208"/>
      <c r="P69" s="208"/>
      <c r="Q69" s="208"/>
      <c r="R69" s="208"/>
      <c r="S69" s="208"/>
      <c r="T69" s="208"/>
      <c r="U69" s="208"/>
      <c r="V69" s="208"/>
      <c r="W69" s="208"/>
      <c r="X69" s="208"/>
      <c r="Y69" s="208"/>
      <c r="Z69" s="208"/>
      <c r="AA69" s="208"/>
      <c r="AB69" s="208"/>
      <c r="AC69" s="208"/>
      <c r="AD69" s="208"/>
      <c r="AE69" s="208"/>
      <c r="AF69" s="208"/>
      <c r="AG69" s="208"/>
      <c r="AH69" s="208"/>
      <c r="AI69" s="208"/>
      <c r="AJ69" s="208"/>
      <c r="AK69" s="208"/>
      <c r="AL69" s="208"/>
    </row>
    <row r="70" spans="1:38" ht="12" customHeight="1" x14ac:dyDescent="0.3">
      <c r="A70" s="208"/>
      <c r="B70" s="208"/>
      <c r="C70" s="208"/>
      <c r="D70" s="208"/>
      <c r="E70" s="208"/>
      <c r="F70" s="208"/>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8"/>
      <c r="AE70" s="208"/>
      <c r="AF70" s="208"/>
      <c r="AG70" s="208"/>
      <c r="AH70" s="208"/>
      <c r="AI70" s="208"/>
      <c r="AJ70" s="208"/>
      <c r="AK70" s="208"/>
      <c r="AL70" s="208"/>
    </row>
    <row r="71" spans="1:38" ht="12" customHeight="1" x14ac:dyDescent="0.3">
      <c r="A71" s="208"/>
      <c r="B71" s="208"/>
      <c r="C71" s="208" t="s">
        <v>618</v>
      </c>
      <c r="D71" s="208"/>
      <c r="E71" s="208"/>
      <c r="F71" s="208"/>
      <c r="G71" s="208"/>
      <c r="H71" s="208"/>
      <c r="I71" s="208"/>
      <c r="J71" s="208"/>
      <c r="K71" s="208"/>
      <c r="L71" s="208"/>
      <c r="M71" s="208"/>
      <c r="N71" s="208"/>
      <c r="O71" s="208"/>
      <c r="P71" s="208"/>
      <c r="Q71" s="208"/>
      <c r="R71" s="208"/>
      <c r="S71" s="208"/>
      <c r="T71" s="208"/>
      <c r="U71" s="208"/>
      <c r="V71" s="208"/>
      <c r="W71" s="208"/>
      <c r="X71" s="208"/>
      <c r="Y71" s="208"/>
      <c r="Z71" s="208"/>
      <c r="AA71" s="208"/>
      <c r="AB71" s="208"/>
      <c r="AC71" s="208"/>
      <c r="AD71" s="208"/>
      <c r="AE71" s="208"/>
      <c r="AF71" s="208"/>
      <c r="AG71" s="208"/>
      <c r="AH71" s="208"/>
      <c r="AI71" s="208"/>
      <c r="AJ71" s="208"/>
      <c r="AK71" s="208"/>
      <c r="AL71" s="208"/>
    </row>
    <row r="72" spans="1:38" ht="12" customHeight="1" x14ac:dyDescent="0.3">
      <c r="A72" s="208"/>
      <c r="B72" s="208"/>
      <c r="C72" s="208" t="s">
        <v>619</v>
      </c>
      <c r="D72" s="208"/>
      <c r="E72" s="208"/>
      <c r="F72" s="208"/>
      <c r="G72" s="208"/>
      <c r="H72" s="208"/>
      <c r="I72" s="208"/>
      <c r="J72" s="208"/>
      <c r="K72" s="208"/>
      <c r="L72" s="208"/>
      <c r="M72" s="208"/>
      <c r="N72" s="208"/>
      <c r="O72" s="208"/>
      <c r="P72" s="208"/>
      <c r="Q72" s="208"/>
      <c r="R72" s="208"/>
      <c r="S72" s="208"/>
      <c r="T72" s="208"/>
      <c r="U72" s="208"/>
      <c r="V72" s="208"/>
      <c r="W72" s="208"/>
      <c r="X72" s="208"/>
      <c r="Y72" s="208"/>
      <c r="Z72" s="208"/>
      <c r="AA72" s="208"/>
      <c r="AB72" s="208"/>
      <c r="AC72" s="208"/>
      <c r="AD72" s="208"/>
      <c r="AE72" s="208"/>
      <c r="AF72" s="208"/>
      <c r="AG72" s="208"/>
      <c r="AH72" s="208"/>
      <c r="AI72" s="208"/>
      <c r="AJ72" s="208"/>
      <c r="AK72" s="208"/>
      <c r="AL72" s="208"/>
    </row>
    <row r="73" spans="1:38" ht="12" customHeight="1" x14ac:dyDescent="0.3">
      <c r="A73" s="208"/>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c r="AF73" s="208"/>
      <c r="AG73" s="208"/>
      <c r="AH73" s="208"/>
      <c r="AI73" s="208"/>
      <c r="AJ73" s="208"/>
      <c r="AK73" s="208"/>
      <c r="AL73" s="208"/>
    </row>
    <row r="74" spans="1:38" ht="12" customHeight="1" x14ac:dyDescent="0.3">
      <c r="A74" s="208" t="s">
        <v>620</v>
      </c>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row>
    <row r="75" spans="1:38" ht="12" customHeight="1" x14ac:dyDescent="0.3">
      <c r="A75" s="208" t="s">
        <v>621</v>
      </c>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row>
    <row r="76" spans="1:38" ht="12" customHeight="1" x14ac:dyDescent="0.3">
      <c r="A76" s="208"/>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8"/>
      <c r="AE76" s="208"/>
      <c r="AF76" s="208"/>
      <c r="AG76" s="208"/>
      <c r="AH76" s="208"/>
      <c r="AI76" s="208"/>
      <c r="AJ76" s="208"/>
      <c r="AK76" s="208"/>
      <c r="AL76" s="208"/>
    </row>
    <row r="77" spans="1:38" ht="12" customHeight="1" x14ac:dyDescent="0.3">
      <c r="A77" s="292"/>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row>
    <row r="78" spans="1:38" ht="12" customHeight="1" x14ac:dyDescent="0.3">
      <c r="A78" s="208"/>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c r="AH78" s="208"/>
      <c r="AI78" s="208"/>
      <c r="AJ78" s="208"/>
      <c r="AK78" s="208"/>
      <c r="AL78" s="208"/>
    </row>
    <row r="79" spans="1:38" ht="12" customHeight="1" x14ac:dyDescent="0.3">
      <c r="A79" s="292" t="s">
        <v>622</v>
      </c>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c r="AH79" s="208"/>
      <c r="AI79" s="208"/>
      <c r="AJ79" s="208"/>
      <c r="AK79" s="208"/>
      <c r="AL79" s="208"/>
    </row>
    <row r="80" spans="1:38" ht="12" customHeight="1" x14ac:dyDescent="0.3">
      <c r="A80" s="208"/>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c r="AA80" s="208"/>
      <c r="AB80" s="208"/>
      <c r="AC80" s="208"/>
      <c r="AD80" s="208"/>
      <c r="AE80" s="208"/>
      <c r="AF80" s="208"/>
      <c r="AG80" s="208"/>
      <c r="AH80" s="208"/>
      <c r="AI80" s="208"/>
      <c r="AJ80" s="208"/>
      <c r="AK80" s="208"/>
      <c r="AL80" s="208"/>
    </row>
    <row r="81" spans="1:38" ht="12" customHeight="1" x14ac:dyDescent="0.3">
      <c r="A81" s="208"/>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c r="AA81" s="208"/>
      <c r="AB81" s="208"/>
      <c r="AC81" s="208"/>
      <c r="AD81" s="208"/>
      <c r="AE81" s="208"/>
      <c r="AF81" s="208"/>
      <c r="AG81" s="208"/>
      <c r="AH81" s="208"/>
      <c r="AI81" s="208"/>
      <c r="AJ81" s="208"/>
      <c r="AK81" s="208"/>
      <c r="AL81" s="208"/>
    </row>
    <row r="82" spans="1:38" ht="12" customHeight="1" x14ac:dyDescent="0.3">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c r="AD82" s="208"/>
      <c r="AE82" s="208"/>
      <c r="AF82" s="208"/>
      <c r="AG82" s="208"/>
      <c r="AH82" s="208"/>
      <c r="AI82" s="208"/>
      <c r="AJ82" s="208"/>
      <c r="AK82" s="208"/>
      <c r="AL82" s="208"/>
    </row>
    <row r="83" spans="1:38" ht="12" customHeight="1" x14ac:dyDescent="0.3">
      <c r="A83" s="208"/>
      <c r="B83" s="208"/>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c r="AA83" s="208"/>
      <c r="AB83" s="208"/>
      <c r="AC83" s="208"/>
      <c r="AD83" s="208"/>
      <c r="AE83" s="208"/>
      <c r="AF83" s="208"/>
      <c r="AG83" s="208"/>
      <c r="AH83" s="208"/>
      <c r="AI83" s="208"/>
      <c r="AJ83" s="208"/>
      <c r="AK83" s="208"/>
      <c r="AL83" s="208"/>
    </row>
    <row r="84" spans="1:38" ht="12" customHeight="1" x14ac:dyDescent="0.3">
      <c r="A84" s="208"/>
      <c r="B84" s="208"/>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c r="AH84" s="208"/>
      <c r="AI84" s="208"/>
      <c r="AJ84" s="208"/>
      <c r="AK84" s="208"/>
      <c r="AL84" s="208"/>
    </row>
    <row r="85" spans="1:38" ht="12" customHeight="1" x14ac:dyDescent="0.3">
      <c r="A85" s="208"/>
      <c r="B85" s="208"/>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c r="AA85" s="208"/>
      <c r="AB85" s="208"/>
      <c r="AC85" s="208"/>
      <c r="AD85" s="208"/>
      <c r="AE85" s="208"/>
      <c r="AF85" s="208"/>
      <c r="AG85" s="208"/>
      <c r="AH85" s="208"/>
      <c r="AI85" s="208"/>
      <c r="AJ85" s="208"/>
      <c r="AK85" s="208"/>
      <c r="AL85" s="208"/>
    </row>
    <row r="86" spans="1:38" ht="12" customHeight="1" x14ac:dyDescent="0.3">
      <c r="A86" s="208"/>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c r="AA86" s="208"/>
      <c r="AB86" s="208"/>
      <c r="AC86" s="208"/>
      <c r="AD86" s="208"/>
      <c r="AE86" s="208"/>
      <c r="AF86" s="208"/>
      <c r="AG86" s="208"/>
      <c r="AH86" s="208"/>
      <c r="AI86" s="208"/>
      <c r="AJ86" s="208"/>
      <c r="AK86" s="208"/>
      <c r="AL86" s="208"/>
    </row>
    <row r="87" spans="1:38" ht="12" customHeight="1" x14ac:dyDescent="0.3">
      <c r="A87" s="208"/>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c r="AH87" s="208"/>
      <c r="AI87" s="208"/>
      <c r="AJ87" s="208"/>
      <c r="AK87" s="208"/>
      <c r="AL87" s="208"/>
    </row>
    <row r="88" spans="1:38" ht="12" customHeight="1" x14ac:dyDescent="0.3">
      <c r="A88" s="208"/>
      <c r="B88" s="208"/>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c r="AF88" s="208"/>
      <c r="AG88" s="208"/>
      <c r="AH88" s="208"/>
      <c r="AI88" s="208"/>
      <c r="AJ88" s="208"/>
      <c r="AK88" s="208"/>
      <c r="AL88" s="208"/>
    </row>
    <row r="89" spans="1:38" ht="12" customHeight="1" x14ac:dyDescent="0.3">
      <c r="A89" s="208"/>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c r="AF89" s="208"/>
      <c r="AG89" s="208"/>
      <c r="AH89" s="208"/>
      <c r="AI89" s="208"/>
      <c r="AJ89" s="208"/>
      <c r="AK89" s="208"/>
      <c r="AL89" s="208"/>
    </row>
    <row r="90" spans="1:38" ht="12" customHeight="1" x14ac:dyDescent="0.3">
      <c r="A90" s="208"/>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c r="AH90" s="208"/>
      <c r="AI90" s="208"/>
      <c r="AJ90" s="208"/>
      <c r="AK90" s="208"/>
      <c r="AL90" s="208"/>
    </row>
    <row r="91" spans="1:38" ht="12" customHeight="1" x14ac:dyDescent="0.3">
      <c r="A91" s="208"/>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c r="AF91" s="208"/>
      <c r="AG91" s="208"/>
      <c r="AH91" s="208"/>
      <c r="AI91" s="208"/>
      <c r="AJ91" s="208"/>
      <c r="AK91" s="208"/>
      <c r="AL91" s="208"/>
    </row>
    <row r="92" spans="1:38" ht="12" customHeight="1" x14ac:dyDescent="0.3">
      <c r="A92" s="208"/>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c r="AA92" s="208"/>
      <c r="AB92" s="208"/>
      <c r="AC92" s="208"/>
      <c r="AD92" s="208"/>
      <c r="AE92" s="208"/>
      <c r="AF92" s="208"/>
      <c r="AG92" s="208"/>
      <c r="AH92" s="208"/>
      <c r="AI92" s="208"/>
      <c r="AJ92" s="208"/>
      <c r="AK92" s="208"/>
      <c r="AL92" s="208"/>
    </row>
    <row r="93" spans="1:38" ht="12" customHeight="1" x14ac:dyDescent="0.3">
      <c r="A93" s="208"/>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8"/>
      <c r="AE93" s="208"/>
      <c r="AF93" s="208"/>
      <c r="AG93" s="208"/>
      <c r="AH93" s="208"/>
      <c r="AI93" s="208"/>
      <c r="AJ93" s="208"/>
      <c r="AK93" s="208"/>
      <c r="AL93" s="208"/>
    </row>
    <row r="94" spans="1:38" ht="12" customHeight="1" x14ac:dyDescent="0.3">
      <c r="A94" s="208"/>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c r="AF94" s="208"/>
      <c r="AG94" s="208"/>
      <c r="AH94" s="208"/>
      <c r="AI94" s="208"/>
      <c r="AJ94" s="208"/>
      <c r="AK94" s="208"/>
      <c r="AL94" s="208"/>
    </row>
    <row r="95" spans="1:38" ht="12" customHeight="1" x14ac:dyDescent="0.3">
      <c r="A95" s="208"/>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8"/>
      <c r="AE95" s="208"/>
      <c r="AF95" s="208"/>
      <c r="AG95" s="208"/>
      <c r="AH95" s="208"/>
      <c r="AI95" s="208"/>
      <c r="AJ95" s="208"/>
      <c r="AK95" s="208"/>
      <c r="AL95" s="208"/>
    </row>
    <row r="96" spans="1:38" ht="12" customHeight="1" x14ac:dyDescent="0.3">
      <c r="A96" s="208"/>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c r="AF96" s="208"/>
      <c r="AG96" s="208"/>
      <c r="AH96" s="208"/>
      <c r="AI96" s="208"/>
      <c r="AJ96" s="208"/>
      <c r="AK96" s="208"/>
      <c r="AL96" s="208"/>
    </row>
    <row r="97" spans="1:38" ht="12" customHeight="1" x14ac:dyDescent="0.3">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208"/>
      <c r="AH97" s="208"/>
      <c r="AI97" s="208"/>
      <c r="AJ97" s="208"/>
      <c r="AK97" s="208"/>
      <c r="AL97" s="208"/>
    </row>
    <row r="98" spans="1:38" ht="12" customHeight="1" x14ac:dyDescent="0.3">
      <c r="A98" s="208"/>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c r="AF98" s="208"/>
      <c r="AG98" s="208"/>
      <c r="AH98" s="208"/>
      <c r="AI98" s="208"/>
      <c r="AJ98" s="208"/>
      <c r="AK98" s="208"/>
      <c r="AL98" s="208"/>
    </row>
    <row r="99" spans="1:38" ht="12" customHeight="1" x14ac:dyDescent="0.3">
      <c r="A99" s="208"/>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8"/>
      <c r="AE99" s="208"/>
      <c r="AF99" s="208"/>
      <c r="AG99" s="208"/>
      <c r="AH99" s="208"/>
      <c r="AI99" s="208"/>
      <c r="AJ99" s="208"/>
      <c r="AK99" s="208"/>
      <c r="AL99" s="208"/>
    </row>
    <row r="100" spans="1:38" ht="12" customHeight="1" x14ac:dyDescent="0.3">
      <c r="A100" s="208"/>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c r="AA100" s="208"/>
      <c r="AB100" s="208"/>
      <c r="AC100" s="208"/>
      <c r="AD100" s="208"/>
      <c r="AE100" s="208"/>
      <c r="AF100" s="208"/>
      <c r="AG100" s="208"/>
      <c r="AH100" s="208"/>
      <c r="AI100" s="208"/>
      <c r="AJ100" s="208"/>
      <c r="AK100" s="208"/>
      <c r="AL100" s="208"/>
    </row>
    <row r="101" spans="1:38" ht="12" customHeight="1" x14ac:dyDescent="0.3">
      <c r="A101" s="208"/>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8"/>
      <c r="AE101" s="208"/>
      <c r="AF101" s="208"/>
      <c r="AG101" s="208"/>
      <c r="AH101" s="208"/>
      <c r="AI101" s="208"/>
      <c r="AJ101" s="208"/>
      <c r="AK101" s="208"/>
      <c r="AL101" s="208"/>
    </row>
    <row r="102" spans="1:38" ht="12" customHeight="1" x14ac:dyDescent="0.3">
      <c r="A102" s="208"/>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c r="AA102" s="208"/>
      <c r="AB102" s="208"/>
      <c r="AC102" s="208"/>
      <c r="AD102" s="208"/>
      <c r="AE102" s="208"/>
      <c r="AF102" s="208"/>
      <c r="AG102" s="208"/>
      <c r="AH102" s="208"/>
      <c r="AI102" s="208"/>
      <c r="AJ102" s="208"/>
      <c r="AK102" s="208"/>
      <c r="AL102" s="208"/>
    </row>
    <row r="103" spans="1:38" ht="12" customHeight="1" x14ac:dyDescent="0.3">
      <c r="A103" s="208"/>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c r="AF103" s="208"/>
      <c r="AG103" s="208"/>
      <c r="AH103" s="208"/>
      <c r="AI103" s="208"/>
      <c r="AJ103" s="208"/>
      <c r="AK103" s="208"/>
      <c r="AL103" s="208"/>
    </row>
    <row r="104" spans="1:38" ht="12" customHeight="1" x14ac:dyDescent="0.3">
      <c r="A104" s="208"/>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c r="AF104" s="208"/>
      <c r="AG104" s="208"/>
      <c r="AH104" s="208"/>
      <c r="AI104" s="208"/>
      <c r="AJ104" s="208"/>
      <c r="AK104" s="208"/>
      <c r="AL104" s="208"/>
    </row>
    <row r="105" spans="1:38" ht="12" customHeight="1" x14ac:dyDescent="0.3">
      <c r="A105" s="208"/>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8"/>
      <c r="AE105" s="208"/>
      <c r="AF105" s="208"/>
      <c r="AG105" s="208"/>
      <c r="AH105" s="208"/>
      <c r="AI105" s="208"/>
      <c r="AJ105" s="208"/>
      <c r="AK105" s="208"/>
      <c r="AL105" s="208"/>
    </row>
    <row r="106" spans="1:38" ht="12" customHeight="1" x14ac:dyDescent="0.3">
      <c r="A106" s="208"/>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c r="AF106" s="208"/>
      <c r="AG106" s="208"/>
      <c r="AH106" s="208"/>
      <c r="AI106" s="208"/>
      <c r="AJ106" s="208"/>
      <c r="AK106" s="208"/>
      <c r="AL106" s="208"/>
    </row>
    <row r="107" spans="1:38" ht="12" customHeight="1" x14ac:dyDescent="0.3">
      <c r="A107" s="208"/>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8"/>
      <c r="AE107" s="208"/>
      <c r="AF107" s="208"/>
      <c r="AG107" s="208"/>
      <c r="AH107" s="208"/>
      <c r="AI107" s="208"/>
      <c r="AJ107" s="208"/>
      <c r="AK107" s="208"/>
      <c r="AL107" s="208"/>
    </row>
    <row r="108" spans="1:38" ht="12" customHeight="1" x14ac:dyDescent="0.3">
      <c r="A108" s="208"/>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row>
    <row r="109" spans="1:38" ht="12" customHeight="1" x14ac:dyDescent="0.3">
      <c r="A109" s="208"/>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c r="AF109" s="208"/>
      <c r="AG109" s="208"/>
      <c r="AH109" s="208"/>
      <c r="AI109" s="208"/>
      <c r="AJ109" s="208"/>
      <c r="AK109" s="208"/>
      <c r="AL109" s="208"/>
    </row>
    <row r="110" spans="1:38" ht="12" customHeight="1" x14ac:dyDescent="0.3">
      <c r="A110" s="208"/>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c r="AF110" s="208"/>
      <c r="AG110" s="208"/>
      <c r="AH110" s="208"/>
      <c r="AI110" s="208"/>
      <c r="AJ110" s="208"/>
      <c r="AK110" s="208"/>
      <c r="AL110" s="208"/>
    </row>
    <row r="111" spans="1:38" ht="12" customHeight="1" x14ac:dyDescent="0.3">
      <c r="A111" s="208"/>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row>
    <row r="112" spans="1:38" ht="12" customHeight="1" x14ac:dyDescent="0.3">
      <c r="A112" s="208"/>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c r="AI112" s="208"/>
      <c r="AJ112" s="208"/>
      <c r="AK112" s="208"/>
      <c r="AL112" s="208"/>
    </row>
    <row r="113" spans="1:38" ht="12" customHeight="1" x14ac:dyDescent="0.3">
      <c r="A113" s="208"/>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c r="AF113" s="208"/>
      <c r="AG113" s="208"/>
      <c r="AH113" s="208"/>
      <c r="AI113" s="208"/>
      <c r="AJ113" s="208"/>
      <c r="AK113" s="208"/>
      <c r="AL113" s="208"/>
    </row>
    <row r="114" spans="1:38" ht="12" customHeight="1" x14ac:dyDescent="0.3">
      <c r="A114" s="208"/>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8"/>
      <c r="AE114" s="208"/>
      <c r="AF114" s="208"/>
      <c r="AG114" s="208"/>
      <c r="AH114" s="208"/>
      <c r="AI114" s="208"/>
      <c r="AJ114" s="208"/>
      <c r="AK114" s="208"/>
      <c r="AL114" s="208"/>
    </row>
    <row r="115" spans="1:38" ht="12" customHeight="1" x14ac:dyDescent="0.3">
      <c r="A115" s="208"/>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c r="AA115" s="208"/>
      <c r="AB115" s="208"/>
      <c r="AC115" s="208"/>
      <c r="AD115" s="208"/>
      <c r="AE115" s="208"/>
      <c r="AF115" s="208"/>
      <c r="AG115" s="208"/>
      <c r="AH115" s="208"/>
      <c r="AI115" s="208"/>
      <c r="AJ115" s="208"/>
      <c r="AK115" s="208"/>
      <c r="AL115" s="208"/>
    </row>
    <row r="116" spans="1:38" ht="12" customHeight="1" x14ac:dyDescent="0.3">
      <c r="A116" s="208"/>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8"/>
      <c r="AE116" s="208"/>
      <c r="AF116" s="208"/>
      <c r="AG116" s="208"/>
      <c r="AH116" s="208"/>
      <c r="AI116" s="208"/>
      <c r="AJ116" s="208"/>
      <c r="AK116" s="208"/>
      <c r="AL116" s="208"/>
    </row>
    <row r="117" spans="1:38" ht="12" customHeight="1" x14ac:dyDescent="0.3">
      <c r="A117" s="208"/>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c r="AA117" s="208"/>
      <c r="AB117" s="208"/>
      <c r="AC117" s="208"/>
      <c r="AD117" s="208"/>
      <c r="AE117" s="208"/>
      <c r="AF117" s="208"/>
      <c r="AG117" s="208"/>
      <c r="AH117" s="208"/>
      <c r="AI117" s="208"/>
      <c r="AJ117" s="208"/>
      <c r="AK117" s="208"/>
      <c r="AL117" s="208"/>
    </row>
    <row r="118" spans="1:38" ht="12" customHeight="1" x14ac:dyDescent="0.3">
      <c r="A118" s="208"/>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8"/>
      <c r="AE118" s="208"/>
      <c r="AF118" s="208"/>
      <c r="AG118" s="208"/>
      <c r="AH118" s="208"/>
      <c r="AI118" s="208"/>
      <c r="AJ118" s="208"/>
      <c r="AK118" s="208"/>
      <c r="AL118" s="208"/>
    </row>
    <row r="119" spans="1:38" ht="12" customHeight="1" x14ac:dyDescent="0.3">
      <c r="A119" s="208"/>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c r="AF119" s="208"/>
      <c r="AG119" s="208"/>
      <c r="AH119" s="208"/>
      <c r="AI119" s="208"/>
      <c r="AJ119" s="208"/>
      <c r="AK119" s="208"/>
      <c r="AL119" s="208"/>
    </row>
    <row r="120" spans="1:38" ht="12" customHeight="1" x14ac:dyDescent="0.3">
      <c r="A120" s="208"/>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c r="AF120" s="208"/>
      <c r="AG120" s="208"/>
      <c r="AH120" s="208"/>
      <c r="AI120" s="208"/>
      <c r="AJ120" s="208"/>
      <c r="AK120" s="208"/>
      <c r="AL120" s="208"/>
    </row>
    <row r="121" spans="1:38" ht="12" customHeight="1" x14ac:dyDescent="0.3">
      <c r="A121" s="208"/>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c r="AA121" s="208"/>
      <c r="AB121" s="208"/>
      <c r="AC121" s="208"/>
      <c r="AD121" s="208"/>
      <c r="AE121" s="208"/>
      <c r="AF121" s="208"/>
      <c r="AG121" s="208"/>
      <c r="AH121" s="208"/>
      <c r="AI121" s="208"/>
      <c r="AJ121" s="208"/>
      <c r="AK121" s="208"/>
      <c r="AL121" s="208"/>
    </row>
    <row r="122" spans="1:38" ht="12" customHeight="1" x14ac:dyDescent="0.3">
      <c r="A122" s="208"/>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8"/>
      <c r="AE122" s="208"/>
      <c r="AF122" s="208"/>
      <c r="AG122" s="208"/>
      <c r="AH122" s="208"/>
      <c r="AI122" s="208"/>
      <c r="AJ122" s="208"/>
      <c r="AK122" s="208"/>
      <c r="AL122" s="208"/>
    </row>
    <row r="123" spans="1:38" ht="12" customHeight="1" x14ac:dyDescent="0.3">
      <c r="A123" s="208"/>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c r="AA123" s="208"/>
      <c r="AB123" s="208"/>
      <c r="AC123" s="208"/>
      <c r="AD123" s="208"/>
      <c r="AE123" s="208"/>
      <c r="AF123" s="208"/>
      <c r="AG123" s="208"/>
      <c r="AH123" s="208"/>
      <c r="AI123" s="208"/>
      <c r="AJ123" s="208"/>
      <c r="AK123" s="208"/>
      <c r="AL123" s="208"/>
    </row>
    <row r="124" spans="1:38" ht="12" customHeight="1" x14ac:dyDescent="0.3">
      <c r="A124" s="208"/>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8"/>
      <c r="AE124" s="208"/>
      <c r="AF124" s="208"/>
      <c r="AG124" s="208"/>
      <c r="AH124" s="208"/>
      <c r="AI124" s="208"/>
      <c r="AJ124" s="208"/>
      <c r="AK124" s="208"/>
      <c r="AL124" s="208"/>
    </row>
    <row r="125" spans="1:38" ht="12" customHeight="1" x14ac:dyDescent="0.3">
      <c r="A125" s="208"/>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c r="AA125" s="208"/>
      <c r="AB125" s="208"/>
      <c r="AC125" s="208"/>
      <c r="AD125" s="208"/>
      <c r="AE125" s="208"/>
      <c r="AF125" s="208"/>
      <c r="AG125" s="208"/>
      <c r="AH125" s="208"/>
      <c r="AI125" s="208"/>
      <c r="AJ125" s="208"/>
      <c r="AK125" s="208"/>
      <c r="AL125" s="208"/>
    </row>
    <row r="126" spans="1:38" ht="12" customHeight="1" x14ac:dyDescent="0.3">
      <c r="A126" s="208"/>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8"/>
      <c r="AE126" s="208"/>
      <c r="AF126" s="208"/>
      <c r="AG126" s="208"/>
      <c r="AH126" s="208"/>
      <c r="AI126" s="208"/>
      <c r="AJ126" s="208"/>
      <c r="AK126" s="208"/>
      <c r="AL126" s="208"/>
    </row>
    <row r="127" spans="1:38" ht="12" customHeight="1" x14ac:dyDescent="0.3">
      <c r="A127" s="208"/>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c r="AA127" s="208"/>
      <c r="AB127" s="208"/>
      <c r="AC127" s="208"/>
      <c r="AD127" s="208"/>
      <c r="AE127" s="208"/>
      <c r="AF127" s="208"/>
      <c r="AG127" s="208"/>
      <c r="AH127" s="208"/>
      <c r="AI127" s="208"/>
      <c r="AJ127" s="208"/>
      <c r="AK127" s="208"/>
      <c r="AL127" s="208"/>
    </row>
    <row r="128" spans="1:38" ht="12" customHeight="1" x14ac:dyDescent="0.3">
      <c r="A128" s="208"/>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c r="AA128" s="208"/>
      <c r="AB128" s="208"/>
      <c r="AC128" s="208"/>
      <c r="AD128" s="208"/>
      <c r="AE128" s="208"/>
      <c r="AF128" s="208"/>
      <c r="AG128" s="208"/>
      <c r="AH128" s="208"/>
      <c r="AI128" s="208"/>
      <c r="AJ128" s="208"/>
      <c r="AK128" s="208"/>
      <c r="AL128" s="208"/>
    </row>
    <row r="129" spans="1:38" ht="12" customHeight="1" x14ac:dyDescent="0.3">
      <c r="A129" s="208"/>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8"/>
      <c r="AE129" s="208"/>
      <c r="AF129" s="208"/>
      <c r="AG129" s="208"/>
      <c r="AH129" s="208"/>
      <c r="AI129" s="208"/>
      <c r="AJ129" s="208"/>
      <c r="AK129" s="208"/>
      <c r="AL129" s="208"/>
    </row>
    <row r="130" spans="1:38" ht="12" customHeight="1" x14ac:dyDescent="0.3">
      <c r="A130" s="208"/>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c r="AA130" s="208"/>
      <c r="AB130" s="208"/>
      <c r="AC130" s="208"/>
      <c r="AD130" s="208"/>
      <c r="AE130" s="208"/>
      <c r="AF130" s="208"/>
      <c r="AG130" s="208"/>
      <c r="AH130" s="208"/>
      <c r="AI130" s="208"/>
      <c r="AJ130" s="208"/>
      <c r="AK130" s="208"/>
      <c r="AL130" s="208"/>
    </row>
    <row r="131" spans="1:38" ht="12" customHeight="1" x14ac:dyDescent="0.3">
      <c r="A131" s="208"/>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8"/>
      <c r="AE131" s="208"/>
      <c r="AF131" s="208"/>
      <c r="AG131" s="208"/>
      <c r="AH131" s="208"/>
      <c r="AI131" s="208"/>
      <c r="AJ131" s="208"/>
      <c r="AK131" s="208"/>
      <c r="AL131" s="208"/>
    </row>
    <row r="132" spans="1:38" ht="12" customHeight="1" x14ac:dyDescent="0.3">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8"/>
      <c r="AE132" s="208"/>
      <c r="AF132" s="208"/>
      <c r="AG132" s="208"/>
      <c r="AH132" s="208"/>
      <c r="AI132" s="208"/>
      <c r="AJ132" s="208"/>
      <c r="AK132" s="208"/>
      <c r="AL132" s="208"/>
    </row>
    <row r="133" spans="1:38" ht="12" customHeight="1" x14ac:dyDescent="0.3">
      <c r="A133" s="208"/>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8"/>
      <c r="AE133" s="208"/>
      <c r="AF133" s="208"/>
      <c r="AG133" s="208"/>
      <c r="AH133" s="208"/>
      <c r="AI133" s="208"/>
      <c r="AJ133" s="208"/>
      <c r="AK133" s="208"/>
      <c r="AL133" s="208"/>
    </row>
    <row r="134" spans="1:38" ht="12" customHeight="1" x14ac:dyDescent="0.3">
      <c r="A134" s="208"/>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c r="AA134" s="208"/>
      <c r="AB134" s="208"/>
      <c r="AC134" s="208"/>
      <c r="AD134" s="208"/>
      <c r="AE134" s="208"/>
      <c r="AF134" s="208"/>
      <c r="AG134" s="208"/>
      <c r="AH134" s="208"/>
      <c r="AI134" s="208"/>
      <c r="AJ134" s="208"/>
      <c r="AK134" s="208"/>
      <c r="AL134" s="208"/>
    </row>
    <row r="135" spans="1:38" ht="12" customHeight="1" x14ac:dyDescent="0.3">
      <c r="A135" s="208"/>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8"/>
      <c r="AE135" s="208"/>
      <c r="AF135" s="208"/>
      <c r="AG135" s="208"/>
      <c r="AH135" s="208"/>
      <c r="AI135" s="208"/>
      <c r="AJ135" s="208"/>
      <c r="AK135" s="208"/>
      <c r="AL135" s="208"/>
    </row>
    <row r="136" spans="1:38" ht="12" customHeight="1" x14ac:dyDescent="0.3">
      <c r="A136" s="208"/>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c r="AA136" s="208"/>
      <c r="AB136" s="208"/>
      <c r="AC136" s="208"/>
      <c r="AD136" s="208"/>
      <c r="AE136" s="208"/>
      <c r="AF136" s="208"/>
      <c r="AG136" s="208"/>
      <c r="AH136" s="208"/>
      <c r="AI136" s="208"/>
      <c r="AJ136" s="208"/>
      <c r="AK136" s="208"/>
      <c r="AL136" s="208"/>
    </row>
    <row r="137" spans="1:38" ht="12" customHeight="1" x14ac:dyDescent="0.3">
      <c r="A137" s="208"/>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8"/>
      <c r="AE137" s="208"/>
      <c r="AF137" s="208"/>
      <c r="AG137" s="208"/>
      <c r="AH137" s="208"/>
      <c r="AI137" s="208"/>
      <c r="AJ137" s="208"/>
      <c r="AK137" s="208"/>
      <c r="AL137" s="208"/>
    </row>
    <row r="138" spans="1:38" ht="12" customHeight="1" x14ac:dyDescent="0.3">
      <c r="A138" s="208"/>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c r="AA138" s="208"/>
      <c r="AB138" s="208"/>
      <c r="AC138" s="208"/>
      <c r="AD138" s="208"/>
      <c r="AE138" s="208"/>
      <c r="AF138" s="208"/>
      <c r="AG138" s="208"/>
      <c r="AH138" s="208"/>
      <c r="AI138" s="208"/>
      <c r="AJ138" s="208"/>
      <c r="AK138" s="208"/>
      <c r="AL138" s="208"/>
    </row>
    <row r="139" spans="1:38" ht="12" customHeight="1" x14ac:dyDescent="0.3">
      <c r="A139" s="208"/>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8"/>
      <c r="AE139" s="208"/>
      <c r="AF139" s="208"/>
      <c r="AG139" s="208"/>
      <c r="AH139" s="208"/>
      <c r="AI139" s="208"/>
      <c r="AJ139" s="208"/>
      <c r="AK139" s="208"/>
      <c r="AL139" s="208"/>
    </row>
    <row r="140" spans="1:38" ht="12" customHeight="1" x14ac:dyDescent="0.3">
      <c r="A140" s="208"/>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c r="AA140" s="208"/>
      <c r="AB140" s="208"/>
      <c r="AC140" s="208"/>
      <c r="AD140" s="208"/>
      <c r="AE140" s="208"/>
      <c r="AF140" s="208"/>
      <c r="AG140" s="208"/>
      <c r="AH140" s="208"/>
      <c r="AI140" s="208"/>
      <c r="AJ140" s="208"/>
      <c r="AK140" s="208"/>
      <c r="AL140" s="208"/>
    </row>
    <row r="141" spans="1:38" ht="12" customHeight="1" x14ac:dyDescent="0.3">
      <c r="A141" s="208"/>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8"/>
      <c r="AE141" s="208"/>
      <c r="AF141" s="208"/>
      <c r="AG141" s="208"/>
      <c r="AH141" s="208"/>
      <c r="AI141" s="208"/>
      <c r="AJ141" s="208"/>
      <c r="AK141" s="208"/>
      <c r="AL141" s="208"/>
    </row>
    <row r="142" spans="1:38" ht="12" customHeight="1" x14ac:dyDescent="0.3">
      <c r="A142" s="208"/>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c r="AF142" s="208"/>
      <c r="AG142" s="208"/>
      <c r="AH142" s="208"/>
      <c r="AI142" s="208"/>
      <c r="AJ142" s="208"/>
      <c r="AK142" s="208"/>
      <c r="AL142" s="208"/>
    </row>
    <row r="143" spans="1:38" ht="12" customHeight="1" x14ac:dyDescent="0.3">
      <c r="A143" s="208"/>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c r="AF143" s="208"/>
      <c r="AG143" s="208"/>
      <c r="AH143" s="208"/>
      <c r="AI143" s="208"/>
      <c r="AJ143" s="208"/>
      <c r="AK143" s="208"/>
      <c r="AL143" s="208"/>
    </row>
    <row r="144" spans="1:38" ht="12" customHeight="1" x14ac:dyDescent="0.3">
      <c r="A144" s="208"/>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c r="AA144" s="208"/>
      <c r="AB144" s="208"/>
      <c r="AC144" s="208"/>
      <c r="AD144" s="208"/>
      <c r="AE144" s="208"/>
      <c r="AF144" s="208"/>
      <c r="AG144" s="208"/>
      <c r="AH144" s="208"/>
      <c r="AI144" s="208"/>
      <c r="AJ144" s="208"/>
      <c r="AK144" s="208"/>
      <c r="AL144" s="208"/>
    </row>
    <row r="145" spans="1:38" ht="12" customHeight="1" x14ac:dyDescent="0.3">
      <c r="A145" s="208"/>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c r="AA145" s="208"/>
      <c r="AB145" s="208"/>
      <c r="AC145" s="208"/>
      <c r="AD145" s="208"/>
      <c r="AE145" s="208"/>
      <c r="AF145" s="208"/>
      <c r="AG145" s="208"/>
      <c r="AH145" s="208"/>
      <c r="AI145" s="208"/>
      <c r="AJ145" s="208"/>
      <c r="AK145" s="208"/>
      <c r="AL145" s="208"/>
    </row>
    <row r="146" spans="1:38" ht="12" customHeight="1" x14ac:dyDescent="0.3">
      <c r="A146" s="208"/>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c r="AA146" s="208"/>
      <c r="AB146" s="208"/>
      <c r="AC146" s="208"/>
      <c r="AD146" s="208"/>
      <c r="AE146" s="208"/>
      <c r="AF146" s="208"/>
      <c r="AG146" s="208"/>
      <c r="AH146" s="208"/>
      <c r="AI146" s="208"/>
      <c r="AJ146" s="208"/>
      <c r="AK146" s="208"/>
      <c r="AL146" s="208"/>
    </row>
    <row r="147" spans="1:38" ht="12" customHeight="1" x14ac:dyDescent="0.3">
      <c r="A147" s="208"/>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c r="AA147" s="208"/>
      <c r="AB147" s="208"/>
      <c r="AC147" s="208"/>
      <c r="AD147" s="208"/>
      <c r="AE147" s="208"/>
      <c r="AF147" s="208"/>
      <c r="AG147" s="208"/>
      <c r="AH147" s="208"/>
      <c r="AI147" s="208"/>
      <c r="AJ147" s="208"/>
      <c r="AK147" s="208"/>
      <c r="AL147" s="208"/>
    </row>
    <row r="148" spans="1:38" ht="12" customHeight="1" x14ac:dyDescent="0.3">
      <c r="A148" s="208"/>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c r="AA148" s="208"/>
      <c r="AB148" s="208"/>
      <c r="AC148" s="208"/>
      <c r="AD148" s="208"/>
      <c r="AE148" s="208"/>
      <c r="AF148" s="208"/>
      <c r="AG148" s="208"/>
      <c r="AH148" s="208"/>
      <c r="AI148" s="208"/>
      <c r="AJ148" s="208"/>
      <c r="AK148" s="208"/>
      <c r="AL148" s="208"/>
    </row>
    <row r="149" spans="1:38" ht="12" customHeight="1" x14ac:dyDescent="0.3">
      <c r="A149" s="208"/>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8"/>
      <c r="AC149" s="208"/>
      <c r="AD149" s="208"/>
      <c r="AE149" s="208"/>
      <c r="AF149" s="208"/>
      <c r="AG149" s="208"/>
      <c r="AH149" s="208"/>
      <c r="AI149" s="208"/>
      <c r="AJ149" s="208"/>
      <c r="AK149" s="208"/>
      <c r="AL149" s="208"/>
    </row>
    <row r="150" spans="1:38" ht="12" customHeight="1" x14ac:dyDescent="0.3">
      <c r="A150" s="208"/>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c r="AA150" s="208"/>
      <c r="AB150" s="208"/>
      <c r="AC150" s="208"/>
      <c r="AD150" s="208"/>
      <c r="AE150" s="208"/>
      <c r="AF150" s="208"/>
      <c r="AG150" s="208"/>
      <c r="AH150" s="208"/>
      <c r="AI150" s="208"/>
      <c r="AJ150" s="208"/>
      <c r="AK150" s="208"/>
      <c r="AL150" s="208"/>
    </row>
    <row r="151" spans="1:38" ht="12" customHeight="1" x14ac:dyDescent="0.3">
      <c r="A151" s="208"/>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8"/>
      <c r="AC151" s="208"/>
      <c r="AD151" s="208"/>
      <c r="AE151" s="208"/>
      <c r="AF151" s="208"/>
      <c r="AG151" s="208"/>
      <c r="AH151" s="208"/>
      <c r="AI151" s="208"/>
      <c r="AJ151" s="208"/>
      <c r="AK151" s="208"/>
      <c r="AL151" s="208"/>
    </row>
    <row r="152" spans="1:38" ht="12" customHeight="1" x14ac:dyDescent="0.3">
      <c r="A152" s="208"/>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c r="AA152" s="208"/>
      <c r="AB152" s="208"/>
      <c r="AC152" s="208"/>
      <c r="AD152" s="208"/>
      <c r="AE152" s="208"/>
      <c r="AF152" s="208"/>
      <c r="AG152" s="208"/>
      <c r="AH152" s="208"/>
      <c r="AI152" s="208"/>
      <c r="AJ152" s="208"/>
      <c r="AK152" s="208"/>
      <c r="AL152" s="208"/>
    </row>
    <row r="153" spans="1:38" ht="12" customHeight="1" x14ac:dyDescent="0.3">
      <c r="A153" s="208"/>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8"/>
      <c r="AE153" s="208"/>
      <c r="AF153" s="208"/>
      <c r="AG153" s="208"/>
      <c r="AH153" s="208"/>
      <c r="AI153" s="208"/>
      <c r="AJ153" s="208"/>
      <c r="AK153" s="208"/>
      <c r="AL153" s="208"/>
    </row>
    <row r="154" spans="1:38" ht="12" customHeight="1" x14ac:dyDescent="0.3">
      <c r="A154" s="208"/>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c r="AC154" s="208"/>
      <c r="AD154" s="208"/>
      <c r="AE154" s="208"/>
      <c r="AF154" s="208"/>
      <c r="AG154" s="208"/>
      <c r="AH154" s="208"/>
      <c r="AI154" s="208"/>
      <c r="AJ154" s="208"/>
      <c r="AK154" s="208"/>
      <c r="AL154" s="208"/>
    </row>
    <row r="155" spans="1:38" ht="12" customHeight="1" x14ac:dyDescent="0.3">
      <c r="A155" s="208"/>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8"/>
      <c r="AE155" s="208"/>
      <c r="AF155" s="208"/>
      <c r="AG155" s="208"/>
      <c r="AH155" s="208"/>
      <c r="AI155" s="208"/>
      <c r="AJ155" s="208"/>
      <c r="AK155" s="208"/>
      <c r="AL155" s="208"/>
    </row>
    <row r="156" spans="1:38" ht="12" customHeight="1" x14ac:dyDescent="0.3">
      <c r="A156" s="208"/>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8"/>
      <c r="AC156" s="208"/>
      <c r="AD156" s="208"/>
      <c r="AE156" s="208"/>
      <c r="AF156" s="208"/>
      <c r="AG156" s="208"/>
      <c r="AH156" s="208"/>
      <c r="AI156" s="208"/>
      <c r="AJ156" s="208"/>
      <c r="AK156" s="208"/>
      <c r="AL156" s="208"/>
    </row>
    <row r="157" spans="1:38" ht="12" customHeight="1" x14ac:dyDescent="0.3">
      <c r="A157" s="208"/>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8"/>
      <c r="AE157" s="208"/>
      <c r="AF157" s="208"/>
      <c r="AG157" s="208"/>
      <c r="AH157" s="208"/>
      <c r="AI157" s="208"/>
      <c r="AJ157" s="208"/>
      <c r="AK157" s="208"/>
      <c r="AL157" s="208"/>
    </row>
    <row r="158" spans="1:38" ht="12" customHeight="1" x14ac:dyDescent="0.3">
      <c r="A158" s="208"/>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c r="AA158" s="208"/>
      <c r="AB158" s="208"/>
      <c r="AC158" s="208"/>
      <c r="AD158" s="208"/>
      <c r="AE158" s="208"/>
      <c r="AF158" s="208"/>
      <c r="AG158" s="208"/>
      <c r="AH158" s="208"/>
      <c r="AI158" s="208"/>
      <c r="AJ158" s="208"/>
      <c r="AK158" s="208"/>
      <c r="AL158" s="208"/>
    </row>
    <row r="159" spans="1:38" ht="12" customHeight="1" x14ac:dyDescent="0.3">
      <c r="A159" s="208"/>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c r="AF159" s="208"/>
      <c r="AG159" s="208"/>
      <c r="AH159" s="208"/>
      <c r="AI159" s="208"/>
      <c r="AJ159" s="208"/>
      <c r="AK159" s="208"/>
      <c r="AL159" s="208"/>
    </row>
    <row r="160" spans="1:38" ht="12" customHeight="1" x14ac:dyDescent="0.3">
      <c r="A160" s="208"/>
      <c r="B160" s="208"/>
      <c r="C160" s="208"/>
      <c r="D160" s="208"/>
      <c r="E160" s="208"/>
      <c r="F160" s="208"/>
      <c r="G160" s="208"/>
      <c r="H160" s="208"/>
      <c r="I160" s="208"/>
      <c r="J160" s="208"/>
      <c r="K160" s="208"/>
      <c r="L160" s="208"/>
      <c r="M160" s="208"/>
      <c r="N160" s="208"/>
      <c r="O160" s="208"/>
      <c r="P160" s="208"/>
      <c r="Q160" s="208"/>
      <c r="R160" s="208"/>
      <c r="S160" s="208"/>
      <c r="T160" s="208"/>
      <c r="U160" s="208"/>
      <c r="V160" s="208"/>
      <c r="W160" s="208"/>
      <c r="X160" s="208"/>
      <c r="Y160" s="208"/>
      <c r="Z160" s="208"/>
      <c r="AA160" s="208"/>
      <c r="AB160" s="208"/>
      <c r="AC160" s="208"/>
      <c r="AD160" s="208"/>
      <c r="AE160" s="208"/>
      <c r="AF160" s="208"/>
      <c r="AG160" s="208"/>
      <c r="AH160" s="208"/>
      <c r="AI160" s="208"/>
      <c r="AJ160" s="208"/>
      <c r="AK160" s="208"/>
      <c r="AL160" s="208"/>
    </row>
    <row r="161" spans="1:38" ht="12" customHeight="1" x14ac:dyDescent="0.3">
      <c r="A161" s="208"/>
      <c r="B161" s="208"/>
      <c r="C161" s="208"/>
      <c r="D161" s="208"/>
      <c r="E161" s="208"/>
      <c r="F161" s="208"/>
      <c r="G161" s="208"/>
      <c r="H161" s="208"/>
      <c r="I161" s="208"/>
      <c r="J161" s="208"/>
      <c r="K161" s="208"/>
      <c r="L161" s="208"/>
      <c r="M161" s="208"/>
      <c r="N161" s="208"/>
      <c r="O161" s="208"/>
      <c r="P161" s="208"/>
      <c r="Q161" s="208"/>
      <c r="R161" s="208"/>
      <c r="S161" s="208"/>
      <c r="T161" s="208"/>
      <c r="U161" s="208"/>
      <c r="V161" s="208"/>
      <c r="W161" s="208"/>
      <c r="X161" s="208"/>
      <c r="Y161" s="208"/>
      <c r="Z161" s="208"/>
      <c r="AA161" s="208"/>
      <c r="AB161" s="208"/>
      <c r="AC161" s="208"/>
      <c r="AD161" s="208"/>
      <c r="AE161" s="208"/>
      <c r="AF161" s="208"/>
      <c r="AG161" s="208"/>
      <c r="AH161" s="208"/>
      <c r="AI161" s="208"/>
      <c r="AJ161" s="208"/>
      <c r="AK161" s="208"/>
      <c r="AL161" s="208"/>
    </row>
    <row r="162" spans="1:38" ht="12" customHeight="1" x14ac:dyDescent="0.3">
      <c r="A162" s="208"/>
      <c r="B162" s="208"/>
      <c r="C162" s="208"/>
      <c r="D162" s="208"/>
      <c r="E162" s="208"/>
      <c r="F162" s="208"/>
      <c r="G162" s="208"/>
      <c r="H162" s="208"/>
      <c r="I162" s="208"/>
      <c r="J162" s="208"/>
      <c r="K162" s="208"/>
      <c r="L162" s="208"/>
      <c r="M162" s="208"/>
      <c r="N162" s="208"/>
      <c r="O162" s="208"/>
      <c r="P162" s="208"/>
      <c r="Q162" s="208"/>
      <c r="R162" s="208"/>
      <c r="S162" s="208"/>
      <c r="T162" s="208"/>
      <c r="U162" s="208"/>
      <c r="V162" s="208"/>
      <c r="W162" s="208"/>
      <c r="X162" s="208"/>
      <c r="Y162" s="208"/>
      <c r="Z162" s="208"/>
      <c r="AA162" s="208"/>
      <c r="AB162" s="208"/>
      <c r="AC162" s="208"/>
      <c r="AD162" s="208"/>
      <c r="AE162" s="208"/>
      <c r="AF162" s="208"/>
      <c r="AG162" s="208"/>
      <c r="AH162" s="208"/>
      <c r="AI162" s="208"/>
      <c r="AJ162" s="208"/>
      <c r="AK162" s="208"/>
      <c r="AL162" s="208"/>
    </row>
    <row r="163" spans="1:38" ht="12" customHeight="1" x14ac:dyDescent="0.3">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c r="AA163" s="208"/>
      <c r="AB163" s="208"/>
      <c r="AC163" s="208"/>
      <c r="AD163" s="208"/>
      <c r="AE163" s="208"/>
      <c r="AF163" s="208"/>
      <c r="AG163" s="208"/>
      <c r="AH163" s="208"/>
      <c r="AI163" s="208"/>
      <c r="AJ163" s="208"/>
      <c r="AK163" s="208"/>
      <c r="AL163" s="208"/>
    </row>
    <row r="164" spans="1:38" ht="12" customHeight="1" x14ac:dyDescent="0.3">
      <c r="A164" s="208"/>
      <c r="B164" s="208"/>
      <c r="C164" s="208"/>
      <c r="D164" s="208"/>
      <c r="E164" s="208"/>
      <c r="F164" s="208"/>
      <c r="G164" s="208"/>
      <c r="H164" s="208"/>
      <c r="I164" s="208"/>
      <c r="J164" s="208"/>
      <c r="K164" s="208"/>
      <c r="L164" s="208"/>
      <c r="M164" s="208"/>
      <c r="N164" s="208"/>
      <c r="O164" s="208"/>
      <c r="P164" s="208"/>
      <c r="Q164" s="208"/>
      <c r="R164" s="208"/>
      <c r="S164" s="208"/>
      <c r="T164" s="208"/>
      <c r="U164" s="208"/>
      <c r="V164" s="208"/>
      <c r="W164" s="208"/>
      <c r="X164" s="208"/>
      <c r="Y164" s="208"/>
      <c r="Z164" s="208"/>
      <c r="AA164" s="208"/>
      <c r="AB164" s="208"/>
      <c r="AC164" s="208"/>
      <c r="AD164" s="208"/>
      <c r="AE164" s="208"/>
      <c r="AF164" s="208"/>
      <c r="AG164" s="208"/>
      <c r="AH164" s="208"/>
      <c r="AI164" s="208"/>
      <c r="AJ164" s="208"/>
      <c r="AK164" s="208"/>
      <c r="AL164" s="208"/>
    </row>
    <row r="165" spans="1:38" ht="12" customHeight="1" x14ac:dyDescent="0.3">
      <c r="A165" s="208"/>
      <c r="B165" s="208"/>
      <c r="C165" s="208"/>
      <c r="D165" s="208"/>
      <c r="E165" s="208"/>
      <c r="F165" s="208"/>
      <c r="G165" s="208"/>
      <c r="H165" s="208"/>
      <c r="I165" s="208"/>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c r="AF165" s="208"/>
      <c r="AG165" s="208"/>
      <c r="AH165" s="208"/>
      <c r="AI165" s="208"/>
      <c r="AJ165" s="208"/>
      <c r="AK165" s="208"/>
      <c r="AL165" s="208"/>
    </row>
    <row r="166" spans="1:38" ht="12" customHeight="1" x14ac:dyDescent="0.3">
      <c r="A166" s="208"/>
      <c r="B166" s="208"/>
      <c r="C166" s="208"/>
      <c r="D166" s="208"/>
      <c r="E166" s="208"/>
      <c r="F166" s="208"/>
      <c r="G166" s="208"/>
      <c r="H166" s="208"/>
      <c r="I166" s="208"/>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c r="AF166" s="208"/>
      <c r="AG166" s="208"/>
      <c r="AH166" s="208"/>
      <c r="AI166" s="208"/>
      <c r="AJ166" s="208"/>
      <c r="AK166" s="208"/>
      <c r="AL166" s="208"/>
    </row>
    <row r="167" spans="1:38" ht="12" customHeight="1" x14ac:dyDescent="0.3">
      <c r="A167" s="208"/>
      <c r="B167" s="208"/>
      <c r="C167" s="208"/>
      <c r="D167" s="208"/>
      <c r="E167" s="208"/>
      <c r="F167" s="208"/>
      <c r="G167" s="208"/>
      <c r="H167" s="208"/>
      <c r="I167" s="208"/>
      <c r="J167" s="208"/>
      <c r="K167" s="208"/>
      <c r="L167" s="208"/>
      <c r="M167" s="208"/>
      <c r="N167" s="208"/>
      <c r="O167" s="208"/>
      <c r="P167" s="208"/>
      <c r="Q167" s="208"/>
      <c r="R167" s="208"/>
      <c r="S167" s="208"/>
      <c r="T167" s="208"/>
      <c r="U167" s="208"/>
      <c r="V167" s="208"/>
      <c r="W167" s="208"/>
      <c r="X167" s="208"/>
      <c r="Y167" s="208"/>
      <c r="Z167" s="208"/>
      <c r="AA167" s="208"/>
      <c r="AB167" s="208"/>
      <c r="AC167" s="208"/>
      <c r="AD167" s="208"/>
      <c r="AE167" s="208"/>
      <c r="AF167" s="208"/>
      <c r="AG167" s="208"/>
      <c r="AH167" s="208"/>
      <c r="AI167" s="208"/>
      <c r="AJ167" s="208"/>
      <c r="AK167" s="208"/>
      <c r="AL167" s="208"/>
    </row>
    <row r="168" spans="1:38" ht="12" customHeight="1" x14ac:dyDescent="0.3">
      <c r="A168" s="208"/>
      <c r="B168" s="208"/>
      <c r="C168" s="208"/>
      <c r="D168" s="208"/>
      <c r="E168" s="208"/>
      <c r="F168" s="208"/>
      <c r="G168" s="208"/>
      <c r="H168" s="208"/>
      <c r="I168" s="208"/>
      <c r="J168" s="208"/>
      <c r="K168" s="208"/>
      <c r="L168" s="208"/>
      <c r="M168" s="208"/>
      <c r="N168" s="208"/>
      <c r="O168" s="208"/>
      <c r="P168" s="208"/>
      <c r="Q168" s="208"/>
      <c r="R168" s="208"/>
      <c r="S168" s="208"/>
      <c r="T168" s="208"/>
      <c r="U168" s="208"/>
      <c r="V168" s="208"/>
      <c r="W168" s="208"/>
      <c r="X168" s="208"/>
      <c r="Y168" s="208"/>
      <c r="Z168" s="208"/>
      <c r="AA168" s="208"/>
      <c r="AB168" s="208"/>
      <c r="AC168" s="208"/>
      <c r="AD168" s="208"/>
      <c r="AE168" s="208"/>
      <c r="AF168" s="208"/>
      <c r="AG168" s="208"/>
      <c r="AH168" s="208"/>
      <c r="AI168" s="208"/>
      <c r="AJ168" s="208"/>
      <c r="AK168" s="208"/>
      <c r="AL168" s="208"/>
    </row>
    <row r="169" spans="1:38" ht="12" customHeight="1" x14ac:dyDescent="0.3">
      <c r="A169" s="208"/>
      <c r="B169" s="208"/>
      <c r="C169" s="208"/>
      <c r="D169" s="208"/>
      <c r="E169" s="208"/>
      <c r="F169" s="208"/>
      <c r="G169" s="208"/>
      <c r="H169" s="208"/>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c r="AF169" s="208"/>
      <c r="AG169" s="208"/>
      <c r="AH169" s="208"/>
      <c r="AI169" s="208"/>
      <c r="AJ169" s="208"/>
      <c r="AK169" s="208"/>
      <c r="AL169" s="208"/>
    </row>
    <row r="170" spans="1:38" ht="12" customHeight="1" x14ac:dyDescent="0.3">
      <c r="A170" s="208"/>
      <c r="B170" s="208"/>
      <c r="C170" s="208"/>
      <c r="D170" s="208"/>
      <c r="E170" s="208"/>
      <c r="F170" s="208"/>
      <c r="G170" s="208"/>
      <c r="H170" s="208"/>
      <c r="I170" s="208"/>
      <c r="J170" s="208"/>
      <c r="K170" s="208"/>
      <c r="L170" s="208"/>
      <c r="M170" s="208"/>
      <c r="N170" s="208"/>
      <c r="O170" s="208"/>
      <c r="P170" s="208"/>
      <c r="Q170" s="208"/>
      <c r="R170" s="208"/>
      <c r="S170" s="208"/>
      <c r="T170" s="208"/>
      <c r="U170" s="208"/>
      <c r="V170" s="208"/>
      <c r="W170" s="208"/>
      <c r="X170" s="208"/>
      <c r="Y170" s="208"/>
      <c r="Z170" s="208"/>
      <c r="AA170" s="208"/>
      <c r="AB170" s="208"/>
      <c r="AC170" s="208"/>
      <c r="AD170" s="208"/>
      <c r="AE170" s="208"/>
      <c r="AF170" s="208"/>
      <c r="AG170" s="208"/>
      <c r="AH170" s="208"/>
      <c r="AI170" s="208"/>
      <c r="AJ170" s="208"/>
      <c r="AK170" s="208"/>
      <c r="AL170" s="208"/>
    </row>
    <row r="171" spans="1:38" ht="12" customHeight="1" x14ac:dyDescent="0.3">
      <c r="A171" s="208"/>
      <c r="B171" s="208"/>
      <c r="C171" s="208"/>
      <c r="D171" s="208"/>
      <c r="E171" s="208"/>
      <c r="F171" s="208"/>
      <c r="G171" s="208"/>
      <c r="H171" s="208"/>
      <c r="I171" s="208"/>
      <c r="J171" s="208"/>
      <c r="K171" s="208"/>
      <c r="L171" s="208"/>
      <c r="M171" s="208"/>
      <c r="N171" s="208"/>
      <c r="O171" s="208"/>
      <c r="P171" s="208"/>
      <c r="Q171" s="208"/>
      <c r="R171" s="208"/>
      <c r="S171" s="208"/>
      <c r="T171" s="208"/>
      <c r="U171" s="208"/>
      <c r="V171" s="208"/>
      <c r="W171" s="208"/>
      <c r="X171" s="208"/>
      <c r="Y171" s="208"/>
      <c r="Z171" s="208"/>
      <c r="AA171" s="208"/>
      <c r="AB171" s="208"/>
      <c r="AC171" s="208"/>
      <c r="AD171" s="208"/>
      <c r="AE171" s="208"/>
      <c r="AF171" s="208"/>
      <c r="AG171" s="208"/>
      <c r="AH171" s="208"/>
      <c r="AI171" s="208"/>
      <c r="AJ171" s="208"/>
      <c r="AK171" s="208"/>
      <c r="AL171" s="208"/>
    </row>
    <row r="172" spans="1:38" ht="12" customHeight="1" x14ac:dyDescent="0.3">
      <c r="A172" s="208"/>
      <c r="B172" s="208"/>
      <c r="C172" s="208"/>
      <c r="D172" s="208"/>
      <c r="E172" s="208"/>
      <c r="F172" s="208"/>
      <c r="G172" s="208"/>
      <c r="H172" s="208"/>
      <c r="I172" s="208"/>
      <c r="J172" s="208"/>
      <c r="K172" s="208"/>
      <c r="L172" s="208"/>
      <c r="M172" s="208"/>
      <c r="N172" s="208"/>
      <c r="O172" s="208"/>
      <c r="P172" s="208"/>
      <c r="Q172" s="208"/>
      <c r="R172" s="208"/>
      <c r="S172" s="208"/>
      <c r="T172" s="208"/>
      <c r="U172" s="208"/>
      <c r="V172" s="208"/>
      <c r="W172" s="208"/>
      <c r="X172" s="208"/>
      <c r="Y172" s="208"/>
      <c r="Z172" s="208"/>
      <c r="AA172" s="208"/>
      <c r="AB172" s="208"/>
      <c r="AC172" s="208"/>
      <c r="AD172" s="208"/>
      <c r="AE172" s="208"/>
      <c r="AF172" s="208"/>
      <c r="AG172" s="208"/>
      <c r="AH172" s="208"/>
      <c r="AI172" s="208"/>
      <c r="AJ172" s="208"/>
      <c r="AK172" s="208"/>
      <c r="AL172" s="208"/>
    </row>
    <row r="173" spans="1:38" ht="12" customHeight="1" x14ac:dyDescent="0.3">
      <c r="A173" s="208"/>
      <c r="B173" s="208"/>
      <c r="C173" s="208"/>
      <c r="D173" s="208"/>
      <c r="E173" s="208"/>
      <c r="F173" s="208"/>
      <c r="G173" s="208"/>
      <c r="H173" s="208"/>
      <c r="I173" s="208"/>
      <c r="J173" s="208"/>
      <c r="K173" s="208"/>
      <c r="L173" s="208"/>
      <c r="M173" s="208"/>
      <c r="N173" s="208"/>
      <c r="O173" s="208"/>
      <c r="P173" s="208"/>
      <c r="Q173" s="208"/>
      <c r="R173" s="208"/>
      <c r="S173" s="208"/>
      <c r="T173" s="208"/>
      <c r="U173" s="208"/>
      <c r="V173" s="208"/>
      <c r="W173" s="208"/>
      <c r="X173" s="208"/>
      <c r="Y173" s="208"/>
      <c r="Z173" s="208"/>
      <c r="AA173" s="208"/>
      <c r="AB173" s="208"/>
      <c r="AC173" s="208"/>
      <c r="AD173" s="208"/>
      <c r="AE173" s="208"/>
      <c r="AF173" s="208"/>
      <c r="AG173" s="208"/>
      <c r="AH173" s="208"/>
      <c r="AI173" s="208"/>
      <c r="AJ173" s="208"/>
      <c r="AK173" s="208"/>
      <c r="AL173" s="208"/>
    </row>
    <row r="174" spans="1:38" ht="12" customHeight="1" x14ac:dyDescent="0.3">
      <c r="A174" s="208"/>
      <c r="B174" s="208"/>
      <c r="C174" s="208"/>
      <c r="D174" s="208"/>
      <c r="E174" s="208"/>
      <c r="F174" s="208"/>
      <c r="G174" s="208"/>
      <c r="H174" s="208"/>
      <c r="I174" s="208"/>
      <c r="J174" s="208"/>
      <c r="K174" s="208"/>
      <c r="L174" s="208"/>
      <c r="M174" s="208"/>
      <c r="N174" s="208"/>
      <c r="O174" s="208"/>
      <c r="P174" s="208"/>
      <c r="Q174" s="208"/>
      <c r="R174" s="208"/>
      <c r="S174" s="208"/>
      <c r="T174" s="208"/>
      <c r="U174" s="208"/>
      <c r="V174" s="208"/>
      <c r="W174" s="208"/>
      <c r="X174" s="208"/>
      <c r="Y174" s="208"/>
      <c r="Z174" s="208"/>
      <c r="AA174" s="208"/>
      <c r="AB174" s="208"/>
      <c r="AC174" s="208"/>
      <c r="AD174" s="208"/>
      <c r="AE174" s="208"/>
      <c r="AF174" s="208"/>
      <c r="AG174" s="208"/>
      <c r="AH174" s="208"/>
      <c r="AI174" s="208"/>
      <c r="AJ174" s="208"/>
      <c r="AK174" s="208"/>
      <c r="AL174" s="208"/>
    </row>
    <row r="175" spans="1:38" ht="12" customHeight="1" x14ac:dyDescent="0.3">
      <c r="A175" s="208"/>
      <c r="B175" s="208"/>
      <c r="C175" s="208"/>
      <c r="D175" s="208"/>
      <c r="E175" s="208"/>
      <c r="F175" s="208"/>
      <c r="G175" s="208"/>
      <c r="H175" s="208"/>
      <c r="I175" s="208"/>
      <c r="J175" s="208"/>
      <c r="K175" s="208"/>
      <c r="L175" s="208"/>
      <c r="M175" s="208"/>
      <c r="N175" s="208"/>
      <c r="O175" s="208"/>
      <c r="P175" s="208"/>
      <c r="Q175" s="208"/>
      <c r="R175" s="208"/>
      <c r="S175" s="208"/>
      <c r="T175" s="208"/>
      <c r="U175" s="208"/>
      <c r="V175" s="208"/>
      <c r="W175" s="208"/>
      <c r="X175" s="208"/>
      <c r="Y175" s="208"/>
      <c r="Z175" s="208"/>
      <c r="AA175" s="208"/>
      <c r="AB175" s="208"/>
      <c r="AC175" s="208"/>
      <c r="AD175" s="208"/>
      <c r="AE175" s="208"/>
      <c r="AF175" s="208"/>
      <c r="AG175" s="208"/>
      <c r="AH175" s="208"/>
      <c r="AI175" s="208"/>
      <c r="AJ175" s="208"/>
      <c r="AK175" s="208"/>
      <c r="AL175" s="208"/>
    </row>
    <row r="176" spans="1:38" ht="12" customHeight="1" x14ac:dyDescent="0.3">
      <c r="A176" s="208"/>
      <c r="B176" s="208"/>
      <c r="C176" s="208"/>
      <c r="D176" s="208"/>
      <c r="E176" s="208"/>
      <c r="F176" s="208"/>
      <c r="G176" s="208"/>
      <c r="H176" s="208"/>
      <c r="I176" s="208"/>
      <c r="J176" s="208"/>
      <c r="K176" s="208"/>
      <c r="L176" s="208"/>
      <c r="M176" s="208"/>
      <c r="N176" s="208"/>
      <c r="O176" s="208"/>
      <c r="P176" s="208"/>
      <c r="Q176" s="208"/>
      <c r="R176" s="208"/>
      <c r="S176" s="208"/>
      <c r="T176" s="208"/>
      <c r="U176" s="208"/>
      <c r="V176" s="208"/>
      <c r="W176" s="208"/>
      <c r="X176" s="208"/>
      <c r="Y176" s="208"/>
      <c r="Z176" s="208"/>
      <c r="AA176" s="208"/>
      <c r="AB176" s="208"/>
      <c r="AC176" s="208"/>
      <c r="AD176" s="208"/>
      <c r="AE176" s="208"/>
      <c r="AF176" s="208"/>
      <c r="AG176" s="208"/>
      <c r="AH176" s="208"/>
      <c r="AI176" s="208"/>
      <c r="AJ176" s="208"/>
      <c r="AK176" s="208"/>
      <c r="AL176" s="208"/>
    </row>
    <row r="177" spans="1:38" ht="12" customHeight="1" x14ac:dyDescent="0.3">
      <c r="A177" s="208"/>
      <c r="B177" s="208"/>
      <c r="C177" s="208"/>
      <c r="D177" s="208"/>
      <c r="E177" s="208"/>
      <c r="F177" s="208"/>
      <c r="G177" s="208"/>
      <c r="H177" s="208"/>
      <c r="I177" s="208"/>
      <c r="J177" s="208"/>
      <c r="K177" s="208"/>
      <c r="L177" s="208"/>
      <c r="M177" s="208"/>
      <c r="N177" s="208"/>
      <c r="O177" s="208"/>
      <c r="P177" s="208"/>
      <c r="Q177" s="208"/>
      <c r="R177" s="208"/>
      <c r="S177" s="208"/>
      <c r="T177" s="208"/>
      <c r="U177" s="208"/>
      <c r="V177" s="208"/>
      <c r="W177" s="208"/>
      <c r="X177" s="208"/>
      <c r="Y177" s="208"/>
      <c r="Z177" s="208"/>
      <c r="AA177" s="208"/>
      <c r="AB177" s="208"/>
      <c r="AC177" s="208"/>
      <c r="AD177" s="208"/>
      <c r="AE177" s="208"/>
      <c r="AF177" s="208"/>
      <c r="AG177" s="208"/>
      <c r="AH177" s="208"/>
      <c r="AI177" s="208"/>
      <c r="AJ177" s="208"/>
      <c r="AK177" s="208"/>
      <c r="AL177" s="208"/>
    </row>
    <row r="178" spans="1:38" ht="12" customHeight="1" x14ac:dyDescent="0.3">
      <c r="A178" s="208"/>
      <c r="B178" s="208"/>
      <c r="C178" s="208"/>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208"/>
      <c r="AF178" s="208"/>
      <c r="AG178" s="208"/>
      <c r="AH178" s="208"/>
      <c r="AI178" s="208"/>
      <c r="AJ178" s="208"/>
      <c r="AK178" s="208"/>
      <c r="AL178" s="208"/>
    </row>
    <row r="179" spans="1:38" ht="12" customHeight="1" x14ac:dyDescent="0.3">
      <c r="A179" s="208"/>
      <c r="B179" s="208"/>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208"/>
      <c r="AF179" s="208"/>
      <c r="AG179" s="208"/>
      <c r="AH179" s="208"/>
      <c r="AI179" s="208"/>
      <c r="AJ179" s="208"/>
      <c r="AK179" s="208"/>
      <c r="AL179" s="208"/>
    </row>
    <row r="180" spans="1:38" ht="12" customHeight="1" x14ac:dyDescent="0.3">
      <c r="A180" s="208"/>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c r="AF180" s="208"/>
      <c r="AG180" s="208"/>
      <c r="AH180" s="208"/>
      <c r="AI180" s="208"/>
      <c r="AJ180" s="208"/>
      <c r="AK180" s="208"/>
      <c r="AL180" s="208"/>
    </row>
    <row r="181" spans="1:38" ht="12" customHeight="1" x14ac:dyDescent="0.3">
      <c r="A181" s="208"/>
      <c r="B181" s="208"/>
      <c r="C181" s="208"/>
      <c r="D181" s="208"/>
      <c r="E181" s="208"/>
      <c r="F181" s="208"/>
      <c r="G181" s="208"/>
      <c r="H181" s="208"/>
      <c r="I181" s="208"/>
      <c r="J181" s="208"/>
      <c r="K181" s="208"/>
      <c r="L181" s="208"/>
      <c r="M181" s="208"/>
      <c r="N181" s="208"/>
      <c r="O181" s="208"/>
      <c r="P181" s="208"/>
      <c r="Q181" s="208"/>
      <c r="R181" s="208"/>
      <c r="S181" s="208"/>
      <c r="T181" s="208"/>
      <c r="U181" s="208"/>
      <c r="V181" s="208"/>
      <c r="W181" s="208"/>
      <c r="X181" s="208"/>
      <c r="Y181" s="208"/>
      <c r="Z181" s="208"/>
      <c r="AA181" s="208"/>
      <c r="AB181" s="208"/>
      <c r="AC181" s="208"/>
      <c r="AD181" s="208"/>
      <c r="AE181" s="208"/>
      <c r="AF181" s="208"/>
      <c r="AG181" s="208"/>
      <c r="AH181" s="208"/>
      <c r="AI181" s="208"/>
      <c r="AJ181" s="208"/>
      <c r="AK181" s="208"/>
      <c r="AL181" s="208"/>
    </row>
    <row r="182" spans="1:38" ht="12" customHeight="1" x14ac:dyDescent="0.3">
      <c r="A182" s="208"/>
      <c r="B182" s="208"/>
      <c r="C182" s="208"/>
      <c r="D182" s="208"/>
      <c r="E182" s="208"/>
      <c r="F182" s="208"/>
      <c r="G182" s="208"/>
      <c r="H182" s="208"/>
      <c r="I182" s="208"/>
      <c r="J182" s="208"/>
      <c r="K182" s="208"/>
      <c r="L182" s="208"/>
      <c r="M182" s="208"/>
      <c r="N182" s="208"/>
      <c r="O182" s="208"/>
      <c r="P182" s="208"/>
      <c r="Q182" s="208"/>
      <c r="R182" s="208"/>
      <c r="S182" s="208"/>
      <c r="T182" s="208"/>
      <c r="U182" s="208"/>
      <c r="V182" s="208"/>
      <c r="W182" s="208"/>
      <c r="X182" s="208"/>
      <c r="Y182" s="208"/>
      <c r="Z182" s="208"/>
      <c r="AA182" s="208"/>
      <c r="AB182" s="208"/>
      <c r="AC182" s="208"/>
      <c r="AD182" s="208"/>
      <c r="AE182" s="208"/>
      <c r="AF182" s="208"/>
      <c r="AG182" s="208"/>
      <c r="AH182" s="208"/>
      <c r="AI182" s="208"/>
      <c r="AJ182" s="208"/>
      <c r="AK182" s="208"/>
      <c r="AL182" s="208"/>
    </row>
    <row r="183" spans="1:38" ht="12" customHeight="1" x14ac:dyDescent="0.3">
      <c r="A183" s="208"/>
      <c r="B183" s="208"/>
      <c r="C183" s="208"/>
      <c r="D183" s="208"/>
      <c r="E183" s="208"/>
      <c r="F183" s="208"/>
      <c r="G183" s="208"/>
      <c r="H183" s="208"/>
      <c r="I183" s="208"/>
      <c r="J183" s="208"/>
      <c r="K183" s="208"/>
      <c r="L183" s="208"/>
      <c r="M183" s="208"/>
      <c r="N183" s="208"/>
      <c r="O183" s="208"/>
      <c r="P183" s="208"/>
      <c r="Q183" s="208"/>
      <c r="R183" s="208"/>
      <c r="S183" s="208"/>
      <c r="T183" s="208"/>
      <c r="U183" s="208"/>
      <c r="V183" s="208"/>
      <c r="W183" s="208"/>
      <c r="X183" s="208"/>
      <c r="Y183" s="208"/>
      <c r="Z183" s="208"/>
      <c r="AA183" s="208"/>
      <c r="AB183" s="208"/>
      <c r="AC183" s="208"/>
      <c r="AD183" s="208"/>
      <c r="AE183" s="208"/>
      <c r="AF183" s="208"/>
      <c r="AG183" s="208"/>
      <c r="AH183" s="208"/>
      <c r="AI183" s="208"/>
      <c r="AJ183" s="208"/>
      <c r="AK183" s="208"/>
      <c r="AL183" s="208"/>
    </row>
    <row r="184" spans="1:38" ht="12" customHeight="1" x14ac:dyDescent="0.3">
      <c r="A184" s="208"/>
      <c r="B184" s="208"/>
      <c r="C184" s="208"/>
      <c r="D184" s="208"/>
      <c r="E184" s="208"/>
      <c r="F184" s="208"/>
      <c r="G184" s="208"/>
      <c r="H184" s="208"/>
      <c r="I184" s="208"/>
      <c r="J184" s="208"/>
      <c r="K184" s="208"/>
      <c r="L184" s="208"/>
      <c r="M184" s="208"/>
      <c r="N184" s="208"/>
      <c r="O184" s="208"/>
      <c r="P184" s="208"/>
      <c r="Q184" s="208"/>
      <c r="R184" s="208"/>
      <c r="S184" s="208"/>
      <c r="T184" s="208"/>
      <c r="U184" s="208"/>
      <c r="V184" s="208"/>
      <c r="W184" s="208"/>
      <c r="X184" s="208"/>
      <c r="Y184" s="208"/>
      <c r="Z184" s="208"/>
      <c r="AA184" s="208"/>
      <c r="AB184" s="208"/>
      <c r="AC184" s="208"/>
      <c r="AD184" s="208"/>
      <c r="AE184" s="208"/>
      <c r="AF184" s="208"/>
      <c r="AG184" s="208"/>
      <c r="AH184" s="208"/>
      <c r="AI184" s="208"/>
      <c r="AJ184" s="208"/>
      <c r="AK184" s="208"/>
      <c r="AL184" s="208"/>
    </row>
    <row r="185" spans="1:38" ht="12" customHeight="1" x14ac:dyDescent="0.3">
      <c r="A185" s="208"/>
      <c r="B185" s="208"/>
      <c r="C185" s="208"/>
      <c r="D185" s="208"/>
      <c r="E185" s="208"/>
      <c r="F185" s="208"/>
      <c r="G185" s="208"/>
      <c r="H185" s="208"/>
      <c r="I185" s="208"/>
      <c r="J185" s="208"/>
      <c r="K185" s="208"/>
      <c r="L185" s="208"/>
      <c r="M185" s="208"/>
      <c r="N185" s="208"/>
      <c r="O185" s="208"/>
      <c r="P185" s="208"/>
      <c r="Q185" s="208"/>
      <c r="R185" s="208"/>
      <c r="S185" s="208"/>
      <c r="T185" s="208"/>
      <c r="U185" s="208"/>
      <c r="V185" s="208"/>
      <c r="W185" s="208"/>
      <c r="X185" s="208"/>
      <c r="Y185" s="208"/>
      <c r="Z185" s="208"/>
      <c r="AA185" s="208"/>
      <c r="AB185" s="208"/>
      <c r="AC185" s="208"/>
      <c r="AD185" s="208"/>
      <c r="AE185" s="208"/>
      <c r="AF185" s="208"/>
      <c r="AG185" s="208"/>
      <c r="AH185" s="208"/>
      <c r="AI185" s="208"/>
      <c r="AJ185" s="208"/>
      <c r="AK185" s="208"/>
      <c r="AL185" s="208"/>
    </row>
    <row r="186" spans="1:38" ht="12" customHeight="1" x14ac:dyDescent="0.3">
      <c r="A186" s="208"/>
      <c r="B186" s="208"/>
      <c r="C186" s="208"/>
      <c r="D186" s="208"/>
      <c r="E186" s="208"/>
      <c r="F186" s="208"/>
      <c r="G186" s="208"/>
      <c r="H186" s="208"/>
      <c r="I186" s="208"/>
      <c r="J186" s="208"/>
      <c r="K186" s="208"/>
      <c r="L186" s="208"/>
      <c r="M186" s="208"/>
      <c r="N186" s="208"/>
      <c r="O186" s="208"/>
      <c r="P186" s="208"/>
      <c r="Q186" s="208"/>
      <c r="R186" s="208"/>
      <c r="S186" s="208"/>
      <c r="T186" s="208"/>
      <c r="U186" s="208"/>
      <c r="V186" s="208"/>
      <c r="W186" s="208"/>
      <c r="X186" s="208"/>
      <c r="Y186" s="208"/>
      <c r="Z186" s="208"/>
      <c r="AA186" s="208"/>
      <c r="AB186" s="208"/>
      <c r="AC186" s="208"/>
      <c r="AD186" s="208"/>
      <c r="AE186" s="208"/>
      <c r="AF186" s="208"/>
      <c r="AG186" s="208"/>
      <c r="AH186" s="208"/>
      <c r="AI186" s="208"/>
      <c r="AJ186" s="208"/>
      <c r="AK186" s="208"/>
      <c r="AL186" s="208"/>
    </row>
    <row r="187" spans="1:38" ht="12" customHeight="1" x14ac:dyDescent="0.3">
      <c r="A187" s="208"/>
      <c r="B187" s="208"/>
      <c r="C187" s="208"/>
      <c r="D187" s="208"/>
      <c r="E187" s="208"/>
      <c r="F187" s="208"/>
      <c r="G187" s="208"/>
      <c r="H187" s="208"/>
      <c r="I187" s="208"/>
      <c r="J187" s="208"/>
      <c r="K187" s="208"/>
      <c r="L187" s="208"/>
      <c r="M187" s="208"/>
      <c r="N187" s="208"/>
      <c r="O187" s="208"/>
      <c r="P187" s="208"/>
      <c r="Q187" s="208"/>
      <c r="R187" s="208"/>
      <c r="S187" s="208"/>
      <c r="T187" s="208"/>
      <c r="U187" s="208"/>
      <c r="V187" s="208"/>
      <c r="W187" s="208"/>
      <c r="X187" s="208"/>
      <c r="Y187" s="208"/>
      <c r="Z187" s="208"/>
      <c r="AA187" s="208"/>
      <c r="AB187" s="208"/>
      <c r="AC187" s="208"/>
      <c r="AD187" s="208"/>
      <c r="AE187" s="208"/>
      <c r="AF187" s="208"/>
      <c r="AG187" s="208"/>
      <c r="AH187" s="208"/>
      <c r="AI187" s="208"/>
      <c r="AJ187" s="208"/>
      <c r="AK187" s="208"/>
      <c r="AL187" s="208"/>
    </row>
    <row r="188" spans="1:38" ht="12" customHeight="1" x14ac:dyDescent="0.3">
      <c r="A188" s="208"/>
      <c r="B188" s="208"/>
      <c r="C188" s="208"/>
      <c r="D188" s="208"/>
      <c r="E188" s="208"/>
      <c r="F188" s="208"/>
      <c r="G188" s="208"/>
      <c r="H188" s="208"/>
      <c r="I188" s="208"/>
      <c r="J188" s="208"/>
      <c r="K188" s="208"/>
      <c r="L188" s="208"/>
      <c r="M188" s="208"/>
      <c r="N188" s="208"/>
      <c r="O188" s="208"/>
      <c r="P188" s="208"/>
      <c r="Q188" s="208"/>
      <c r="R188" s="208"/>
      <c r="S188" s="208"/>
      <c r="T188" s="208"/>
      <c r="U188" s="208"/>
      <c r="V188" s="208"/>
      <c r="W188" s="208"/>
      <c r="X188" s="208"/>
      <c r="Y188" s="208"/>
      <c r="Z188" s="208"/>
      <c r="AA188" s="208"/>
      <c r="AB188" s="208"/>
      <c r="AC188" s="208"/>
      <c r="AD188" s="208"/>
      <c r="AE188" s="208"/>
      <c r="AF188" s="208"/>
      <c r="AG188" s="208"/>
      <c r="AH188" s="208"/>
      <c r="AI188" s="208"/>
      <c r="AJ188" s="208"/>
      <c r="AK188" s="208"/>
      <c r="AL188" s="208"/>
    </row>
    <row r="189" spans="1:38" ht="12" customHeight="1" x14ac:dyDescent="0.3">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c r="AF189" s="208"/>
      <c r="AG189" s="208"/>
      <c r="AH189" s="208"/>
      <c r="AI189" s="208"/>
      <c r="AJ189" s="208"/>
      <c r="AK189" s="208"/>
      <c r="AL189" s="208"/>
    </row>
    <row r="190" spans="1:38" ht="12" customHeight="1" x14ac:dyDescent="0.3">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c r="AA190" s="208"/>
      <c r="AB190" s="208"/>
      <c r="AC190" s="208"/>
      <c r="AD190" s="208"/>
      <c r="AE190" s="208"/>
      <c r="AF190" s="208"/>
      <c r="AG190" s="208"/>
      <c r="AH190" s="208"/>
      <c r="AI190" s="208"/>
      <c r="AJ190" s="208"/>
      <c r="AK190" s="208"/>
      <c r="AL190" s="208"/>
    </row>
    <row r="191" spans="1:38" ht="12" customHeight="1" x14ac:dyDescent="0.3">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c r="AA191" s="208"/>
      <c r="AB191" s="208"/>
      <c r="AC191" s="208"/>
      <c r="AD191" s="208"/>
      <c r="AE191" s="208"/>
      <c r="AF191" s="208"/>
      <c r="AG191" s="208"/>
      <c r="AH191" s="208"/>
      <c r="AI191" s="208"/>
      <c r="AJ191" s="208"/>
      <c r="AK191" s="208"/>
      <c r="AL191" s="208"/>
    </row>
    <row r="192" spans="1:38" ht="12" customHeight="1" x14ac:dyDescent="0.3">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c r="AA192" s="208"/>
      <c r="AB192" s="208"/>
      <c r="AC192" s="208"/>
      <c r="AD192" s="208"/>
      <c r="AE192" s="208"/>
      <c r="AF192" s="208"/>
      <c r="AG192" s="208"/>
      <c r="AH192" s="208"/>
      <c r="AI192" s="208"/>
      <c r="AJ192" s="208"/>
      <c r="AK192" s="208"/>
      <c r="AL192" s="208"/>
    </row>
    <row r="193" spans="1:38" ht="12" customHeight="1" x14ac:dyDescent="0.3">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c r="AA193" s="208"/>
      <c r="AB193" s="208"/>
      <c r="AC193" s="208"/>
      <c r="AD193" s="208"/>
      <c r="AE193" s="208"/>
      <c r="AF193" s="208"/>
      <c r="AG193" s="208"/>
      <c r="AH193" s="208"/>
      <c r="AI193" s="208"/>
      <c r="AJ193" s="208"/>
      <c r="AK193" s="208"/>
      <c r="AL193" s="208"/>
    </row>
    <row r="194" spans="1:38" ht="12" customHeight="1" x14ac:dyDescent="0.3">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c r="AF194" s="208"/>
      <c r="AG194" s="208"/>
      <c r="AH194" s="208"/>
      <c r="AI194" s="208"/>
      <c r="AJ194" s="208"/>
      <c r="AK194" s="208"/>
      <c r="AL194" s="208"/>
    </row>
    <row r="195" spans="1:38" ht="12" customHeight="1" x14ac:dyDescent="0.3">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c r="AA195" s="208"/>
      <c r="AB195" s="208"/>
      <c r="AC195" s="208"/>
      <c r="AD195" s="208"/>
      <c r="AE195" s="208"/>
      <c r="AF195" s="208"/>
      <c r="AG195" s="208"/>
      <c r="AH195" s="208"/>
      <c r="AI195" s="208"/>
      <c r="AJ195" s="208"/>
      <c r="AK195" s="208"/>
      <c r="AL195" s="208"/>
    </row>
    <row r="196" spans="1:38" ht="12" customHeight="1" x14ac:dyDescent="0.3">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c r="AA196" s="208"/>
      <c r="AB196" s="208"/>
      <c r="AC196" s="208"/>
      <c r="AD196" s="208"/>
      <c r="AE196" s="208"/>
      <c r="AF196" s="208"/>
      <c r="AG196" s="208"/>
      <c r="AH196" s="208"/>
      <c r="AI196" s="208"/>
      <c r="AJ196" s="208"/>
      <c r="AK196" s="208"/>
      <c r="AL196" s="208"/>
    </row>
    <row r="197" spans="1:38" ht="12" customHeight="1" x14ac:dyDescent="0.3">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c r="AA197" s="208"/>
      <c r="AB197" s="208"/>
      <c r="AC197" s="208"/>
      <c r="AD197" s="208"/>
      <c r="AE197" s="208"/>
      <c r="AF197" s="208"/>
      <c r="AG197" s="208"/>
      <c r="AH197" s="208"/>
      <c r="AI197" s="208"/>
      <c r="AJ197" s="208"/>
      <c r="AK197" s="208"/>
      <c r="AL197" s="208"/>
    </row>
    <row r="198" spans="1:38" ht="12" customHeight="1" x14ac:dyDescent="0.3">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c r="AC198" s="208"/>
      <c r="AD198" s="208"/>
      <c r="AE198" s="208"/>
      <c r="AF198" s="208"/>
      <c r="AG198" s="208"/>
      <c r="AH198" s="208"/>
      <c r="AI198" s="208"/>
      <c r="AJ198" s="208"/>
      <c r="AK198" s="208"/>
      <c r="AL198" s="208"/>
    </row>
    <row r="199" spans="1:38" ht="12" customHeight="1" x14ac:dyDescent="0.3">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c r="AA199" s="208"/>
      <c r="AB199" s="208"/>
      <c r="AC199" s="208"/>
      <c r="AD199" s="208"/>
      <c r="AE199" s="208"/>
      <c r="AF199" s="208"/>
      <c r="AG199" s="208"/>
      <c r="AH199" s="208"/>
      <c r="AI199" s="208"/>
      <c r="AJ199" s="208"/>
      <c r="AK199" s="208"/>
      <c r="AL199" s="208"/>
    </row>
    <row r="200" spans="1:38" ht="12" customHeight="1" x14ac:dyDescent="0.3">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c r="AF200" s="208"/>
      <c r="AG200" s="208"/>
      <c r="AH200" s="208"/>
      <c r="AI200" s="208"/>
      <c r="AJ200" s="208"/>
      <c r="AK200" s="208"/>
      <c r="AL200" s="208"/>
    </row>
    <row r="201" spans="1:38" ht="12" customHeight="1" x14ac:dyDescent="0.3">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208"/>
      <c r="AF201" s="208"/>
      <c r="AG201" s="208"/>
      <c r="AH201" s="208"/>
      <c r="AI201" s="208"/>
      <c r="AJ201" s="208"/>
      <c r="AK201" s="208"/>
      <c r="AL201" s="208"/>
    </row>
    <row r="202" spans="1:38" ht="12" customHeight="1" x14ac:dyDescent="0.3">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208"/>
      <c r="AB202" s="208"/>
      <c r="AC202" s="208"/>
      <c r="AD202" s="208"/>
      <c r="AE202" s="208"/>
      <c r="AF202" s="208"/>
      <c r="AG202" s="208"/>
      <c r="AH202" s="208"/>
      <c r="AI202" s="208"/>
      <c r="AJ202" s="208"/>
      <c r="AK202" s="208"/>
      <c r="AL202" s="208"/>
    </row>
    <row r="203" spans="1:38" ht="12" customHeight="1" x14ac:dyDescent="0.3">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c r="AC203" s="208"/>
      <c r="AD203" s="208"/>
      <c r="AE203" s="208"/>
      <c r="AF203" s="208"/>
      <c r="AG203" s="208"/>
      <c r="AH203" s="208"/>
      <c r="AI203" s="208"/>
      <c r="AJ203" s="208"/>
      <c r="AK203" s="208"/>
      <c r="AL203" s="208"/>
    </row>
    <row r="204" spans="1:38" ht="12" customHeight="1" x14ac:dyDescent="0.3">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208"/>
      <c r="AB204" s="208"/>
      <c r="AC204" s="208"/>
      <c r="AD204" s="208"/>
      <c r="AE204" s="208"/>
      <c r="AF204" s="208"/>
      <c r="AG204" s="208"/>
      <c r="AH204" s="208"/>
      <c r="AI204" s="208"/>
      <c r="AJ204" s="208"/>
      <c r="AK204" s="208"/>
      <c r="AL204" s="208"/>
    </row>
    <row r="205" spans="1:38" ht="12" customHeight="1" x14ac:dyDescent="0.3">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8"/>
      <c r="AC205" s="208"/>
      <c r="AD205" s="208"/>
      <c r="AE205" s="208"/>
      <c r="AF205" s="208"/>
      <c r="AG205" s="208"/>
      <c r="AH205" s="208"/>
      <c r="AI205" s="208"/>
      <c r="AJ205" s="208"/>
      <c r="AK205" s="208"/>
      <c r="AL205" s="208"/>
    </row>
    <row r="206" spans="1:38" ht="12" customHeight="1" x14ac:dyDescent="0.3">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8"/>
      <c r="AC206" s="208"/>
      <c r="AD206" s="208"/>
      <c r="AE206" s="208"/>
      <c r="AF206" s="208"/>
      <c r="AG206" s="208"/>
      <c r="AH206" s="208"/>
      <c r="AI206" s="208"/>
      <c r="AJ206" s="208"/>
      <c r="AK206" s="208"/>
      <c r="AL206" s="208"/>
    </row>
    <row r="207" spans="1:38" ht="12" customHeight="1" x14ac:dyDescent="0.3">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8"/>
      <c r="AC207" s="208"/>
      <c r="AD207" s="208"/>
      <c r="AE207" s="208"/>
      <c r="AF207" s="208"/>
      <c r="AG207" s="208"/>
      <c r="AH207" s="208"/>
      <c r="AI207" s="208"/>
      <c r="AJ207" s="208"/>
      <c r="AK207" s="208"/>
      <c r="AL207" s="208"/>
    </row>
    <row r="208" spans="1:38" ht="12" customHeight="1" x14ac:dyDescent="0.3">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8"/>
      <c r="AC208" s="208"/>
      <c r="AD208" s="208"/>
      <c r="AE208" s="208"/>
      <c r="AF208" s="208"/>
      <c r="AG208" s="208"/>
      <c r="AH208" s="208"/>
      <c r="AI208" s="208"/>
      <c r="AJ208" s="208"/>
      <c r="AK208" s="208"/>
      <c r="AL208" s="208"/>
    </row>
    <row r="209" spans="1:38" ht="12" customHeight="1" x14ac:dyDescent="0.3">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8"/>
      <c r="AC209" s="208"/>
      <c r="AD209" s="208"/>
      <c r="AE209" s="208"/>
      <c r="AF209" s="208"/>
      <c r="AG209" s="208"/>
      <c r="AH209" s="208"/>
      <c r="AI209" s="208"/>
      <c r="AJ209" s="208"/>
      <c r="AK209" s="208"/>
      <c r="AL209" s="208"/>
    </row>
    <row r="210" spans="1:38" ht="12" customHeight="1" x14ac:dyDescent="0.3">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8"/>
      <c r="AC210" s="208"/>
      <c r="AD210" s="208"/>
      <c r="AE210" s="208"/>
      <c r="AF210" s="208"/>
      <c r="AG210" s="208"/>
      <c r="AH210" s="208"/>
      <c r="AI210" s="208"/>
      <c r="AJ210" s="208"/>
      <c r="AK210" s="208"/>
      <c r="AL210" s="208"/>
    </row>
    <row r="211" spans="1:38" ht="12" customHeight="1" x14ac:dyDescent="0.3">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c r="AF211" s="208"/>
      <c r="AG211" s="208"/>
      <c r="AH211" s="208"/>
      <c r="AI211" s="208"/>
      <c r="AJ211" s="208"/>
      <c r="AK211" s="208"/>
      <c r="AL211" s="208"/>
    </row>
    <row r="212" spans="1:38" ht="12" customHeight="1" x14ac:dyDescent="0.3">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c r="AC212" s="208"/>
      <c r="AD212" s="208"/>
      <c r="AE212" s="208"/>
      <c r="AF212" s="208"/>
      <c r="AG212" s="208"/>
      <c r="AH212" s="208"/>
      <c r="AI212" s="208"/>
      <c r="AJ212" s="208"/>
      <c r="AK212" s="208"/>
      <c r="AL212" s="208"/>
    </row>
    <row r="213" spans="1:38" ht="12" customHeight="1" x14ac:dyDescent="0.3">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208"/>
      <c r="AH213" s="208"/>
      <c r="AI213" s="208"/>
      <c r="AJ213" s="208"/>
      <c r="AK213" s="208"/>
      <c r="AL213" s="208"/>
    </row>
    <row r="214" spans="1:38" ht="12" customHeight="1" x14ac:dyDescent="0.3">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c r="AA214" s="208"/>
      <c r="AB214" s="208"/>
      <c r="AC214" s="208"/>
      <c r="AD214" s="208"/>
      <c r="AE214" s="208"/>
      <c r="AF214" s="208"/>
      <c r="AG214" s="208"/>
      <c r="AH214" s="208"/>
      <c r="AI214" s="208"/>
      <c r="AJ214" s="208"/>
      <c r="AK214" s="208"/>
      <c r="AL214" s="208"/>
    </row>
    <row r="215" spans="1:38" ht="12" customHeight="1" x14ac:dyDescent="0.3">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c r="AC215" s="208"/>
      <c r="AD215" s="208"/>
      <c r="AE215" s="208"/>
      <c r="AF215" s="208"/>
      <c r="AG215" s="208"/>
      <c r="AH215" s="208"/>
      <c r="AI215" s="208"/>
      <c r="AJ215" s="208"/>
      <c r="AK215" s="208"/>
      <c r="AL215" s="208"/>
    </row>
    <row r="216" spans="1:38" ht="12" customHeight="1" x14ac:dyDescent="0.3">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208"/>
      <c r="AH216" s="208"/>
      <c r="AI216" s="208"/>
      <c r="AJ216" s="208"/>
      <c r="AK216" s="208"/>
      <c r="AL216" s="208"/>
    </row>
    <row r="217" spans="1:38" ht="12" customHeight="1" x14ac:dyDescent="0.3">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c r="AC217" s="208"/>
      <c r="AD217" s="208"/>
      <c r="AE217" s="208"/>
      <c r="AF217" s="208"/>
      <c r="AG217" s="208"/>
      <c r="AH217" s="208"/>
      <c r="AI217" s="208"/>
      <c r="AJ217" s="208"/>
      <c r="AK217" s="208"/>
      <c r="AL217" s="208"/>
    </row>
    <row r="218" spans="1:38" ht="12" customHeight="1" x14ac:dyDescent="0.3">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c r="AC218" s="208"/>
      <c r="AD218" s="208"/>
      <c r="AE218" s="208"/>
      <c r="AF218" s="208"/>
      <c r="AG218" s="208"/>
      <c r="AH218" s="208"/>
      <c r="AI218" s="208"/>
      <c r="AJ218" s="208"/>
      <c r="AK218" s="208"/>
      <c r="AL218" s="208"/>
    </row>
    <row r="219" spans="1:38" ht="12" customHeight="1" x14ac:dyDescent="0.3">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c r="AC219" s="208"/>
      <c r="AD219" s="208"/>
      <c r="AE219" s="208"/>
      <c r="AF219" s="208"/>
      <c r="AG219" s="208"/>
      <c r="AH219" s="208"/>
      <c r="AI219" s="208"/>
      <c r="AJ219" s="208"/>
      <c r="AK219" s="208"/>
      <c r="AL219" s="208"/>
    </row>
    <row r="220" spans="1:38" ht="12" customHeight="1" x14ac:dyDescent="0.3">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208"/>
      <c r="AH220" s="208"/>
      <c r="AI220" s="208"/>
      <c r="AJ220" s="208"/>
      <c r="AK220" s="208"/>
      <c r="AL220" s="208"/>
    </row>
    <row r="221" spans="1:38" ht="12" customHeight="1" x14ac:dyDescent="0.3">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c r="AD221" s="208"/>
      <c r="AE221" s="208"/>
      <c r="AF221" s="208"/>
      <c r="AG221" s="208"/>
      <c r="AH221" s="208"/>
      <c r="AI221" s="208"/>
      <c r="AJ221" s="208"/>
      <c r="AK221" s="208"/>
      <c r="AL221" s="208"/>
    </row>
    <row r="222" spans="1:38" ht="12" customHeight="1" x14ac:dyDescent="0.3">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c r="AC222" s="208"/>
      <c r="AD222" s="208"/>
      <c r="AE222" s="208"/>
      <c r="AF222" s="208"/>
      <c r="AG222" s="208"/>
      <c r="AH222" s="208"/>
      <c r="AI222" s="208"/>
      <c r="AJ222" s="208"/>
      <c r="AK222" s="208"/>
      <c r="AL222" s="208"/>
    </row>
    <row r="223" spans="1:38" ht="12" customHeight="1" x14ac:dyDescent="0.3">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row>
    <row r="224" spans="1:38" ht="12" customHeight="1" x14ac:dyDescent="0.3">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8"/>
      <c r="AC224" s="208"/>
      <c r="AD224" s="208"/>
      <c r="AE224" s="208"/>
      <c r="AF224" s="208"/>
      <c r="AG224" s="208"/>
      <c r="AH224" s="208"/>
      <c r="AI224" s="208"/>
      <c r="AJ224" s="208"/>
      <c r="AK224" s="208"/>
      <c r="AL224" s="208"/>
    </row>
    <row r="225" spans="1:38" ht="12" customHeight="1" x14ac:dyDescent="0.3">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c r="AC225" s="208"/>
      <c r="AD225" s="208"/>
      <c r="AE225" s="208"/>
      <c r="AF225" s="208"/>
      <c r="AG225" s="208"/>
      <c r="AH225" s="208"/>
      <c r="AI225" s="208"/>
      <c r="AJ225" s="208"/>
      <c r="AK225" s="208"/>
      <c r="AL225" s="208"/>
    </row>
    <row r="226" spans="1:38" ht="12" customHeight="1" x14ac:dyDescent="0.3">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8"/>
      <c r="AC226" s="208"/>
      <c r="AD226" s="208"/>
      <c r="AE226" s="208"/>
      <c r="AF226" s="208"/>
      <c r="AG226" s="208"/>
      <c r="AH226" s="208"/>
      <c r="AI226" s="208"/>
      <c r="AJ226" s="208"/>
      <c r="AK226" s="208"/>
      <c r="AL226" s="208"/>
    </row>
    <row r="227" spans="1:38" ht="12" customHeight="1" x14ac:dyDescent="0.3">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8"/>
      <c r="AC227" s="208"/>
      <c r="AD227" s="208"/>
      <c r="AE227" s="208"/>
      <c r="AF227" s="208"/>
      <c r="AG227" s="208"/>
      <c r="AH227" s="208"/>
      <c r="AI227" s="208"/>
      <c r="AJ227" s="208"/>
      <c r="AK227" s="208"/>
      <c r="AL227" s="208"/>
    </row>
    <row r="228" spans="1:38" ht="12" customHeight="1" x14ac:dyDescent="0.3">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c r="AC228" s="208"/>
      <c r="AD228" s="208"/>
      <c r="AE228" s="208"/>
      <c r="AF228" s="208"/>
      <c r="AG228" s="208"/>
      <c r="AH228" s="208"/>
      <c r="AI228" s="208"/>
      <c r="AJ228" s="208"/>
      <c r="AK228" s="208"/>
      <c r="AL228" s="208"/>
    </row>
    <row r="229" spans="1:38" ht="12" customHeight="1" x14ac:dyDescent="0.3">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c r="AC229" s="208"/>
      <c r="AD229" s="208"/>
      <c r="AE229" s="208"/>
      <c r="AF229" s="208"/>
      <c r="AG229" s="208"/>
      <c r="AH229" s="208"/>
      <c r="AI229" s="208"/>
      <c r="AJ229" s="208"/>
      <c r="AK229" s="208"/>
      <c r="AL229" s="208"/>
    </row>
    <row r="230" spans="1:38" ht="12" customHeight="1" x14ac:dyDescent="0.3">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208"/>
      <c r="AH230" s="208"/>
      <c r="AI230" s="208"/>
      <c r="AJ230" s="208"/>
      <c r="AK230" s="208"/>
      <c r="AL230" s="208"/>
    </row>
    <row r="231" spans="1:38" ht="12" customHeight="1" x14ac:dyDescent="0.3">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c r="AD231" s="208"/>
      <c r="AE231" s="208"/>
      <c r="AF231" s="208"/>
      <c r="AG231" s="208"/>
      <c r="AH231" s="208"/>
      <c r="AI231" s="208"/>
      <c r="AJ231" s="208"/>
      <c r="AK231" s="208"/>
      <c r="AL231" s="208"/>
    </row>
    <row r="232" spans="1:38" ht="12" customHeight="1" x14ac:dyDescent="0.3">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c r="AK232" s="208"/>
      <c r="AL232" s="208"/>
    </row>
    <row r="233" spans="1:38" ht="12" customHeight="1" x14ac:dyDescent="0.3">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c r="AK233" s="208"/>
      <c r="AL233" s="208"/>
    </row>
    <row r="234" spans="1:38" ht="12" customHeight="1" x14ac:dyDescent="0.3">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c r="AD234" s="208"/>
      <c r="AE234" s="208"/>
      <c r="AF234" s="208"/>
      <c r="AG234" s="208"/>
      <c r="AH234" s="208"/>
      <c r="AI234" s="208"/>
      <c r="AJ234" s="208"/>
      <c r="AK234" s="208"/>
      <c r="AL234" s="208"/>
    </row>
    <row r="235" spans="1:38" ht="12" customHeight="1" x14ac:dyDescent="0.3">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c r="AD235" s="208"/>
      <c r="AE235" s="208"/>
      <c r="AF235" s="208"/>
      <c r="AG235" s="208"/>
      <c r="AH235" s="208"/>
      <c r="AI235" s="208"/>
      <c r="AJ235" s="208"/>
      <c r="AK235" s="208"/>
      <c r="AL235" s="208"/>
    </row>
    <row r="236" spans="1:38" ht="12" customHeight="1" x14ac:dyDescent="0.3">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c r="AD236" s="208"/>
      <c r="AE236" s="208"/>
      <c r="AF236" s="208"/>
      <c r="AG236" s="208"/>
      <c r="AH236" s="208"/>
      <c r="AI236" s="208"/>
      <c r="AJ236" s="208"/>
      <c r="AK236" s="208"/>
      <c r="AL236" s="208"/>
    </row>
    <row r="237" spans="1:38" ht="12" customHeight="1" x14ac:dyDescent="0.3">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c r="AD237" s="208"/>
      <c r="AE237" s="208"/>
      <c r="AF237" s="208"/>
      <c r="AG237" s="208"/>
      <c r="AH237" s="208"/>
      <c r="AI237" s="208"/>
      <c r="AJ237" s="208"/>
      <c r="AK237" s="208"/>
      <c r="AL237" s="208"/>
    </row>
    <row r="238" spans="1:38" ht="12" customHeight="1" x14ac:dyDescent="0.3">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c r="AC238" s="208"/>
      <c r="AD238" s="208"/>
      <c r="AE238" s="208"/>
      <c r="AF238" s="208"/>
      <c r="AG238" s="208"/>
      <c r="AH238" s="208"/>
      <c r="AI238" s="208"/>
      <c r="AJ238" s="208"/>
      <c r="AK238" s="208"/>
      <c r="AL238" s="208"/>
    </row>
    <row r="239" spans="1:38" ht="12" customHeight="1" x14ac:dyDescent="0.3">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c r="AC239" s="208"/>
      <c r="AD239" s="208"/>
      <c r="AE239" s="208"/>
      <c r="AF239" s="208"/>
      <c r="AG239" s="208"/>
      <c r="AH239" s="208"/>
      <c r="AI239" s="208"/>
      <c r="AJ239" s="208"/>
      <c r="AK239" s="208"/>
      <c r="AL239" s="208"/>
    </row>
    <row r="240" spans="1:38" ht="12" customHeight="1" x14ac:dyDescent="0.3">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c r="AD240" s="208"/>
      <c r="AE240" s="208"/>
      <c r="AF240" s="208"/>
      <c r="AG240" s="208"/>
      <c r="AH240" s="208"/>
      <c r="AI240" s="208"/>
      <c r="AJ240" s="208"/>
      <c r="AK240" s="208"/>
      <c r="AL240" s="208"/>
    </row>
    <row r="241" spans="1:38" ht="12" customHeight="1" x14ac:dyDescent="0.3">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c r="AC241" s="208"/>
      <c r="AD241" s="208"/>
      <c r="AE241" s="208"/>
      <c r="AF241" s="208"/>
      <c r="AG241" s="208"/>
      <c r="AH241" s="208"/>
      <c r="AI241" s="208"/>
      <c r="AJ241" s="208"/>
      <c r="AK241" s="208"/>
      <c r="AL241" s="208"/>
    </row>
    <row r="242" spans="1:38" ht="12" customHeight="1" x14ac:dyDescent="0.3">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c r="AD242" s="208"/>
      <c r="AE242" s="208"/>
      <c r="AF242" s="208"/>
      <c r="AG242" s="208"/>
      <c r="AH242" s="208"/>
      <c r="AI242" s="208"/>
      <c r="AJ242" s="208"/>
      <c r="AK242" s="208"/>
      <c r="AL242" s="208"/>
    </row>
    <row r="243" spans="1:38" ht="12" customHeight="1" x14ac:dyDescent="0.3">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c r="AD243" s="208"/>
      <c r="AE243" s="208"/>
      <c r="AF243" s="208"/>
      <c r="AG243" s="208"/>
      <c r="AH243" s="208"/>
      <c r="AI243" s="208"/>
      <c r="AJ243" s="208"/>
      <c r="AK243" s="208"/>
      <c r="AL243" s="208"/>
    </row>
    <row r="244" spans="1:38" ht="12" customHeight="1" x14ac:dyDescent="0.3">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c r="AA244" s="208"/>
      <c r="AB244" s="208"/>
      <c r="AC244" s="208"/>
      <c r="AD244" s="208"/>
      <c r="AE244" s="208"/>
      <c r="AF244" s="208"/>
      <c r="AG244" s="208"/>
      <c r="AH244" s="208"/>
      <c r="AI244" s="208"/>
      <c r="AJ244" s="208"/>
      <c r="AK244" s="208"/>
      <c r="AL244" s="208"/>
    </row>
    <row r="245" spans="1:38" ht="12" customHeight="1" x14ac:dyDescent="0.3">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208"/>
      <c r="AH245" s="208"/>
      <c r="AI245" s="208"/>
      <c r="AJ245" s="208"/>
      <c r="AK245" s="208"/>
      <c r="AL245" s="208"/>
    </row>
    <row r="246" spans="1:38" ht="12" customHeight="1" x14ac:dyDescent="0.3">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c r="AA246" s="208"/>
      <c r="AB246" s="208"/>
      <c r="AC246" s="208"/>
      <c r="AD246" s="208"/>
      <c r="AE246" s="208"/>
      <c r="AF246" s="208"/>
      <c r="AG246" s="208"/>
      <c r="AH246" s="208"/>
      <c r="AI246" s="208"/>
      <c r="AJ246" s="208"/>
      <c r="AK246" s="208"/>
      <c r="AL246" s="208"/>
    </row>
    <row r="247" spans="1:38" ht="12" customHeight="1" x14ac:dyDescent="0.3">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c r="AA247" s="208"/>
      <c r="AB247" s="208"/>
      <c r="AC247" s="208"/>
      <c r="AD247" s="208"/>
      <c r="AE247" s="208"/>
      <c r="AF247" s="208"/>
      <c r="AG247" s="208"/>
      <c r="AH247" s="208"/>
      <c r="AI247" s="208"/>
      <c r="AJ247" s="208"/>
      <c r="AK247" s="208"/>
      <c r="AL247" s="208"/>
    </row>
    <row r="248" spans="1:38" ht="12" customHeight="1" x14ac:dyDescent="0.3">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c r="AC248" s="208"/>
      <c r="AD248" s="208"/>
      <c r="AE248" s="208"/>
      <c r="AF248" s="208"/>
      <c r="AG248" s="208"/>
      <c r="AH248" s="208"/>
      <c r="AI248" s="208"/>
      <c r="AJ248" s="208"/>
      <c r="AK248" s="208"/>
      <c r="AL248" s="208"/>
    </row>
    <row r="249" spans="1:38" ht="12" customHeight="1" x14ac:dyDescent="0.3">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c r="AA249" s="208"/>
      <c r="AB249" s="208"/>
      <c r="AC249" s="208"/>
      <c r="AD249" s="208"/>
      <c r="AE249" s="208"/>
      <c r="AF249" s="208"/>
      <c r="AG249" s="208"/>
      <c r="AH249" s="208"/>
      <c r="AI249" s="208"/>
      <c r="AJ249" s="208"/>
      <c r="AK249" s="208"/>
      <c r="AL249" s="208"/>
    </row>
    <row r="250" spans="1:38" ht="12" customHeight="1" x14ac:dyDescent="0.3">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c r="AC250" s="208"/>
      <c r="AD250" s="208"/>
      <c r="AE250" s="208"/>
      <c r="AF250" s="208"/>
      <c r="AG250" s="208"/>
      <c r="AH250" s="208"/>
      <c r="AI250" s="208"/>
      <c r="AJ250" s="208"/>
      <c r="AK250" s="208"/>
      <c r="AL250" s="208"/>
    </row>
    <row r="251" spans="1:38" ht="12" customHeight="1" x14ac:dyDescent="0.3">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c r="AA251" s="208"/>
      <c r="AB251" s="208"/>
      <c r="AC251" s="208"/>
      <c r="AD251" s="208"/>
      <c r="AE251" s="208"/>
      <c r="AF251" s="208"/>
      <c r="AG251" s="208"/>
      <c r="AH251" s="208"/>
      <c r="AI251" s="208"/>
      <c r="AJ251" s="208"/>
      <c r="AK251" s="208"/>
      <c r="AL251" s="208"/>
    </row>
    <row r="252" spans="1:38" ht="12" customHeight="1" x14ac:dyDescent="0.3">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c r="AA252" s="208"/>
      <c r="AB252" s="208"/>
      <c r="AC252" s="208"/>
      <c r="AD252" s="208"/>
      <c r="AE252" s="208"/>
      <c r="AF252" s="208"/>
      <c r="AG252" s="208"/>
      <c r="AH252" s="208"/>
      <c r="AI252" s="208"/>
      <c r="AJ252" s="208"/>
      <c r="AK252" s="208"/>
      <c r="AL252" s="208"/>
    </row>
    <row r="253" spans="1:38" ht="12" customHeight="1" x14ac:dyDescent="0.3">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c r="AA253" s="208"/>
      <c r="AB253" s="208"/>
      <c r="AC253" s="208"/>
      <c r="AD253" s="208"/>
      <c r="AE253" s="208"/>
      <c r="AF253" s="208"/>
      <c r="AG253" s="208"/>
      <c r="AH253" s="208"/>
      <c r="AI253" s="208"/>
      <c r="AJ253" s="208"/>
      <c r="AK253" s="208"/>
      <c r="AL253" s="208"/>
    </row>
    <row r="254" spans="1:38" ht="12" customHeight="1" x14ac:dyDescent="0.3">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c r="AA254" s="208"/>
      <c r="AB254" s="208"/>
      <c r="AC254" s="208"/>
      <c r="AD254" s="208"/>
      <c r="AE254" s="208"/>
      <c r="AF254" s="208"/>
      <c r="AG254" s="208"/>
      <c r="AH254" s="208"/>
      <c r="AI254" s="208"/>
      <c r="AJ254" s="208"/>
      <c r="AK254" s="208"/>
      <c r="AL254" s="208"/>
    </row>
    <row r="255" spans="1:38" ht="12" customHeight="1" x14ac:dyDescent="0.3">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c r="AA255" s="208"/>
      <c r="AB255" s="208"/>
      <c r="AC255" s="208"/>
      <c r="AD255" s="208"/>
      <c r="AE255" s="208"/>
      <c r="AF255" s="208"/>
      <c r="AG255" s="208"/>
      <c r="AH255" s="208"/>
      <c r="AI255" s="208"/>
      <c r="AJ255" s="208"/>
      <c r="AK255" s="208"/>
      <c r="AL255" s="208"/>
    </row>
    <row r="256" spans="1:38" ht="12" customHeight="1" x14ac:dyDescent="0.3">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c r="AA256" s="208"/>
      <c r="AB256" s="208"/>
      <c r="AC256" s="208"/>
      <c r="AD256" s="208"/>
      <c r="AE256" s="208"/>
      <c r="AF256" s="208"/>
      <c r="AG256" s="208"/>
      <c r="AH256" s="208"/>
      <c r="AI256" s="208"/>
      <c r="AJ256" s="208"/>
      <c r="AK256" s="208"/>
      <c r="AL256" s="208"/>
    </row>
    <row r="257" spans="1:38" ht="12" customHeight="1" x14ac:dyDescent="0.3">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c r="AA257" s="208"/>
      <c r="AB257" s="208"/>
      <c r="AC257" s="208"/>
      <c r="AD257" s="208"/>
      <c r="AE257" s="208"/>
      <c r="AF257" s="208"/>
      <c r="AG257" s="208"/>
      <c r="AH257" s="208"/>
      <c r="AI257" s="208"/>
      <c r="AJ257" s="208"/>
      <c r="AK257" s="208"/>
      <c r="AL257" s="208"/>
    </row>
    <row r="258" spans="1:38" ht="12" customHeight="1" x14ac:dyDescent="0.3">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row>
    <row r="259" spans="1:38" ht="12" customHeight="1" x14ac:dyDescent="0.3">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c r="AA259" s="208"/>
      <c r="AB259" s="208"/>
      <c r="AC259" s="208"/>
      <c r="AD259" s="208"/>
      <c r="AE259" s="208"/>
      <c r="AF259" s="208"/>
      <c r="AG259" s="208"/>
      <c r="AH259" s="208"/>
      <c r="AI259" s="208"/>
      <c r="AJ259" s="208"/>
      <c r="AK259" s="208"/>
      <c r="AL259" s="208"/>
    </row>
    <row r="260" spans="1:38" ht="12" customHeight="1" x14ac:dyDescent="0.3">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c r="AB260" s="208"/>
      <c r="AC260" s="208"/>
      <c r="AD260" s="208"/>
      <c r="AE260" s="208"/>
      <c r="AF260" s="208"/>
      <c r="AG260" s="208"/>
      <c r="AH260" s="208"/>
      <c r="AI260" s="208"/>
      <c r="AJ260" s="208"/>
      <c r="AK260" s="208"/>
      <c r="AL260" s="208"/>
    </row>
    <row r="261" spans="1:38" ht="12" customHeight="1" x14ac:dyDescent="0.3">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208"/>
      <c r="AB261" s="208"/>
      <c r="AC261" s="208"/>
      <c r="AD261" s="208"/>
      <c r="AE261" s="208"/>
      <c r="AF261" s="208"/>
      <c r="AG261" s="208"/>
      <c r="AH261" s="208"/>
      <c r="AI261" s="208"/>
      <c r="AJ261" s="208"/>
      <c r="AK261" s="208"/>
      <c r="AL261" s="208"/>
    </row>
    <row r="262" spans="1:38" ht="12" customHeight="1" x14ac:dyDescent="0.3">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208"/>
      <c r="AH262" s="208"/>
      <c r="AI262" s="208"/>
      <c r="AJ262" s="208"/>
      <c r="AK262" s="208"/>
      <c r="AL262" s="208"/>
    </row>
    <row r="263" spans="1:38" ht="12" customHeight="1" x14ac:dyDescent="0.3">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08"/>
      <c r="AC263" s="208"/>
      <c r="AD263" s="208"/>
      <c r="AE263" s="208"/>
      <c r="AF263" s="208"/>
      <c r="AG263" s="208"/>
      <c r="AH263" s="208"/>
      <c r="AI263" s="208"/>
      <c r="AJ263" s="208"/>
      <c r="AK263" s="208"/>
      <c r="AL263" s="208"/>
    </row>
    <row r="264" spans="1:38" ht="12" customHeight="1" x14ac:dyDescent="0.3">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c r="AA264" s="208"/>
      <c r="AB264" s="208"/>
      <c r="AC264" s="208"/>
      <c r="AD264" s="208"/>
      <c r="AE264" s="208"/>
      <c r="AF264" s="208"/>
      <c r="AG264" s="208"/>
      <c r="AH264" s="208"/>
      <c r="AI264" s="208"/>
      <c r="AJ264" s="208"/>
      <c r="AK264" s="208"/>
      <c r="AL264" s="208"/>
    </row>
    <row r="265" spans="1:38" ht="12" customHeight="1" x14ac:dyDescent="0.3">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c r="AK265" s="208"/>
      <c r="AL265" s="208"/>
    </row>
    <row r="266" spans="1:38" ht="12" customHeight="1" x14ac:dyDescent="0.3">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c r="AA266" s="208"/>
      <c r="AB266" s="208"/>
      <c r="AC266" s="208"/>
      <c r="AD266" s="208"/>
      <c r="AE266" s="208"/>
      <c r="AF266" s="208"/>
      <c r="AG266" s="208"/>
      <c r="AH266" s="208"/>
      <c r="AI266" s="208"/>
      <c r="AJ266" s="208"/>
      <c r="AK266" s="208"/>
      <c r="AL266" s="208"/>
    </row>
    <row r="267" spans="1:38" ht="12" customHeight="1" x14ac:dyDescent="0.3">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c r="AA267" s="208"/>
      <c r="AB267" s="208"/>
      <c r="AC267" s="208"/>
      <c r="AD267" s="208"/>
      <c r="AE267" s="208"/>
      <c r="AF267" s="208"/>
      <c r="AG267" s="208"/>
      <c r="AH267" s="208"/>
      <c r="AI267" s="208"/>
      <c r="AJ267" s="208"/>
      <c r="AK267" s="208"/>
      <c r="AL267" s="208"/>
    </row>
    <row r="268" spans="1:38" ht="12" customHeight="1" x14ac:dyDescent="0.3">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8"/>
      <c r="AC268" s="208"/>
      <c r="AD268" s="208"/>
      <c r="AE268" s="208"/>
      <c r="AF268" s="208"/>
      <c r="AG268" s="208"/>
      <c r="AH268" s="208"/>
      <c r="AI268" s="208"/>
      <c r="AJ268" s="208"/>
      <c r="AK268" s="208"/>
      <c r="AL268" s="208"/>
    </row>
    <row r="269" spans="1:38" ht="12" customHeight="1" x14ac:dyDescent="0.3">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8"/>
      <c r="AC269" s="208"/>
      <c r="AD269" s="208"/>
      <c r="AE269" s="208"/>
      <c r="AF269" s="208"/>
      <c r="AG269" s="208"/>
      <c r="AH269" s="208"/>
      <c r="AI269" s="208"/>
      <c r="AJ269" s="208"/>
      <c r="AK269" s="208"/>
      <c r="AL269" s="208"/>
    </row>
    <row r="270" spans="1:38" ht="12" customHeight="1" x14ac:dyDescent="0.3">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8"/>
      <c r="AC270" s="208"/>
      <c r="AD270" s="208"/>
      <c r="AE270" s="208"/>
      <c r="AF270" s="208"/>
      <c r="AG270" s="208"/>
      <c r="AH270" s="208"/>
      <c r="AI270" s="208"/>
      <c r="AJ270" s="208"/>
      <c r="AK270" s="208"/>
      <c r="AL270" s="208"/>
    </row>
    <row r="271" spans="1:38" ht="12" customHeight="1" x14ac:dyDescent="0.3">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c r="AA271" s="208"/>
      <c r="AB271" s="208"/>
      <c r="AC271" s="208"/>
      <c r="AD271" s="208"/>
      <c r="AE271" s="208"/>
      <c r="AF271" s="208"/>
      <c r="AG271" s="208"/>
      <c r="AH271" s="208"/>
      <c r="AI271" s="208"/>
      <c r="AJ271" s="208"/>
      <c r="AK271" s="208"/>
      <c r="AL271" s="208"/>
    </row>
    <row r="272" spans="1:38" ht="12" customHeight="1" x14ac:dyDescent="0.3">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8"/>
      <c r="AC272" s="208"/>
      <c r="AD272" s="208"/>
      <c r="AE272" s="208"/>
      <c r="AF272" s="208"/>
      <c r="AG272" s="208"/>
      <c r="AH272" s="208"/>
      <c r="AI272" s="208"/>
      <c r="AJ272" s="208"/>
      <c r="AK272" s="208"/>
      <c r="AL272" s="208"/>
    </row>
    <row r="273" spans="1:38" ht="12" customHeight="1" x14ac:dyDescent="0.3">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8"/>
      <c r="AC273" s="208"/>
      <c r="AD273" s="208"/>
      <c r="AE273" s="208"/>
      <c r="AF273" s="208"/>
      <c r="AG273" s="208"/>
      <c r="AH273" s="208"/>
      <c r="AI273" s="208"/>
      <c r="AJ273" s="208"/>
      <c r="AK273" s="208"/>
      <c r="AL273" s="208"/>
    </row>
    <row r="274" spans="1:38" ht="12" customHeight="1" x14ac:dyDescent="0.3">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8"/>
      <c r="AC274" s="208"/>
      <c r="AD274" s="208"/>
      <c r="AE274" s="208"/>
      <c r="AF274" s="208"/>
      <c r="AG274" s="208"/>
      <c r="AH274" s="208"/>
      <c r="AI274" s="208"/>
      <c r="AJ274" s="208"/>
      <c r="AK274" s="208"/>
      <c r="AL274" s="208"/>
    </row>
    <row r="275" spans="1:38" ht="12" customHeight="1" x14ac:dyDescent="0.3">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c r="AA275" s="208"/>
      <c r="AB275" s="208"/>
      <c r="AC275" s="208"/>
      <c r="AD275" s="208"/>
      <c r="AE275" s="208"/>
      <c r="AF275" s="208"/>
      <c r="AG275" s="208"/>
      <c r="AH275" s="208"/>
      <c r="AI275" s="208"/>
      <c r="AJ275" s="208"/>
      <c r="AK275" s="208"/>
      <c r="AL275" s="208"/>
    </row>
    <row r="276" spans="1:38" ht="12" customHeight="1" x14ac:dyDescent="0.3">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c r="AA276" s="208"/>
      <c r="AB276" s="208"/>
      <c r="AC276" s="208"/>
      <c r="AD276" s="208"/>
      <c r="AE276" s="208"/>
      <c r="AF276" s="208"/>
      <c r="AG276" s="208"/>
      <c r="AH276" s="208"/>
      <c r="AI276" s="208"/>
      <c r="AJ276" s="208"/>
      <c r="AK276" s="208"/>
      <c r="AL276" s="208"/>
    </row>
    <row r="277" spans="1:38" ht="12" customHeight="1" x14ac:dyDescent="0.3">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c r="AA277" s="208"/>
      <c r="AB277" s="208"/>
      <c r="AC277" s="208"/>
      <c r="AD277" s="208"/>
      <c r="AE277" s="208"/>
      <c r="AF277" s="208"/>
      <c r="AG277" s="208"/>
      <c r="AH277" s="208"/>
      <c r="AI277" s="208"/>
      <c r="AJ277" s="208"/>
      <c r="AK277" s="208"/>
      <c r="AL277" s="208"/>
    </row>
    <row r="278" spans="1:38" ht="12" customHeight="1" x14ac:dyDescent="0.3">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c r="AA278" s="208"/>
      <c r="AB278" s="208"/>
      <c r="AC278" s="208"/>
      <c r="AD278" s="208"/>
      <c r="AE278" s="208"/>
      <c r="AF278" s="208"/>
      <c r="AG278" s="208"/>
      <c r="AH278" s="208"/>
      <c r="AI278" s="208"/>
      <c r="AJ278" s="208"/>
      <c r="AK278" s="208"/>
      <c r="AL278" s="208"/>
    </row>
    <row r="279" spans="1:38" ht="12" customHeight="1" x14ac:dyDescent="0.3">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c r="AA279" s="208"/>
      <c r="AB279" s="208"/>
      <c r="AC279" s="208"/>
      <c r="AD279" s="208"/>
      <c r="AE279" s="208"/>
      <c r="AF279" s="208"/>
      <c r="AG279" s="208"/>
      <c r="AH279" s="208"/>
      <c r="AI279" s="208"/>
      <c r="AJ279" s="208"/>
      <c r="AK279" s="208"/>
      <c r="AL279" s="208"/>
    </row>
    <row r="280" spans="1:38" ht="12" customHeight="1" x14ac:dyDescent="0.3">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row>
    <row r="281" spans="1:38" ht="12" customHeight="1" x14ac:dyDescent="0.3">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row>
    <row r="282" spans="1:38" ht="12" customHeight="1" x14ac:dyDescent="0.3">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row>
    <row r="283" spans="1:38" ht="12" customHeight="1" x14ac:dyDescent="0.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row>
    <row r="284" spans="1:38" ht="12" customHeight="1" x14ac:dyDescent="0.3">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row>
    <row r="285" spans="1:38" ht="12" customHeight="1" x14ac:dyDescent="0.3">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row>
    <row r="286" spans="1:38" ht="12" customHeight="1" x14ac:dyDescent="0.3">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row>
    <row r="287" spans="1:38" ht="12" customHeight="1" x14ac:dyDescent="0.3">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row>
    <row r="288" spans="1:38" ht="12" customHeight="1" x14ac:dyDescent="0.3">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row>
    <row r="289" spans="1:38" ht="12" customHeight="1" x14ac:dyDescent="0.3">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row>
    <row r="290" spans="1:38" ht="12" customHeight="1" x14ac:dyDescent="0.3">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row>
    <row r="291" spans="1:38" ht="12" customHeight="1" x14ac:dyDescent="0.3">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row>
    <row r="292" spans="1:38" ht="12" customHeight="1" x14ac:dyDescent="0.3">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row>
    <row r="293" spans="1:38" ht="12" customHeight="1" x14ac:dyDescent="0.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row>
    <row r="294" spans="1:38" ht="12" customHeight="1" x14ac:dyDescent="0.3">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row>
    <row r="295" spans="1:38" ht="12" customHeight="1" x14ac:dyDescent="0.3">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row>
    <row r="296" spans="1:38" ht="12" customHeight="1" x14ac:dyDescent="0.3">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row>
    <row r="297" spans="1:38" ht="12" customHeight="1" x14ac:dyDescent="0.3">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row>
    <row r="298" spans="1:38" ht="12" customHeight="1" x14ac:dyDescent="0.3">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row>
    <row r="299" spans="1:38" ht="12" customHeight="1" x14ac:dyDescent="0.3">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row>
    <row r="300" spans="1:38" ht="12" customHeight="1" x14ac:dyDescent="0.3">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row>
    <row r="301" spans="1:38" ht="12" customHeight="1" x14ac:dyDescent="0.3">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row>
    <row r="302" spans="1:38" ht="12" customHeight="1" x14ac:dyDescent="0.3">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row>
    <row r="303" spans="1:38" ht="12" customHeight="1" x14ac:dyDescent="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row>
    <row r="304" spans="1:38" ht="12" customHeight="1" x14ac:dyDescent="0.3">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row>
    <row r="305" spans="1:38" ht="12" customHeight="1" x14ac:dyDescent="0.3">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row>
    <row r="306" spans="1:38" ht="12" customHeight="1" x14ac:dyDescent="0.3">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row>
    <row r="307" spans="1:38" ht="12" customHeight="1" x14ac:dyDescent="0.3">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row>
    <row r="308" spans="1:38" ht="12" customHeight="1" x14ac:dyDescent="0.3">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row>
    <row r="309" spans="1:38" ht="12" customHeight="1" x14ac:dyDescent="0.3">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row>
    <row r="310" spans="1:38" ht="12" customHeight="1" x14ac:dyDescent="0.3">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row>
    <row r="311" spans="1:38" ht="12" customHeight="1" x14ac:dyDescent="0.3">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row>
    <row r="312" spans="1:38" ht="12" customHeight="1" x14ac:dyDescent="0.3">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row>
    <row r="313" spans="1:38" ht="12" customHeight="1" x14ac:dyDescent="0.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row>
    <row r="314" spans="1:38" ht="12" customHeight="1" x14ac:dyDescent="0.3">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row>
    <row r="315" spans="1:38" ht="12" customHeight="1" x14ac:dyDescent="0.3">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row>
    <row r="316" spans="1:38" ht="12" customHeight="1" x14ac:dyDescent="0.3">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row>
    <row r="317" spans="1:38" ht="12" customHeight="1" x14ac:dyDescent="0.3">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row>
    <row r="318" spans="1:38" ht="12" customHeight="1" x14ac:dyDescent="0.3">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row>
    <row r="319" spans="1:38" ht="12" customHeight="1" x14ac:dyDescent="0.3">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row>
    <row r="320" spans="1:38" ht="12" customHeight="1" x14ac:dyDescent="0.3">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row>
    <row r="321" spans="1:38" ht="12" customHeight="1" x14ac:dyDescent="0.3">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row>
    <row r="322" spans="1:38" ht="12" customHeight="1" x14ac:dyDescent="0.3">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row>
    <row r="323" spans="1:38" ht="12" customHeight="1" x14ac:dyDescent="0.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row>
    <row r="324" spans="1:38" ht="12" customHeight="1" x14ac:dyDescent="0.3">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row>
    <row r="325" spans="1:38" ht="12" customHeight="1" x14ac:dyDescent="0.3">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row>
    <row r="326" spans="1:38" ht="12" customHeight="1" x14ac:dyDescent="0.3">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row>
    <row r="327" spans="1:38" ht="12" customHeight="1" x14ac:dyDescent="0.3">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row>
    <row r="328" spans="1:38" ht="12" customHeight="1" x14ac:dyDescent="0.3">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row>
    <row r="329" spans="1:38" ht="12" customHeight="1" x14ac:dyDescent="0.3">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row>
    <row r="330" spans="1:38" ht="12" customHeight="1" x14ac:dyDescent="0.3">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row>
    <row r="331" spans="1:38" ht="12" customHeight="1" x14ac:dyDescent="0.3">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row>
    <row r="332" spans="1:38" ht="12" customHeight="1" x14ac:dyDescent="0.3">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row>
    <row r="333" spans="1:38" ht="12" customHeight="1" x14ac:dyDescent="0.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row>
    <row r="334" spans="1:38" ht="12" customHeight="1" x14ac:dyDescent="0.3">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row>
    <row r="335" spans="1:38" ht="12" customHeight="1" x14ac:dyDescent="0.3">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row>
    <row r="336" spans="1:38" ht="12" customHeight="1" x14ac:dyDescent="0.3">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row>
    <row r="337" spans="1:38" ht="12" customHeight="1" x14ac:dyDescent="0.3">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row>
    <row r="338" spans="1:38" ht="12" customHeight="1" x14ac:dyDescent="0.3">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row>
    <row r="339" spans="1:38" ht="12" customHeight="1" x14ac:dyDescent="0.3">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row>
    <row r="340" spans="1:38" ht="12" customHeight="1" x14ac:dyDescent="0.3">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row>
    <row r="341" spans="1:38" ht="12" customHeight="1" x14ac:dyDescent="0.3">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row>
    <row r="342" spans="1:38" ht="12" customHeight="1" x14ac:dyDescent="0.3">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row>
    <row r="343" spans="1:38" ht="12" customHeight="1" x14ac:dyDescent="0.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row>
    <row r="344" spans="1:38" ht="12" customHeight="1" x14ac:dyDescent="0.3">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row>
    <row r="345" spans="1:38" ht="12" customHeight="1" x14ac:dyDescent="0.3">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row>
    <row r="346" spans="1:38" ht="12" customHeight="1" x14ac:dyDescent="0.3">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row>
    <row r="347" spans="1:38" ht="12" customHeight="1" x14ac:dyDescent="0.3">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row>
    <row r="348" spans="1:38" ht="12" customHeight="1" x14ac:dyDescent="0.3">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row>
    <row r="349" spans="1:38" ht="12" customHeight="1" x14ac:dyDescent="0.3">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row>
    <row r="350" spans="1:38" ht="12" customHeight="1" x14ac:dyDescent="0.3">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row>
    <row r="351" spans="1:38" ht="12" customHeight="1" x14ac:dyDescent="0.3">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row>
    <row r="352" spans="1:38" ht="12" customHeight="1" x14ac:dyDescent="0.3">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row>
    <row r="353" spans="1:38" ht="12" customHeight="1" x14ac:dyDescent="0.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row>
    <row r="354" spans="1:38" ht="12" customHeight="1" x14ac:dyDescent="0.3">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row>
    <row r="355" spans="1:38" ht="12" customHeight="1" x14ac:dyDescent="0.3">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row>
    <row r="356" spans="1:38" ht="12" customHeight="1" x14ac:dyDescent="0.3">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row>
    <row r="357" spans="1:38" ht="12" customHeight="1" x14ac:dyDescent="0.3">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row>
    <row r="358" spans="1:38" ht="12" customHeight="1" x14ac:dyDescent="0.3">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row>
    <row r="359" spans="1:38" ht="12" customHeight="1" x14ac:dyDescent="0.3">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row>
    <row r="360" spans="1:38" ht="12" customHeight="1" x14ac:dyDescent="0.3">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row>
    <row r="361" spans="1:38" ht="12" customHeight="1" x14ac:dyDescent="0.3">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row>
    <row r="362" spans="1:38" ht="12" customHeight="1" x14ac:dyDescent="0.3">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row>
    <row r="363" spans="1:38" ht="12" customHeight="1" x14ac:dyDescent="0.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row>
    <row r="364" spans="1:38" ht="12" customHeight="1" x14ac:dyDescent="0.3">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row>
    <row r="365" spans="1:38" ht="12" customHeight="1" x14ac:dyDescent="0.3">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row>
    <row r="366" spans="1:38" ht="12" customHeight="1" x14ac:dyDescent="0.3">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row>
    <row r="367" spans="1:38" ht="12" customHeight="1" x14ac:dyDescent="0.3">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row>
    <row r="368" spans="1:38" ht="12" customHeight="1" x14ac:dyDescent="0.3">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row>
    <row r="369" spans="1:38" ht="12" customHeight="1" x14ac:dyDescent="0.3">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row>
    <row r="370" spans="1:38" ht="12" customHeight="1" x14ac:dyDescent="0.3">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row>
    <row r="371" spans="1:38" ht="12" customHeight="1" x14ac:dyDescent="0.3">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row>
    <row r="372" spans="1:38" ht="12" customHeight="1" x14ac:dyDescent="0.3">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row>
    <row r="373" spans="1:38" ht="12" customHeight="1" x14ac:dyDescent="0.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row>
    <row r="374" spans="1:38" ht="12" customHeight="1" x14ac:dyDescent="0.3">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row>
    <row r="375" spans="1:38" ht="12" customHeight="1" x14ac:dyDescent="0.3">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row>
    <row r="376" spans="1:38" ht="12" customHeight="1" x14ac:dyDescent="0.3">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row>
    <row r="377" spans="1:38" ht="12" customHeight="1" x14ac:dyDescent="0.3">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row>
    <row r="378" spans="1:38" ht="12" customHeight="1" x14ac:dyDescent="0.3">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row>
    <row r="379" spans="1:38" ht="12" customHeight="1" x14ac:dyDescent="0.3">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row>
    <row r="380" spans="1:38" ht="12" customHeight="1" x14ac:dyDescent="0.3">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row>
    <row r="381" spans="1:38" ht="12" customHeight="1" x14ac:dyDescent="0.3">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row>
    <row r="382" spans="1:38" ht="12" customHeight="1" x14ac:dyDescent="0.3">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row>
    <row r="383" spans="1:38" ht="12" customHeight="1" x14ac:dyDescent="0.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row>
    <row r="384" spans="1:38" ht="12" customHeight="1" x14ac:dyDescent="0.3">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row>
    <row r="385" spans="1:38" ht="12" customHeight="1" x14ac:dyDescent="0.3">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row>
    <row r="386" spans="1:38" ht="12" customHeight="1" x14ac:dyDescent="0.3">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row>
    <row r="387" spans="1:38" ht="12" customHeight="1" x14ac:dyDescent="0.3">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row>
    <row r="388" spans="1:38" ht="12" customHeight="1" x14ac:dyDescent="0.3">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row>
    <row r="389" spans="1:38" ht="12" customHeight="1" x14ac:dyDescent="0.3">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row>
    <row r="390" spans="1:38" ht="12" customHeight="1" x14ac:dyDescent="0.3">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row>
    <row r="391" spans="1:38" ht="12" customHeight="1" x14ac:dyDescent="0.3">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row>
    <row r="392" spans="1:38" ht="12" customHeight="1" x14ac:dyDescent="0.3">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row>
    <row r="393" spans="1:38" ht="12" customHeight="1" x14ac:dyDescent="0.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row>
    <row r="394" spans="1:38" ht="12" customHeight="1" x14ac:dyDescent="0.3">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row>
    <row r="395" spans="1:38" ht="12" customHeight="1" x14ac:dyDescent="0.3">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row>
    <row r="396" spans="1:38" ht="12" customHeight="1" x14ac:dyDescent="0.3">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row>
    <row r="397" spans="1:38" ht="12" customHeight="1" x14ac:dyDescent="0.3">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row>
    <row r="398" spans="1:38" ht="12" customHeight="1" x14ac:dyDescent="0.3">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row>
    <row r="399" spans="1:38" ht="12" customHeight="1" x14ac:dyDescent="0.3">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row>
    <row r="400" spans="1:38" ht="12" customHeight="1" x14ac:dyDescent="0.3">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row>
    <row r="401" spans="1:38" ht="12" customHeight="1" x14ac:dyDescent="0.3">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row>
    <row r="402" spans="1:38" ht="12" customHeight="1" x14ac:dyDescent="0.3">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row>
    <row r="403" spans="1:38" ht="12" customHeight="1" x14ac:dyDescent="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row>
    <row r="404" spans="1:38" ht="12" customHeight="1" x14ac:dyDescent="0.3">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row>
    <row r="405" spans="1:38" ht="12" customHeight="1" x14ac:dyDescent="0.3">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row>
    <row r="406" spans="1:38" ht="12" customHeight="1" x14ac:dyDescent="0.3">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row>
    <row r="407" spans="1:38" ht="12" customHeight="1" x14ac:dyDescent="0.3">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row>
    <row r="408" spans="1:38" ht="12" customHeight="1" x14ac:dyDescent="0.3">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row>
    <row r="409" spans="1:38" ht="12" customHeight="1" x14ac:dyDescent="0.3">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row>
    <row r="410" spans="1:38" ht="12" customHeight="1" x14ac:dyDescent="0.3">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row>
    <row r="411" spans="1:38" ht="12" customHeight="1" x14ac:dyDescent="0.3">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row>
    <row r="412" spans="1:38" ht="12" customHeight="1" x14ac:dyDescent="0.3">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row>
    <row r="413" spans="1:38" ht="12" customHeight="1" x14ac:dyDescent="0.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row>
    <row r="414" spans="1:38" ht="12" customHeight="1" x14ac:dyDescent="0.3">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row>
    <row r="415" spans="1:38" ht="12" customHeight="1" x14ac:dyDescent="0.3">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row>
    <row r="416" spans="1:38" ht="12" customHeight="1" x14ac:dyDescent="0.3">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row>
    <row r="417" spans="1:38" ht="12" customHeight="1" x14ac:dyDescent="0.3">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row>
    <row r="418" spans="1:38" ht="12" customHeight="1" x14ac:dyDescent="0.3">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row>
    <row r="419" spans="1:38" ht="12" customHeight="1" x14ac:dyDescent="0.3">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row>
    <row r="420" spans="1:38" ht="12" customHeight="1" x14ac:dyDescent="0.3">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row>
    <row r="421" spans="1:38" ht="12" customHeight="1" x14ac:dyDescent="0.3">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row>
    <row r="422" spans="1:38" ht="12" customHeight="1" x14ac:dyDescent="0.3">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row>
    <row r="423" spans="1:38" ht="12" customHeight="1" x14ac:dyDescent="0.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row>
    <row r="424" spans="1:38" ht="12" customHeight="1" x14ac:dyDescent="0.3">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row>
    <row r="425" spans="1:38" ht="12" customHeight="1" x14ac:dyDescent="0.3">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row>
    <row r="426" spans="1:38" ht="12" customHeight="1" x14ac:dyDescent="0.3">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row>
    <row r="427" spans="1:38" ht="12" customHeight="1" x14ac:dyDescent="0.3">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row>
    <row r="428" spans="1:38" ht="12" customHeight="1" x14ac:dyDescent="0.3">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row>
    <row r="429" spans="1:38" ht="12" customHeight="1" x14ac:dyDescent="0.3">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row>
    <row r="430" spans="1:38" ht="12" customHeight="1" x14ac:dyDescent="0.3">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row>
    <row r="431" spans="1:38" ht="12" customHeight="1" x14ac:dyDescent="0.3">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row>
    <row r="432" spans="1:38" ht="12" customHeight="1" x14ac:dyDescent="0.3">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row>
    <row r="433" spans="1:38" ht="12" customHeight="1" x14ac:dyDescent="0.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row>
    <row r="434" spans="1:38" ht="12" customHeight="1" x14ac:dyDescent="0.3">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row>
    <row r="435" spans="1:38" ht="12" customHeight="1" x14ac:dyDescent="0.3">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row>
    <row r="436" spans="1:38" ht="12" customHeight="1" x14ac:dyDescent="0.3">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row>
    <row r="437" spans="1:38" ht="12" customHeight="1" x14ac:dyDescent="0.3">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row>
    <row r="438" spans="1:38" ht="12" customHeight="1" x14ac:dyDescent="0.3">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row>
    <row r="439" spans="1:38" ht="12" customHeight="1" x14ac:dyDescent="0.3">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row>
    <row r="440" spans="1:38" ht="12" customHeight="1" x14ac:dyDescent="0.3">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row>
    <row r="441" spans="1:38" ht="12" customHeight="1" x14ac:dyDescent="0.3">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row>
    <row r="442" spans="1:38" ht="12" customHeight="1" x14ac:dyDescent="0.3">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row>
    <row r="443" spans="1:38" ht="12" customHeight="1" x14ac:dyDescent="0.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row>
    <row r="444" spans="1:38" ht="12" customHeight="1" x14ac:dyDescent="0.3">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row>
    <row r="445" spans="1:38" ht="12" customHeight="1" x14ac:dyDescent="0.3">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row>
    <row r="446" spans="1:38" ht="12" customHeight="1" x14ac:dyDescent="0.3">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row>
    <row r="447" spans="1:38" ht="12" customHeight="1" x14ac:dyDescent="0.3">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row>
    <row r="448" spans="1:38" ht="12" customHeight="1" x14ac:dyDescent="0.3">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row>
    <row r="449" spans="1:38" ht="12" customHeight="1" x14ac:dyDescent="0.3">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row>
    <row r="450" spans="1:38" ht="12" customHeight="1" x14ac:dyDescent="0.3">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row>
    <row r="451" spans="1:38" ht="12" customHeight="1" x14ac:dyDescent="0.3">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row>
    <row r="452" spans="1:38" ht="12" customHeight="1" x14ac:dyDescent="0.3">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row>
    <row r="453" spans="1:38" ht="12" customHeight="1" x14ac:dyDescent="0.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row>
    <row r="454" spans="1:38" ht="12" customHeight="1" x14ac:dyDescent="0.3">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row>
    <row r="455" spans="1:38" ht="12" customHeight="1" x14ac:dyDescent="0.3">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row>
    <row r="456" spans="1:38" ht="12" customHeight="1" x14ac:dyDescent="0.3">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row>
    <row r="457" spans="1:38" ht="12" customHeight="1" x14ac:dyDescent="0.3">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row>
    <row r="458" spans="1:38" ht="12" customHeight="1" x14ac:dyDescent="0.3">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row>
    <row r="459" spans="1:38" ht="12" customHeight="1" x14ac:dyDescent="0.3">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row>
    <row r="460" spans="1:38" ht="12" customHeight="1" x14ac:dyDescent="0.3">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row>
    <row r="461" spans="1:38" ht="12" customHeight="1" x14ac:dyDescent="0.3">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row>
    <row r="462" spans="1:38" ht="12" customHeight="1" x14ac:dyDescent="0.3">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row>
    <row r="463" spans="1:38" ht="12" customHeight="1" x14ac:dyDescent="0.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row>
    <row r="464" spans="1:38" ht="12" customHeight="1" x14ac:dyDescent="0.3">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row>
    <row r="465" spans="1:38" ht="12" customHeight="1" x14ac:dyDescent="0.3">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row>
    <row r="466" spans="1:38" ht="12" customHeight="1" x14ac:dyDescent="0.3">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row>
    <row r="467" spans="1:38" ht="12" customHeight="1" x14ac:dyDescent="0.3">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row>
    <row r="468" spans="1:38" ht="12" customHeight="1" x14ac:dyDescent="0.3">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row>
    <row r="469" spans="1:38" ht="12" customHeight="1" x14ac:dyDescent="0.3">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row>
    <row r="470" spans="1:38" ht="12" customHeight="1" x14ac:dyDescent="0.3">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row>
    <row r="471" spans="1:38" ht="12" customHeight="1" x14ac:dyDescent="0.3">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row>
    <row r="472" spans="1:38" ht="12" customHeight="1" x14ac:dyDescent="0.3">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row>
    <row r="473" spans="1:38" ht="12" customHeight="1" x14ac:dyDescent="0.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row>
    <row r="474" spans="1:38" ht="12" customHeight="1" x14ac:dyDescent="0.3">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row>
    <row r="475" spans="1:38" ht="12" customHeight="1" x14ac:dyDescent="0.3">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row>
    <row r="476" spans="1:38" ht="12" customHeight="1" x14ac:dyDescent="0.3">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row>
    <row r="477" spans="1:38" ht="12" customHeight="1" x14ac:dyDescent="0.3">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row>
    <row r="478" spans="1:38" ht="12" customHeight="1" x14ac:dyDescent="0.3">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row>
    <row r="479" spans="1:38" ht="12" customHeight="1" x14ac:dyDescent="0.3">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row>
    <row r="480" spans="1:38" ht="12" customHeight="1" x14ac:dyDescent="0.3">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row>
    <row r="481" spans="1:38" ht="12" customHeight="1" x14ac:dyDescent="0.3">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row>
    <row r="482" spans="1:38" ht="12" customHeight="1" x14ac:dyDescent="0.3">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row>
    <row r="483" spans="1:38" ht="12" customHeight="1" x14ac:dyDescent="0.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row>
    <row r="484" spans="1:38" ht="12" customHeight="1" x14ac:dyDescent="0.3">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row>
    <row r="485" spans="1:38" ht="12" customHeight="1" x14ac:dyDescent="0.3">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row>
    <row r="486" spans="1:38" ht="12" customHeight="1" x14ac:dyDescent="0.3">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row>
    <row r="487" spans="1:38" ht="12" customHeight="1" x14ac:dyDescent="0.3">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row>
    <row r="488" spans="1:38" ht="12" customHeight="1" x14ac:dyDescent="0.3">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row>
    <row r="489" spans="1:38" ht="12" customHeight="1" x14ac:dyDescent="0.3">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row>
    <row r="490" spans="1:38" ht="12" customHeight="1" x14ac:dyDescent="0.3">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row>
    <row r="491" spans="1:38" ht="12" customHeight="1" x14ac:dyDescent="0.3">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row>
    <row r="492" spans="1:38" ht="12" customHeight="1" x14ac:dyDescent="0.3">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row>
    <row r="493" spans="1:38" ht="12" customHeight="1" x14ac:dyDescent="0.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row>
    <row r="494" spans="1:38" ht="12" customHeight="1" x14ac:dyDescent="0.3">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row>
    <row r="495" spans="1:38" ht="12" customHeight="1" x14ac:dyDescent="0.3">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row>
    <row r="496" spans="1:38" ht="12" customHeight="1" x14ac:dyDescent="0.3">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row>
    <row r="497" spans="1:38" ht="12" customHeight="1" x14ac:dyDescent="0.3">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row>
    <row r="498" spans="1:38" ht="12" customHeight="1" x14ac:dyDescent="0.3">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row>
    <row r="499" spans="1:38" ht="12" customHeight="1" x14ac:dyDescent="0.3">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row>
    <row r="500" spans="1:38" ht="12" customHeight="1" x14ac:dyDescent="0.3">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row>
    <row r="501" spans="1:38" ht="12" customHeight="1" x14ac:dyDescent="0.3">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row>
    <row r="502" spans="1:38" ht="12" customHeight="1" x14ac:dyDescent="0.3">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row>
    <row r="503" spans="1:38" ht="12" customHeight="1" x14ac:dyDescent="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row>
    <row r="504" spans="1:38" ht="12" customHeight="1" x14ac:dyDescent="0.3">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row>
    <row r="505" spans="1:38" ht="12" customHeight="1" x14ac:dyDescent="0.3">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row>
    <row r="506" spans="1:38" ht="12" customHeight="1" x14ac:dyDescent="0.3">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row>
    <row r="507" spans="1:38" ht="12" customHeight="1" x14ac:dyDescent="0.3">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row>
    <row r="508" spans="1:38" ht="12" customHeight="1" x14ac:dyDescent="0.3">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row>
    <row r="509" spans="1:38" ht="12" customHeight="1" x14ac:dyDescent="0.3">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row>
    <row r="510" spans="1:38" ht="12" customHeight="1" x14ac:dyDescent="0.3">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row>
    <row r="511" spans="1:38" ht="12" customHeight="1" x14ac:dyDescent="0.3">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row>
    <row r="512" spans="1:38" ht="12" customHeight="1" x14ac:dyDescent="0.3">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row>
    <row r="513" spans="1:38" ht="12" customHeight="1" x14ac:dyDescent="0.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row>
    <row r="514" spans="1:38" ht="12" customHeight="1" x14ac:dyDescent="0.3">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row>
    <row r="515" spans="1:38" ht="12" customHeight="1" x14ac:dyDescent="0.3">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row>
    <row r="516" spans="1:38" ht="12" customHeight="1" x14ac:dyDescent="0.3">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row>
    <row r="517" spans="1:38" ht="12" customHeight="1" x14ac:dyDescent="0.3">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row>
    <row r="518" spans="1:38" ht="12" customHeight="1" x14ac:dyDescent="0.3">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row>
    <row r="519" spans="1:38" ht="12" customHeight="1" x14ac:dyDescent="0.3">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row>
    <row r="520" spans="1:38" ht="12" customHeight="1" x14ac:dyDescent="0.3">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row>
    <row r="521" spans="1:38" ht="12" customHeight="1" x14ac:dyDescent="0.3">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row>
    <row r="522" spans="1:38" ht="12" customHeight="1" x14ac:dyDescent="0.3">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row>
    <row r="523" spans="1:38" ht="12" customHeight="1" x14ac:dyDescent="0.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row>
    <row r="524" spans="1:38" ht="12" customHeight="1" x14ac:dyDescent="0.3">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row>
    <row r="525" spans="1:38" ht="12" customHeight="1" x14ac:dyDescent="0.3">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row>
    <row r="526" spans="1:38" ht="12" customHeight="1" x14ac:dyDescent="0.3">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row>
    <row r="527" spans="1:38" ht="12" customHeight="1" x14ac:dyDescent="0.3">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row>
    <row r="528" spans="1:38" ht="12" customHeight="1" x14ac:dyDescent="0.3">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row>
    <row r="529" spans="1:38" ht="12" customHeight="1" x14ac:dyDescent="0.3">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row>
    <row r="530" spans="1:38" ht="12" customHeight="1" x14ac:dyDescent="0.3">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row>
    <row r="531" spans="1:38" ht="12" customHeight="1" x14ac:dyDescent="0.3">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row>
    <row r="532" spans="1:38" ht="12" customHeight="1" x14ac:dyDescent="0.3">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row>
    <row r="533" spans="1:38" ht="12" customHeight="1" x14ac:dyDescent="0.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row>
    <row r="534" spans="1:38" ht="12" customHeight="1" x14ac:dyDescent="0.3">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row>
    <row r="535" spans="1:38" ht="12" customHeight="1" x14ac:dyDescent="0.3">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row>
    <row r="536" spans="1:38" ht="12" customHeight="1" x14ac:dyDescent="0.3">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row>
    <row r="537" spans="1:38" ht="12" customHeight="1" x14ac:dyDescent="0.3">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row>
    <row r="538" spans="1:38" ht="12" customHeight="1" x14ac:dyDescent="0.3">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row>
    <row r="539" spans="1:38" ht="12" customHeight="1" x14ac:dyDescent="0.3">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row>
    <row r="540" spans="1:38" ht="12" customHeight="1" x14ac:dyDescent="0.3">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row>
    <row r="541" spans="1:38" ht="12" customHeight="1" x14ac:dyDescent="0.3">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row>
    <row r="542" spans="1:38" ht="12" customHeight="1" x14ac:dyDescent="0.3">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row>
    <row r="543" spans="1:38" ht="12" customHeight="1" x14ac:dyDescent="0.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row>
    <row r="544" spans="1:38" ht="12" customHeight="1" x14ac:dyDescent="0.3">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row>
    <row r="545" spans="1:38" ht="12" customHeight="1" x14ac:dyDescent="0.3">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row>
    <row r="546" spans="1:38" ht="12" customHeight="1" x14ac:dyDescent="0.3">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row>
    <row r="547" spans="1:38" ht="12" customHeight="1" x14ac:dyDescent="0.3">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row>
    <row r="548" spans="1:38" ht="12" customHeight="1" x14ac:dyDescent="0.3">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row>
    <row r="549" spans="1:38" ht="12" customHeight="1" x14ac:dyDescent="0.3">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row>
    <row r="550" spans="1:38" ht="12" customHeight="1" x14ac:dyDescent="0.3">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row>
    <row r="551" spans="1:38" ht="12" customHeight="1" x14ac:dyDescent="0.3">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row>
    <row r="552" spans="1:38" ht="12" customHeight="1" x14ac:dyDescent="0.3">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row>
    <row r="553" spans="1:38" ht="12" customHeight="1" x14ac:dyDescent="0.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row>
    <row r="554" spans="1:38" ht="12" customHeight="1" x14ac:dyDescent="0.3">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row>
    <row r="555" spans="1:38" ht="12" customHeight="1" x14ac:dyDescent="0.3">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row>
    <row r="556" spans="1:38" ht="12" customHeight="1" x14ac:dyDescent="0.3">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row>
    <row r="557" spans="1:38" ht="12" customHeight="1" x14ac:dyDescent="0.3">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row>
    <row r="558" spans="1:38" ht="12" customHeight="1" x14ac:dyDescent="0.3">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row>
    <row r="559" spans="1:38" ht="12" customHeight="1" x14ac:dyDescent="0.3">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row>
    <row r="560" spans="1:38" ht="12" customHeight="1" x14ac:dyDescent="0.3">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row>
    <row r="561" spans="1:38" ht="12" customHeight="1" x14ac:dyDescent="0.3">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row>
    <row r="562" spans="1:38" ht="12" customHeight="1" x14ac:dyDescent="0.3">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row>
    <row r="563" spans="1:38" ht="12" customHeight="1" x14ac:dyDescent="0.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row>
    <row r="564" spans="1:38" ht="12" customHeight="1" x14ac:dyDescent="0.3">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row>
    <row r="565" spans="1:38" ht="12" customHeight="1" x14ac:dyDescent="0.3">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row>
    <row r="566" spans="1:38" ht="12" customHeight="1" x14ac:dyDescent="0.3">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row>
    <row r="567" spans="1:38" ht="12" customHeight="1" x14ac:dyDescent="0.3">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row>
    <row r="568" spans="1:38" ht="12" customHeight="1" x14ac:dyDescent="0.3">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row>
    <row r="569" spans="1:38" ht="12" customHeight="1" x14ac:dyDescent="0.3">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row>
    <row r="570" spans="1:38" ht="12" customHeight="1" x14ac:dyDescent="0.3">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row>
    <row r="571" spans="1:38" ht="12" customHeight="1" x14ac:dyDescent="0.3">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row>
    <row r="572" spans="1:38" ht="12" customHeight="1" x14ac:dyDescent="0.3">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row>
    <row r="573" spans="1:38" ht="12" customHeight="1" x14ac:dyDescent="0.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row>
    <row r="574" spans="1:38" ht="12" customHeight="1" x14ac:dyDescent="0.3">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row>
    <row r="575" spans="1:38" ht="12" customHeight="1" x14ac:dyDescent="0.3">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row>
    <row r="576" spans="1:38" ht="12" customHeight="1" x14ac:dyDescent="0.3">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row>
    <row r="577" spans="1:38" ht="12" customHeight="1" x14ac:dyDescent="0.3">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row>
    <row r="578" spans="1:38" ht="12" customHeight="1" x14ac:dyDescent="0.3">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row>
    <row r="579" spans="1:38" ht="12" customHeight="1" x14ac:dyDescent="0.3">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row>
    <row r="580" spans="1:38" ht="12" customHeight="1" x14ac:dyDescent="0.3">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row>
    <row r="581" spans="1:38" ht="12" customHeight="1" x14ac:dyDescent="0.3">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row>
    <row r="582" spans="1:38" ht="12" customHeight="1" x14ac:dyDescent="0.3">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row>
    <row r="583" spans="1:38" ht="12" customHeight="1" x14ac:dyDescent="0.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row>
    <row r="584" spans="1:38" ht="12" customHeight="1" x14ac:dyDescent="0.3">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row>
    <row r="585" spans="1:38" ht="12" customHeight="1" x14ac:dyDescent="0.3">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row>
    <row r="586" spans="1:38" ht="12" customHeight="1" x14ac:dyDescent="0.3">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row>
    <row r="587" spans="1:38" ht="12" customHeight="1" x14ac:dyDescent="0.3">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row>
    <row r="588" spans="1:38" ht="12" customHeight="1" x14ac:dyDescent="0.3">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row>
    <row r="589" spans="1:38" ht="12" customHeight="1" x14ac:dyDescent="0.3">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row>
    <row r="590" spans="1:38" ht="12" customHeight="1" x14ac:dyDescent="0.3">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row>
    <row r="591" spans="1:38" ht="12" customHeight="1" x14ac:dyDescent="0.3">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row>
    <row r="592" spans="1:38" ht="12" customHeight="1" x14ac:dyDescent="0.3">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row>
    <row r="593" spans="1:38" ht="12" customHeight="1" x14ac:dyDescent="0.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row>
    <row r="594" spans="1:38" ht="12" customHeight="1" x14ac:dyDescent="0.3">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row>
    <row r="595" spans="1:38" ht="12" customHeight="1" x14ac:dyDescent="0.3">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row>
    <row r="596" spans="1:38" ht="12" customHeight="1" x14ac:dyDescent="0.3">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row>
    <row r="597" spans="1:38" ht="12" customHeight="1" x14ac:dyDescent="0.3">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row>
    <row r="598" spans="1:38" ht="12" customHeight="1" x14ac:dyDescent="0.3">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row>
    <row r="599" spans="1:38" ht="12" customHeight="1" x14ac:dyDescent="0.3">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row>
    <row r="600" spans="1:38" ht="12" customHeight="1" x14ac:dyDescent="0.3">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row>
    <row r="601" spans="1:38" ht="12" customHeight="1" x14ac:dyDescent="0.3">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row>
    <row r="602" spans="1:38" ht="12" customHeight="1" x14ac:dyDescent="0.3">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row>
    <row r="603" spans="1:38" ht="12" customHeight="1" x14ac:dyDescent="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row>
    <row r="604" spans="1:38" ht="12" customHeight="1" x14ac:dyDescent="0.3">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row>
    <row r="605" spans="1:38" ht="12" customHeight="1" x14ac:dyDescent="0.3">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row>
    <row r="606" spans="1:38" ht="12" customHeight="1" x14ac:dyDescent="0.3">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row>
    <row r="607" spans="1:38" ht="12" customHeight="1" x14ac:dyDescent="0.3">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row>
    <row r="608" spans="1:38" ht="12" customHeight="1" x14ac:dyDescent="0.3">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row>
    <row r="609" spans="1:38" ht="12" customHeight="1" x14ac:dyDescent="0.3">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row>
    <row r="610" spans="1:38" ht="12" customHeight="1" x14ac:dyDescent="0.3">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row>
    <row r="611" spans="1:38" ht="12" customHeight="1" x14ac:dyDescent="0.3">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row>
    <row r="612" spans="1:38" ht="12" customHeight="1" x14ac:dyDescent="0.3">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row>
    <row r="613" spans="1:38" ht="12" customHeight="1" x14ac:dyDescent="0.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row>
    <row r="614" spans="1:38" ht="12" customHeight="1" x14ac:dyDescent="0.3">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row>
    <row r="615" spans="1:38" ht="12" customHeight="1" x14ac:dyDescent="0.3">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row>
    <row r="616" spans="1:38" ht="12" customHeight="1" x14ac:dyDescent="0.3">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row>
    <row r="617" spans="1:38" ht="12" customHeight="1" x14ac:dyDescent="0.3">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row>
    <row r="618" spans="1:38" ht="12" customHeight="1" x14ac:dyDescent="0.3">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row>
    <row r="619" spans="1:38" ht="12" customHeight="1" x14ac:dyDescent="0.3">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row>
    <row r="620" spans="1:38" ht="12" customHeight="1" x14ac:dyDescent="0.3">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row>
    <row r="621" spans="1:38" ht="12" customHeight="1" x14ac:dyDescent="0.3">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row>
    <row r="622" spans="1:38" ht="12" customHeight="1" x14ac:dyDescent="0.3">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row>
    <row r="623" spans="1:38" ht="12" customHeight="1" x14ac:dyDescent="0.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row>
    <row r="624" spans="1:38" ht="12" customHeight="1" x14ac:dyDescent="0.3">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row>
    <row r="625" spans="1:38" ht="12" customHeight="1" x14ac:dyDescent="0.3">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row>
    <row r="626" spans="1:38" ht="12" customHeight="1" x14ac:dyDescent="0.3">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row>
    <row r="627" spans="1:38" ht="12" customHeight="1" x14ac:dyDescent="0.3">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row>
    <row r="628" spans="1:38" ht="12" customHeight="1" x14ac:dyDescent="0.3">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row>
    <row r="629" spans="1:38" ht="12" customHeight="1" x14ac:dyDescent="0.3">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row>
    <row r="630" spans="1:38" ht="12" customHeight="1" x14ac:dyDescent="0.3">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row>
    <row r="631" spans="1:38" ht="12" customHeight="1" x14ac:dyDescent="0.3">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row>
    <row r="632" spans="1:38" ht="12" customHeight="1" x14ac:dyDescent="0.3">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row>
    <row r="633" spans="1:38" ht="12" customHeight="1" x14ac:dyDescent="0.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row>
    <row r="634" spans="1:38" ht="12" customHeight="1" x14ac:dyDescent="0.3">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row>
    <row r="635" spans="1:38" ht="12" customHeight="1" x14ac:dyDescent="0.3">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row>
    <row r="636" spans="1:38" ht="12" customHeight="1" x14ac:dyDescent="0.3">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row>
    <row r="637" spans="1:38" ht="12" customHeight="1" x14ac:dyDescent="0.3">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row>
    <row r="638" spans="1:38" ht="12" customHeight="1" x14ac:dyDescent="0.3">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row>
    <row r="639" spans="1:38" ht="12" customHeight="1" x14ac:dyDescent="0.3">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row>
    <row r="640" spans="1:38" ht="12" customHeight="1" x14ac:dyDescent="0.3">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row>
    <row r="641" spans="1:38" ht="12" customHeight="1" x14ac:dyDescent="0.3">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row>
    <row r="642" spans="1:38" ht="12" customHeight="1" x14ac:dyDescent="0.3">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row>
    <row r="643" spans="1:38" ht="12" customHeight="1" x14ac:dyDescent="0.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row>
    <row r="644" spans="1:38" ht="12" customHeight="1" x14ac:dyDescent="0.3">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row>
    <row r="645" spans="1:38" ht="12" customHeight="1" x14ac:dyDescent="0.3">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row>
    <row r="646" spans="1:38" ht="12" customHeight="1" x14ac:dyDescent="0.3">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row>
    <row r="647" spans="1:38" ht="12" customHeight="1" x14ac:dyDescent="0.3">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row>
    <row r="648" spans="1:38" ht="12" customHeight="1" x14ac:dyDescent="0.3">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row>
    <row r="649" spans="1:38" ht="12" customHeight="1" x14ac:dyDescent="0.3">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row>
    <row r="650" spans="1:38" ht="12" customHeight="1" x14ac:dyDescent="0.3">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row>
    <row r="651" spans="1:38" ht="12" customHeight="1" x14ac:dyDescent="0.3">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row>
    <row r="652" spans="1:38" ht="12" customHeight="1" x14ac:dyDescent="0.3">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row>
    <row r="653" spans="1:38" ht="12" customHeight="1" x14ac:dyDescent="0.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row>
    <row r="654" spans="1:38" ht="12" customHeight="1" x14ac:dyDescent="0.3">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row>
    <row r="655" spans="1:38" ht="12" customHeight="1" x14ac:dyDescent="0.3">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row>
    <row r="656" spans="1:38" ht="12" customHeight="1" x14ac:dyDescent="0.3">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row>
    <row r="657" spans="1:38" ht="12" customHeight="1" x14ac:dyDescent="0.3">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row>
    <row r="658" spans="1:38" ht="12" customHeight="1" x14ac:dyDescent="0.3">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row>
    <row r="659" spans="1:38" ht="12" customHeight="1" x14ac:dyDescent="0.3">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row>
    <row r="660" spans="1:38" ht="12" customHeight="1" x14ac:dyDescent="0.3">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row>
    <row r="661" spans="1:38" ht="12" customHeight="1" x14ac:dyDescent="0.3">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row>
    <row r="662" spans="1:38" ht="12" customHeight="1" x14ac:dyDescent="0.3">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row>
    <row r="663" spans="1:38" ht="12" customHeight="1" x14ac:dyDescent="0.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row>
    <row r="664" spans="1:38" ht="12" customHeight="1" x14ac:dyDescent="0.3">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row>
    <row r="665" spans="1:38" ht="12" customHeight="1" x14ac:dyDescent="0.3">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row>
    <row r="666" spans="1:38" ht="12" customHeight="1" x14ac:dyDescent="0.3">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row>
    <row r="667" spans="1:38" ht="12" customHeight="1" x14ac:dyDescent="0.3">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row>
    <row r="668" spans="1:38" ht="12" customHeight="1" x14ac:dyDescent="0.3">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row>
    <row r="669" spans="1:38" ht="12" customHeight="1" x14ac:dyDescent="0.3">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row>
    <row r="670" spans="1:38" ht="12" customHeight="1" x14ac:dyDescent="0.3">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row>
    <row r="671" spans="1:38" ht="12" customHeight="1" x14ac:dyDescent="0.3">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row>
    <row r="672" spans="1:38" ht="12" customHeight="1" x14ac:dyDescent="0.3">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row>
    <row r="673" spans="1:38" ht="12" customHeight="1" x14ac:dyDescent="0.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row>
    <row r="674" spans="1:38" ht="12" customHeight="1" x14ac:dyDescent="0.3">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row>
    <row r="675" spans="1:38" ht="12" customHeight="1" x14ac:dyDescent="0.3">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row>
    <row r="676" spans="1:38" ht="12" customHeight="1" x14ac:dyDescent="0.3">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row>
    <row r="677" spans="1:38" ht="12" customHeight="1" x14ac:dyDescent="0.3">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row>
    <row r="678" spans="1:38" ht="12" customHeight="1" x14ac:dyDescent="0.3">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row>
    <row r="679" spans="1:38" ht="12" customHeight="1" x14ac:dyDescent="0.3">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row>
    <row r="680" spans="1:38" ht="12" customHeight="1" x14ac:dyDescent="0.3">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row>
    <row r="681" spans="1:38" ht="12" customHeight="1" x14ac:dyDescent="0.3">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row>
    <row r="682" spans="1:38" ht="12" customHeight="1" x14ac:dyDescent="0.3">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row>
    <row r="683" spans="1:38" ht="12" customHeight="1" x14ac:dyDescent="0.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row>
    <row r="684" spans="1:38" ht="12" customHeight="1" x14ac:dyDescent="0.3">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row>
    <row r="685" spans="1:38" ht="12" customHeight="1" x14ac:dyDescent="0.3">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row>
    <row r="686" spans="1:38" ht="12" customHeight="1" x14ac:dyDescent="0.3">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row>
    <row r="687" spans="1:38" ht="12" customHeight="1" x14ac:dyDescent="0.3">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row>
    <row r="688" spans="1:38" ht="12" customHeight="1" x14ac:dyDescent="0.3">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row>
    <row r="689" spans="1:38" ht="12" customHeight="1" x14ac:dyDescent="0.3">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row>
    <row r="690" spans="1:38" ht="12" customHeight="1" x14ac:dyDescent="0.3">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row>
    <row r="691" spans="1:38" ht="12" customHeight="1" x14ac:dyDescent="0.3">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row>
    <row r="692" spans="1:38" ht="12" customHeight="1" x14ac:dyDescent="0.3">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row>
    <row r="693" spans="1:38" ht="12" customHeight="1" x14ac:dyDescent="0.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row>
    <row r="694" spans="1:38" ht="12" customHeight="1" x14ac:dyDescent="0.3">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row>
    <row r="695" spans="1:38" ht="12" customHeight="1" x14ac:dyDescent="0.3">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row>
    <row r="696" spans="1:38" ht="12" customHeight="1" x14ac:dyDescent="0.3">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row>
    <row r="697" spans="1:38" ht="12" customHeight="1" x14ac:dyDescent="0.3">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row>
    <row r="698" spans="1:38" ht="12" customHeight="1" x14ac:dyDescent="0.3">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row>
    <row r="699" spans="1:38" ht="12" customHeight="1" x14ac:dyDescent="0.3">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row>
    <row r="700" spans="1:38" ht="12" customHeight="1" x14ac:dyDescent="0.3">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row>
    <row r="701" spans="1:38" ht="12" customHeight="1" x14ac:dyDescent="0.3">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row>
    <row r="702" spans="1:38" ht="12" customHeight="1" x14ac:dyDescent="0.3">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row>
    <row r="703" spans="1:38" ht="12" customHeight="1" x14ac:dyDescent="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row>
    <row r="704" spans="1:38" ht="12" customHeight="1" x14ac:dyDescent="0.3">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row>
    <row r="705" spans="1:38" ht="12" customHeight="1" x14ac:dyDescent="0.3">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row>
    <row r="706" spans="1:38" ht="12" customHeight="1" x14ac:dyDescent="0.3">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row>
    <row r="707" spans="1:38" ht="12" customHeight="1" x14ac:dyDescent="0.3">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row>
    <row r="708" spans="1:38" ht="12" customHeight="1" x14ac:dyDescent="0.3">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row>
    <row r="709" spans="1:38" ht="12" customHeight="1" x14ac:dyDescent="0.3">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row>
    <row r="710" spans="1:38" ht="12" customHeight="1" x14ac:dyDescent="0.3">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row>
    <row r="711" spans="1:38" ht="12" customHeight="1" x14ac:dyDescent="0.3">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row>
    <row r="712" spans="1:38" ht="12" customHeight="1" x14ac:dyDescent="0.3">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row>
    <row r="713" spans="1:38" ht="12" customHeight="1" x14ac:dyDescent="0.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row>
    <row r="714" spans="1:38" ht="12" customHeight="1" x14ac:dyDescent="0.3">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row>
    <row r="715" spans="1:38" ht="12" customHeight="1" x14ac:dyDescent="0.3">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row>
    <row r="716" spans="1:38" ht="12" customHeight="1" x14ac:dyDescent="0.3">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row>
    <row r="717" spans="1:38" ht="12" customHeight="1" x14ac:dyDescent="0.3">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row>
    <row r="718" spans="1:38" ht="12" customHeight="1" x14ac:dyDescent="0.3">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row>
    <row r="719" spans="1:38" ht="12" customHeight="1" x14ac:dyDescent="0.3">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row>
    <row r="720" spans="1:38" ht="12" customHeight="1" x14ac:dyDescent="0.3">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row>
    <row r="721" spans="1:38" ht="12" customHeight="1" x14ac:dyDescent="0.3">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row>
    <row r="722" spans="1:38" ht="12" customHeight="1" x14ac:dyDescent="0.3">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row>
    <row r="723" spans="1:38" ht="12" customHeight="1" x14ac:dyDescent="0.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row>
    <row r="724" spans="1:38" ht="12" customHeight="1" x14ac:dyDescent="0.3">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row>
    <row r="725" spans="1:38" ht="12" customHeight="1" x14ac:dyDescent="0.3">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row>
    <row r="726" spans="1:38" ht="12" customHeight="1" x14ac:dyDescent="0.3">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row>
    <row r="727" spans="1:38" ht="12" customHeight="1" x14ac:dyDescent="0.3">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row>
    <row r="728" spans="1:38" ht="12" customHeight="1" x14ac:dyDescent="0.3">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row>
    <row r="729" spans="1:38" ht="12" customHeight="1" x14ac:dyDescent="0.3">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row>
    <row r="730" spans="1:38" ht="12" customHeight="1" x14ac:dyDescent="0.3">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row>
    <row r="731" spans="1:38" ht="12" customHeight="1" x14ac:dyDescent="0.3">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row>
    <row r="732" spans="1:38" ht="12" customHeight="1" x14ac:dyDescent="0.3">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row>
    <row r="733" spans="1:38" ht="12" customHeight="1" x14ac:dyDescent="0.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row>
    <row r="734" spans="1:38" ht="12" customHeight="1" x14ac:dyDescent="0.3">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row>
    <row r="735" spans="1:38" ht="12" customHeight="1" x14ac:dyDescent="0.3">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row>
    <row r="736" spans="1:38" ht="12" customHeight="1" x14ac:dyDescent="0.3">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row>
    <row r="737" spans="1:38" ht="12" customHeight="1" x14ac:dyDescent="0.3">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row>
    <row r="738" spans="1:38" ht="12" customHeight="1" x14ac:dyDescent="0.3">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row>
    <row r="739" spans="1:38" ht="12" customHeight="1" x14ac:dyDescent="0.3">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row>
    <row r="740" spans="1:38" ht="12" customHeight="1" x14ac:dyDescent="0.3">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row>
    <row r="741" spans="1:38" ht="12" customHeight="1" x14ac:dyDescent="0.3">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row>
    <row r="742" spans="1:38" ht="12" customHeight="1" x14ac:dyDescent="0.3">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row>
    <row r="743" spans="1:38" ht="12" customHeight="1" x14ac:dyDescent="0.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row>
    <row r="744" spans="1:38" ht="12" customHeight="1" x14ac:dyDescent="0.3">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row>
    <row r="745" spans="1:38" ht="12" customHeight="1" x14ac:dyDescent="0.3">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row>
    <row r="746" spans="1:38" ht="12" customHeight="1" x14ac:dyDescent="0.3">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row>
    <row r="747" spans="1:38" ht="12" customHeight="1" x14ac:dyDescent="0.3">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row>
    <row r="748" spans="1:38" ht="12" customHeight="1" x14ac:dyDescent="0.3">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row>
    <row r="749" spans="1:38" ht="12" customHeight="1" x14ac:dyDescent="0.3">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row>
    <row r="750" spans="1:38" ht="12" customHeight="1" x14ac:dyDescent="0.3">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row>
    <row r="751" spans="1:38" ht="12" customHeight="1" x14ac:dyDescent="0.3">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row>
    <row r="752" spans="1:38" ht="12" customHeight="1" x14ac:dyDescent="0.3">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row>
    <row r="753" spans="1:38" ht="12" customHeight="1" x14ac:dyDescent="0.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row>
    <row r="754" spans="1:38" ht="12" customHeight="1" x14ac:dyDescent="0.3">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row>
    <row r="755" spans="1:38" ht="12" customHeight="1" x14ac:dyDescent="0.3">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row>
    <row r="756" spans="1:38" ht="12" customHeight="1" x14ac:dyDescent="0.3">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row>
    <row r="757" spans="1:38" ht="12" customHeight="1" x14ac:dyDescent="0.3">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row>
    <row r="758" spans="1:38" ht="12" customHeight="1" x14ac:dyDescent="0.3">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row>
    <row r="759" spans="1:38" ht="12" customHeight="1" x14ac:dyDescent="0.3">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row>
    <row r="760" spans="1:38" ht="12" customHeight="1" x14ac:dyDescent="0.3">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row>
    <row r="761" spans="1:38" ht="12" customHeight="1" x14ac:dyDescent="0.3">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row>
    <row r="762" spans="1:38" ht="12" customHeight="1" x14ac:dyDescent="0.3">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row>
    <row r="763" spans="1:38" ht="12" customHeight="1" x14ac:dyDescent="0.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row>
    <row r="764" spans="1:38" ht="12" customHeight="1" x14ac:dyDescent="0.3">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row>
    <row r="765" spans="1:38" ht="12" customHeight="1" x14ac:dyDescent="0.3">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row>
    <row r="766" spans="1:38" ht="12" customHeight="1" x14ac:dyDescent="0.3">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row>
    <row r="767" spans="1:38" ht="12" customHeight="1" x14ac:dyDescent="0.3">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row>
    <row r="768" spans="1:38" ht="12" customHeight="1" x14ac:dyDescent="0.3">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row>
    <row r="769" spans="1:38" ht="12" customHeight="1" x14ac:dyDescent="0.3">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row>
    <row r="770" spans="1:38" ht="12" customHeight="1" x14ac:dyDescent="0.3">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row>
    <row r="771" spans="1:38" ht="12" customHeight="1" x14ac:dyDescent="0.3">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row>
    <row r="772" spans="1:38" ht="12" customHeight="1" x14ac:dyDescent="0.3">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row>
    <row r="773" spans="1:38" ht="12" customHeight="1" x14ac:dyDescent="0.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row>
    <row r="774" spans="1:38" ht="12" customHeight="1" x14ac:dyDescent="0.3">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row>
    <row r="775" spans="1:38" ht="12" customHeight="1" x14ac:dyDescent="0.3">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row>
    <row r="776" spans="1:38" ht="12" customHeight="1" x14ac:dyDescent="0.3">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row>
    <row r="777" spans="1:38" ht="12" customHeight="1" x14ac:dyDescent="0.3">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row>
    <row r="778" spans="1:38" ht="12" customHeight="1" x14ac:dyDescent="0.3">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row>
    <row r="779" spans="1:38" ht="12" customHeight="1" x14ac:dyDescent="0.3">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row>
    <row r="780" spans="1:38" ht="12" customHeight="1" x14ac:dyDescent="0.3">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row>
    <row r="781" spans="1:38" ht="12" customHeight="1" x14ac:dyDescent="0.3">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row>
    <row r="782" spans="1:38" ht="12" customHeight="1" x14ac:dyDescent="0.3">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row>
    <row r="783" spans="1:38" ht="12" customHeight="1" x14ac:dyDescent="0.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row>
    <row r="784" spans="1:38" ht="12" customHeight="1" x14ac:dyDescent="0.3">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row>
    <row r="785" spans="1:38" ht="12" customHeight="1" x14ac:dyDescent="0.3">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row>
    <row r="786" spans="1:38" ht="12" customHeight="1" x14ac:dyDescent="0.3">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row>
    <row r="787" spans="1:38" ht="12" customHeight="1" x14ac:dyDescent="0.3">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row>
    <row r="788" spans="1:38" ht="12" customHeight="1" x14ac:dyDescent="0.3">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row>
    <row r="789" spans="1:38" ht="12" customHeight="1" x14ac:dyDescent="0.3">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row>
    <row r="790" spans="1:38" ht="12" customHeight="1" x14ac:dyDescent="0.3">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row>
    <row r="791" spans="1:38" ht="12" customHeight="1" x14ac:dyDescent="0.3">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row>
    <row r="792" spans="1:38" ht="12" customHeight="1" x14ac:dyDescent="0.3">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row>
    <row r="793" spans="1:38" ht="12" customHeight="1" x14ac:dyDescent="0.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row>
    <row r="794" spans="1:38" ht="12" customHeight="1" x14ac:dyDescent="0.3">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row>
    <row r="795" spans="1:38" ht="12" customHeight="1" x14ac:dyDescent="0.3">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row>
    <row r="796" spans="1:38" ht="12" customHeight="1" x14ac:dyDescent="0.3">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row>
    <row r="797" spans="1:38" ht="12" customHeight="1" x14ac:dyDescent="0.3">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row>
    <row r="798" spans="1:38" ht="12" customHeight="1" x14ac:dyDescent="0.3">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row>
    <row r="799" spans="1:38" ht="12" customHeight="1" x14ac:dyDescent="0.3">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row>
    <row r="800" spans="1:38" ht="12" customHeight="1" x14ac:dyDescent="0.3">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row>
    <row r="801" spans="1:38" ht="12" customHeight="1" x14ac:dyDescent="0.3">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row>
    <row r="802" spans="1:38" ht="12" customHeight="1" x14ac:dyDescent="0.3">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row>
    <row r="803" spans="1:38" ht="12" customHeight="1" x14ac:dyDescent="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row>
    <row r="804" spans="1:38" ht="12" customHeight="1" x14ac:dyDescent="0.3">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row>
    <row r="805" spans="1:38" ht="12" customHeight="1" x14ac:dyDescent="0.3">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row>
    <row r="806" spans="1:38" ht="12" customHeight="1" x14ac:dyDescent="0.3">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row>
    <row r="807" spans="1:38" ht="12" customHeight="1" x14ac:dyDescent="0.3">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row>
    <row r="808" spans="1:38" ht="12" customHeight="1" x14ac:dyDescent="0.3">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row>
    <row r="809" spans="1:38" ht="12" customHeight="1" x14ac:dyDescent="0.3">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row>
    <row r="810" spans="1:38" ht="12" customHeight="1" x14ac:dyDescent="0.3">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row>
    <row r="811" spans="1:38" ht="12" customHeight="1" x14ac:dyDescent="0.3">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row>
    <row r="812" spans="1:38" ht="12" customHeight="1" x14ac:dyDescent="0.3">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row>
    <row r="813" spans="1:38" ht="12" customHeight="1" x14ac:dyDescent="0.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row>
    <row r="814" spans="1:38" ht="12" customHeight="1" x14ac:dyDescent="0.3">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row>
    <row r="815" spans="1:38" ht="12" customHeight="1" x14ac:dyDescent="0.3">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row>
    <row r="816" spans="1:38" ht="12" customHeight="1" x14ac:dyDescent="0.3">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row>
    <row r="817" spans="1:38" ht="12" customHeight="1" x14ac:dyDescent="0.3">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row>
    <row r="818" spans="1:38" ht="12" customHeight="1" x14ac:dyDescent="0.3">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row>
    <row r="819" spans="1:38" ht="12" customHeight="1" x14ac:dyDescent="0.3">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row>
    <row r="820" spans="1:38" ht="12" customHeight="1" x14ac:dyDescent="0.3">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row>
    <row r="821" spans="1:38" ht="12" customHeight="1" x14ac:dyDescent="0.3">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row>
    <row r="822" spans="1:38" ht="12" customHeight="1" x14ac:dyDescent="0.3">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row>
    <row r="823" spans="1:38" ht="12" customHeight="1" x14ac:dyDescent="0.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row>
    <row r="824" spans="1:38" ht="12" customHeight="1" x14ac:dyDescent="0.3">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row>
    <row r="825" spans="1:38" ht="12" customHeight="1" x14ac:dyDescent="0.3">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row>
    <row r="826" spans="1:38" ht="12" customHeight="1" x14ac:dyDescent="0.3">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row>
    <row r="827" spans="1:38" ht="12" customHeight="1" x14ac:dyDescent="0.3">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row>
    <row r="828" spans="1:38" ht="12" customHeight="1" x14ac:dyDescent="0.3">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row>
    <row r="829" spans="1:38" ht="12" customHeight="1" x14ac:dyDescent="0.3">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row>
    <row r="830" spans="1:38" ht="12" customHeight="1" x14ac:dyDescent="0.3">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row>
    <row r="831" spans="1:38" ht="12" customHeight="1" x14ac:dyDescent="0.3">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row>
    <row r="832" spans="1:38" ht="12" customHeight="1" x14ac:dyDescent="0.3">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row>
    <row r="833" spans="1:38" ht="12" customHeight="1" x14ac:dyDescent="0.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row>
    <row r="834" spans="1:38" ht="12" customHeight="1" x14ac:dyDescent="0.3">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row>
    <row r="835" spans="1:38" ht="12" customHeight="1" x14ac:dyDescent="0.3">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row>
    <row r="836" spans="1:38" ht="12" customHeight="1" x14ac:dyDescent="0.3">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row>
    <row r="837" spans="1:38" ht="12" customHeight="1" x14ac:dyDescent="0.3">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row>
    <row r="838" spans="1:38" ht="12" customHeight="1" x14ac:dyDescent="0.3">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row>
    <row r="839" spans="1:38" ht="12" customHeight="1" x14ac:dyDescent="0.3">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row>
    <row r="840" spans="1:38" ht="12" customHeight="1" x14ac:dyDescent="0.3">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row>
    <row r="841" spans="1:38" ht="12" customHeight="1" x14ac:dyDescent="0.3">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row>
    <row r="842" spans="1:38" ht="12" customHeight="1" x14ac:dyDescent="0.3">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row>
    <row r="843" spans="1:38" ht="12" customHeight="1" x14ac:dyDescent="0.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row>
    <row r="844" spans="1:38" ht="12" customHeight="1" x14ac:dyDescent="0.3">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row>
    <row r="845" spans="1:38" ht="12" customHeight="1" x14ac:dyDescent="0.3">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row>
    <row r="846" spans="1:38" ht="12" customHeight="1" x14ac:dyDescent="0.3">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row>
    <row r="847" spans="1:38" ht="12" customHeight="1" x14ac:dyDescent="0.3">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row>
    <row r="848" spans="1:38" ht="12" customHeight="1" x14ac:dyDescent="0.3">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row>
    <row r="849" spans="1:38" ht="12" customHeight="1" x14ac:dyDescent="0.3">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row>
    <row r="850" spans="1:38" ht="12" customHeight="1" x14ac:dyDescent="0.3">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row>
    <row r="851" spans="1:38" ht="12" customHeight="1" x14ac:dyDescent="0.3">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row>
    <row r="852" spans="1:38" ht="12" customHeight="1" x14ac:dyDescent="0.3">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row>
    <row r="853" spans="1:38" ht="12" customHeight="1" x14ac:dyDescent="0.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row>
    <row r="854" spans="1:38" ht="12" customHeight="1" x14ac:dyDescent="0.3">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row>
    <row r="855" spans="1:38" ht="12" customHeight="1" x14ac:dyDescent="0.3">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row>
    <row r="856" spans="1:38" ht="12" customHeight="1" x14ac:dyDescent="0.3">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row>
    <row r="857" spans="1:38" ht="12" customHeight="1" x14ac:dyDescent="0.3">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row>
    <row r="858" spans="1:38" ht="12" customHeight="1" x14ac:dyDescent="0.3">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row>
    <row r="859" spans="1:38" ht="12" customHeight="1" x14ac:dyDescent="0.3">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row>
    <row r="860" spans="1:38" ht="12" customHeight="1" x14ac:dyDescent="0.3">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row>
    <row r="861" spans="1:38" ht="12" customHeight="1" x14ac:dyDescent="0.3">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row>
    <row r="862" spans="1:38" ht="12" customHeight="1" x14ac:dyDescent="0.3">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row>
    <row r="863" spans="1:38" ht="12" customHeight="1" x14ac:dyDescent="0.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row>
    <row r="864" spans="1:38" ht="12" customHeight="1" x14ac:dyDescent="0.3">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row>
    <row r="865" spans="1:38" ht="12" customHeight="1" x14ac:dyDescent="0.3">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row>
    <row r="866" spans="1:38" ht="12" customHeight="1" x14ac:dyDescent="0.3">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row>
    <row r="867" spans="1:38" ht="12" customHeight="1" x14ac:dyDescent="0.3">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row>
    <row r="868" spans="1:38" ht="12" customHeight="1" x14ac:dyDescent="0.3">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row>
    <row r="869" spans="1:38" ht="12" customHeight="1" x14ac:dyDescent="0.3">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row>
    <row r="870" spans="1:38" ht="12" customHeight="1" x14ac:dyDescent="0.3">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row>
    <row r="871" spans="1:38" ht="12" customHeight="1" x14ac:dyDescent="0.3">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row>
    <row r="872" spans="1:38" ht="12" customHeight="1" x14ac:dyDescent="0.3">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row>
    <row r="873" spans="1:38" ht="12" customHeight="1" x14ac:dyDescent="0.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row>
    <row r="874" spans="1:38" ht="12" customHeight="1" x14ac:dyDescent="0.3">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row>
    <row r="875" spans="1:38" ht="12" customHeight="1" x14ac:dyDescent="0.3">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row>
    <row r="876" spans="1:38" ht="12" customHeight="1" x14ac:dyDescent="0.3">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row>
    <row r="877" spans="1:38" ht="12" customHeight="1" x14ac:dyDescent="0.3">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row>
    <row r="878" spans="1:38" ht="12" customHeight="1" x14ac:dyDescent="0.3">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row>
    <row r="879" spans="1:38" ht="12" customHeight="1" x14ac:dyDescent="0.3">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row>
    <row r="880" spans="1:38" ht="12" customHeight="1" x14ac:dyDescent="0.3">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row>
    <row r="881" spans="1:38" ht="12" customHeight="1" x14ac:dyDescent="0.3">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row>
    <row r="882" spans="1:38" ht="12" customHeight="1" x14ac:dyDescent="0.3">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row>
    <row r="883" spans="1:38" ht="12" customHeight="1" x14ac:dyDescent="0.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row>
    <row r="884" spans="1:38" ht="12" customHeight="1" x14ac:dyDescent="0.3">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row>
    <row r="885" spans="1:38" ht="12" customHeight="1" x14ac:dyDescent="0.3">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row>
    <row r="886" spans="1:38" ht="12" customHeight="1" x14ac:dyDescent="0.3">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row>
    <row r="887" spans="1:38" ht="12" customHeight="1" x14ac:dyDescent="0.3">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row>
    <row r="888" spans="1:38" ht="12" customHeight="1" x14ac:dyDescent="0.3">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row>
    <row r="889" spans="1:38" ht="12" customHeight="1" x14ac:dyDescent="0.3">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row>
    <row r="890" spans="1:38" ht="12" customHeight="1" x14ac:dyDescent="0.3">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row>
    <row r="891" spans="1:38" ht="12" customHeight="1" x14ac:dyDescent="0.3">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row>
    <row r="892" spans="1:38" ht="12" customHeight="1" x14ac:dyDescent="0.3">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row>
    <row r="893" spans="1:38" ht="12" customHeight="1" x14ac:dyDescent="0.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row>
    <row r="894" spans="1:38" ht="12" customHeight="1" x14ac:dyDescent="0.3">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row>
    <row r="895" spans="1:38" ht="12" customHeight="1" x14ac:dyDescent="0.3">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row>
    <row r="896" spans="1:38" ht="12" customHeight="1" x14ac:dyDescent="0.3">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row>
    <row r="897" spans="1:38" ht="12" customHeight="1" x14ac:dyDescent="0.3">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row>
    <row r="898" spans="1:38" ht="12" customHeight="1" x14ac:dyDescent="0.3">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row>
    <row r="899" spans="1:38" ht="12" customHeight="1" x14ac:dyDescent="0.3">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row>
    <row r="900" spans="1:38" ht="12" customHeight="1" x14ac:dyDescent="0.3">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row>
    <row r="901" spans="1:38" ht="12" customHeight="1" x14ac:dyDescent="0.3">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row>
    <row r="902" spans="1:38" ht="12" customHeight="1" x14ac:dyDescent="0.3">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row>
    <row r="903" spans="1:38" ht="12" customHeight="1" x14ac:dyDescent="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row>
    <row r="904" spans="1:38" ht="12" customHeight="1" x14ac:dyDescent="0.3">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row>
    <row r="905" spans="1:38" ht="12" customHeight="1" x14ac:dyDescent="0.3">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row>
    <row r="906" spans="1:38" ht="12" customHeight="1" x14ac:dyDescent="0.3">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row>
    <row r="907" spans="1:38" ht="12" customHeight="1" x14ac:dyDescent="0.3">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row>
    <row r="908" spans="1:38" ht="12" customHeight="1" x14ac:dyDescent="0.3">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row>
    <row r="909" spans="1:38" ht="12" customHeight="1" x14ac:dyDescent="0.3">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row>
    <row r="910" spans="1:38" ht="12" customHeight="1" x14ac:dyDescent="0.3">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row>
    <row r="911" spans="1:38" ht="12" customHeight="1" x14ac:dyDescent="0.3">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row>
    <row r="912" spans="1:38" ht="12" customHeight="1" x14ac:dyDescent="0.3">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row>
    <row r="913" spans="1:38" ht="12" customHeight="1" x14ac:dyDescent="0.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row>
    <row r="914" spans="1:38" ht="12" customHeight="1" x14ac:dyDescent="0.3">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row>
    <row r="915" spans="1:38" ht="12" customHeight="1" x14ac:dyDescent="0.3">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row>
    <row r="916" spans="1:38" ht="12" customHeight="1" x14ac:dyDescent="0.3">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row>
    <row r="917" spans="1:38" ht="12" customHeight="1" x14ac:dyDescent="0.3">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row>
    <row r="918" spans="1:38" ht="12" customHeight="1" x14ac:dyDescent="0.3">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row>
    <row r="919" spans="1:38" ht="12" customHeight="1" x14ac:dyDescent="0.3">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row>
    <row r="920" spans="1:38" ht="12" customHeight="1" x14ac:dyDescent="0.3">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row>
    <row r="921" spans="1:38" ht="12" customHeight="1" x14ac:dyDescent="0.3">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row>
    <row r="922" spans="1:38" ht="12" customHeight="1" x14ac:dyDescent="0.3">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row>
    <row r="923" spans="1:38" ht="12" customHeight="1" x14ac:dyDescent="0.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row>
    <row r="924" spans="1:38" ht="12" customHeight="1" x14ac:dyDescent="0.3">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row>
    <row r="925" spans="1:38" ht="12" customHeight="1" x14ac:dyDescent="0.3">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row>
    <row r="926" spans="1:38" ht="12" customHeight="1" x14ac:dyDescent="0.3">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row>
    <row r="927" spans="1:38" ht="12" customHeight="1" x14ac:dyDescent="0.3">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row>
    <row r="928" spans="1:38" ht="12" customHeight="1" x14ac:dyDescent="0.3">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row>
    <row r="929" spans="1:38" ht="12" customHeight="1" x14ac:dyDescent="0.3">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row>
    <row r="930" spans="1:38" ht="12" customHeight="1" x14ac:dyDescent="0.3">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row>
    <row r="931" spans="1:38" ht="12" customHeight="1" x14ac:dyDescent="0.3">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row>
    <row r="932" spans="1:38" ht="12" customHeight="1" x14ac:dyDescent="0.3">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row>
    <row r="933" spans="1:38" ht="12" customHeight="1" x14ac:dyDescent="0.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row>
    <row r="934" spans="1:38" ht="12" customHeight="1" x14ac:dyDescent="0.3">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row>
    <row r="935" spans="1:38" ht="12" customHeight="1" x14ac:dyDescent="0.3">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row>
    <row r="936" spans="1:38" ht="12" customHeight="1" x14ac:dyDescent="0.3">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row>
    <row r="937" spans="1:38" ht="12" customHeight="1" x14ac:dyDescent="0.3">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row>
    <row r="938" spans="1:38" ht="12" customHeight="1" x14ac:dyDescent="0.3">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row>
    <row r="939" spans="1:38" ht="12" customHeight="1" x14ac:dyDescent="0.3">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row>
    <row r="940" spans="1:38" ht="12" customHeight="1" x14ac:dyDescent="0.3">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row>
    <row r="941" spans="1:38" ht="12" customHeight="1" x14ac:dyDescent="0.3">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row>
    <row r="942" spans="1:38" ht="12" customHeight="1" x14ac:dyDescent="0.3">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row>
    <row r="943" spans="1:38" ht="12" customHeight="1" x14ac:dyDescent="0.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row>
    <row r="944" spans="1:38" ht="12" customHeight="1" x14ac:dyDescent="0.3">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row>
    <row r="945" spans="1:38" ht="12" customHeight="1" x14ac:dyDescent="0.3">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row>
    <row r="946" spans="1:38" ht="12" customHeight="1" x14ac:dyDescent="0.3">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row>
    <row r="947" spans="1:38" ht="12" customHeight="1" x14ac:dyDescent="0.3">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row>
    <row r="948" spans="1:38" ht="12" customHeight="1" x14ac:dyDescent="0.3">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row>
    <row r="949" spans="1:38" ht="12" customHeight="1" x14ac:dyDescent="0.3">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row>
    <row r="950" spans="1:38" ht="12" customHeight="1" x14ac:dyDescent="0.3">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row>
    <row r="951" spans="1:38" ht="12" customHeight="1" x14ac:dyDescent="0.3">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row>
    <row r="952" spans="1:38" ht="12" customHeight="1" x14ac:dyDescent="0.3">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row>
    <row r="953" spans="1:38" ht="12" customHeight="1" x14ac:dyDescent="0.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row>
    <row r="954" spans="1:38" ht="12" customHeight="1" x14ac:dyDescent="0.3">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row>
    <row r="955" spans="1:38" ht="12" customHeight="1" x14ac:dyDescent="0.3">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row>
    <row r="956" spans="1:38" ht="12" customHeight="1" x14ac:dyDescent="0.3">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row>
    <row r="957" spans="1:38" ht="12" customHeight="1" x14ac:dyDescent="0.3">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row>
    <row r="958" spans="1:38" ht="12" customHeight="1" x14ac:dyDescent="0.3">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row>
    <row r="959" spans="1:38" ht="12" customHeight="1" x14ac:dyDescent="0.3">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row>
    <row r="960" spans="1:38" ht="12" customHeight="1" x14ac:dyDescent="0.3">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row>
    <row r="961" spans="1:38" ht="12" customHeight="1" x14ac:dyDescent="0.3">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row>
    <row r="962" spans="1:38" ht="12" customHeight="1" x14ac:dyDescent="0.3">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row>
    <row r="963" spans="1:38" ht="12" customHeight="1" x14ac:dyDescent="0.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row>
    <row r="964" spans="1:38" ht="12" customHeight="1" x14ac:dyDescent="0.3">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row>
    <row r="965" spans="1:38" ht="12" customHeight="1" x14ac:dyDescent="0.3">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row>
    <row r="966" spans="1:38" ht="12" customHeight="1" x14ac:dyDescent="0.3">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row>
    <row r="967" spans="1:38" ht="12" customHeight="1" x14ac:dyDescent="0.3">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row>
    <row r="968" spans="1:38" ht="12" customHeight="1" x14ac:dyDescent="0.3">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row>
    <row r="969" spans="1:38" ht="12" customHeight="1" x14ac:dyDescent="0.3">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row>
    <row r="970" spans="1:38" ht="12" customHeight="1" x14ac:dyDescent="0.3">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row>
    <row r="971" spans="1:38" ht="12" customHeight="1" x14ac:dyDescent="0.3">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row>
    <row r="972" spans="1:38" ht="12" customHeight="1" x14ac:dyDescent="0.3">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row>
    <row r="973" spans="1:38" ht="12" customHeight="1" x14ac:dyDescent="0.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row>
    <row r="974" spans="1:38" ht="12" customHeight="1" x14ac:dyDescent="0.3">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row>
    <row r="975" spans="1:38" ht="12" customHeight="1" x14ac:dyDescent="0.3">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row>
    <row r="976" spans="1:38" ht="12" customHeight="1" x14ac:dyDescent="0.3">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row>
    <row r="977" spans="1:38" ht="12" customHeight="1" x14ac:dyDescent="0.3">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row>
    <row r="978" spans="1:38" ht="12" customHeight="1" x14ac:dyDescent="0.3">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row>
    <row r="979" spans="1:38" ht="12" customHeight="1" x14ac:dyDescent="0.3">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row>
    <row r="980" spans="1:38" ht="12" customHeight="1" x14ac:dyDescent="0.3">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row>
    <row r="981" spans="1:38" ht="12" customHeight="1" x14ac:dyDescent="0.3">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row>
    <row r="982" spans="1:38" ht="12" customHeight="1" x14ac:dyDescent="0.3">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row>
    <row r="983" spans="1:38" ht="12" customHeight="1" x14ac:dyDescent="0.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row>
    <row r="984" spans="1:38" ht="12" customHeight="1" x14ac:dyDescent="0.3">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row>
    <row r="985" spans="1:38" ht="12" customHeight="1" x14ac:dyDescent="0.3">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row>
    <row r="986" spans="1:38" ht="12" customHeight="1" x14ac:dyDescent="0.3">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row>
    <row r="987" spans="1:38" ht="12" customHeight="1" x14ac:dyDescent="0.3">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row>
    <row r="988" spans="1:38" ht="12" customHeight="1" x14ac:dyDescent="0.3">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row>
    <row r="989" spans="1:38" ht="12" customHeight="1" x14ac:dyDescent="0.3">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row>
    <row r="990" spans="1:38" ht="12" customHeight="1" x14ac:dyDescent="0.3">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row>
    <row r="991" spans="1:38" ht="12" customHeight="1" x14ac:dyDescent="0.3">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row>
    <row r="992" spans="1:38" ht="12" customHeight="1" x14ac:dyDescent="0.3">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row>
    <row r="993" spans="1:38" ht="12" customHeight="1" x14ac:dyDescent="0.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row>
    <row r="994" spans="1:38" ht="12" customHeight="1" x14ac:dyDescent="0.3">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row>
    <row r="995" spans="1:38" ht="12" customHeight="1" x14ac:dyDescent="0.3">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row>
    <row r="996" spans="1:38" ht="12" customHeight="1" x14ac:dyDescent="0.3">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row>
    <row r="997" spans="1:38" ht="12" customHeight="1" x14ac:dyDescent="0.3">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row>
    <row r="998" spans="1:38" ht="12" customHeight="1" x14ac:dyDescent="0.3">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row>
    <row r="999" spans="1:38" ht="12" customHeight="1" x14ac:dyDescent="0.3">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row>
    <row r="1000" spans="1:38" ht="12" customHeight="1" x14ac:dyDescent="0.3">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row>
  </sheetData>
  <mergeCells count="9">
    <mergeCell ref="A3:C6"/>
    <mergeCell ref="A39:C39"/>
    <mergeCell ref="A1:O1"/>
    <mergeCell ref="D3:J3"/>
    <mergeCell ref="K3:R3"/>
    <mergeCell ref="D4:J4"/>
    <mergeCell ref="K4:R4"/>
    <mergeCell ref="D6:J6"/>
    <mergeCell ref="K6:R6"/>
  </mergeCells>
  <pageMargins left="0.75" right="0.75" top="1" bottom="1"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N1001"/>
  <sheetViews>
    <sheetView tabSelected="1" topLeftCell="F1" workbookViewId="0">
      <selection activeCell="L13" sqref="L13"/>
    </sheetView>
  </sheetViews>
  <sheetFormatPr baseColWidth="10" defaultColWidth="14.44140625" defaultRowHeight="15" customHeight="1" x14ac:dyDescent="0.3"/>
  <cols>
    <col min="11" max="11" width="14.44140625" customWidth="1"/>
    <col min="13" max="13" width="42.44140625" customWidth="1"/>
  </cols>
  <sheetData>
    <row r="1" spans="1:14" x14ac:dyDescent="0.3">
      <c r="A1" s="329" t="s">
        <v>217</v>
      </c>
      <c r="B1" s="296"/>
      <c r="C1" s="326"/>
      <c r="D1" s="329" t="s">
        <v>281</v>
      </c>
      <c r="E1" s="296"/>
      <c r="F1" s="326"/>
      <c r="G1" s="330" t="s">
        <v>46</v>
      </c>
      <c r="H1" s="296"/>
      <c r="I1" s="326"/>
      <c r="J1" s="212" t="s">
        <v>501</v>
      </c>
      <c r="K1" s="213" t="s">
        <v>503</v>
      </c>
      <c r="L1" s="214" t="s">
        <v>505</v>
      </c>
      <c r="M1" s="335" t="s">
        <v>624</v>
      </c>
      <c r="N1" s="215"/>
    </row>
    <row r="2" spans="1:14" x14ac:dyDescent="0.3">
      <c r="A2" s="216" t="s">
        <v>389</v>
      </c>
      <c r="B2" s="217" t="s">
        <v>506</v>
      </c>
      <c r="C2" s="332" t="s">
        <v>507</v>
      </c>
      <c r="D2" s="216" t="s">
        <v>389</v>
      </c>
      <c r="E2" s="217" t="s">
        <v>506</v>
      </c>
      <c r="F2" s="332" t="s">
        <v>507</v>
      </c>
      <c r="G2" s="216" t="s">
        <v>389</v>
      </c>
      <c r="H2" s="217" t="s">
        <v>506</v>
      </c>
      <c r="I2" s="332" t="s">
        <v>507</v>
      </c>
      <c r="J2" s="334" t="s">
        <v>623</v>
      </c>
      <c r="K2" s="213" t="s">
        <v>508</v>
      </c>
      <c r="L2" s="214" t="s">
        <v>509</v>
      </c>
      <c r="M2" s="336"/>
      <c r="N2" s="215"/>
    </row>
    <row r="3" spans="1:14" x14ac:dyDescent="0.3">
      <c r="A3" s="218">
        <v>1895</v>
      </c>
      <c r="B3" s="219"/>
      <c r="C3" s="219"/>
      <c r="D3" s="218">
        <v>1895</v>
      </c>
      <c r="E3" s="219">
        <v>35</v>
      </c>
      <c r="F3" s="219"/>
      <c r="G3" s="218">
        <v>1895</v>
      </c>
      <c r="H3" s="220"/>
      <c r="I3" s="220"/>
      <c r="J3" s="221"/>
      <c r="K3" s="222" t="s">
        <v>510</v>
      </c>
      <c r="L3" s="214" t="s">
        <v>511</v>
      </c>
      <c r="M3" s="215"/>
      <c r="N3" s="215"/>
    </row>
    <row r="4" spans="1:14" x14ac:dyDescent="0.3">
      <c r="A4" s="218">
        <v>1896</v>
      </c>
      <c r="B4" s="219"/>
      <c r="C4" s="219"/>
      <c r="D4" s="218">
        <v>1896</v>
      </c>
      <c r="E4" s="219"/>
      <c r="F4" s="219"/>
      <c r="G4" s="218">
        <v>1896</v>
      </c>
      <c r="H4" s="220"/>
      <c r="I4" s="220"/>
      <c r="J4" s="221"/>
      <c r="K4" s="222" t="s">
        <v>512</v>
      </c>
      <c r="L4" s="214" t="s">
        <v>513</v>
      </c>
      <c r="M4" s="215"/>
      <c r="N4" s="215"/>
    </row>
    <row r="5" spans="1:14" x14ac:dyDescent="0.3">
      <c r="A5" s="218">
        <v>1897</v>
      </c>
      <c r="B5" s="219"/>
      <c r="C5" s="219"/>
      <c r="D5" s="218">
        <v>1897</v>
      </c>
      <c r="E5" s="219"/>
      <c r="F5" s="219"/>
      <c r="G5" s="218">
        <v>1897</v>
      </c>
      <c r="H5" s="220"/>
      <c r="I5" s="220"/>
      <c r="J5" s="221"/>
      <c r="K5" s="222" t="s">
        <v>515</v>
      </c>
      <c r="L5" s="214" t="s">
        <v>516</v>
      </c>
      <c r="M5" s="215"/>
      <c r="N5" s="215"/>
    </row>
    <row r="6" spans="1:14" x14ac:dyDescent="0.3">
      <c r="A6" s="218">
        <v>1898</v>
      </c>
      <c r="B6" s="219"/>
      <c r="C6" s="219"/>
      <c r="D6" s="218">
        <v>1898</v>
      </c>
      <c r="E6" s="219"/>
      <c r="F6" s="219"/>
      <c r="G6" s="218">
        <v>1898</v>
      </c>
      <c r="H6" s="226"/>
      <c r="I6" s="226"/>
      <c r="J6" s="221"/>
      <c r="K6" s="213" t="s">
        <v>518</v>
      </c>
      <c r="L6" s="214" t="s">
        <v>513</v>
      </c>
      <c r="M6" s="215"/>
      <c r="N6" s="215"/>
    </row>
    <row r="7" spans="1:14" x14ac:dyDescent="0.3">
      <c r="A7" s="218">
        <v>1899</v>
      </c>
      <c r="B7" s="219"/>
      <c r="C7" s="219"/>
      <c r="D7" s="218">
        <v>1899</v>
      </c>
      <c r="E7" s="219"/>
      <c r="F7" s="219"/>
      <c r="G7" s="218">
        <v>1899</v>
      </c>
      <c r="H7" s="226"/>
      <c r="I7" s="226"/>
      <c r="J7" s="229"/>
      <c r="K7" s="337"/>
      <c r="L7" s="215"/>
      <c r="M7" s="215"/>
      <c r="N7" s="215"/>
    </row>
    <row r="8" spans="1:14" x14ac:dyDescent="0.3">
      <c r="A8" s="218">
        <v>1900</v>
      </c>
      <c r="B8" s="219"/>
      <c r="C8" s="219"/>
      <c r="D8" s="218">
        <v>1900</v>
      </c>
      <c r="E8" s="219"/>
      <c r="F8" s="219"/>
      <c r="G8" s="218">
        <v>1900</v>
      </c>
      <c r="H8" s="226"/>
      <c r="I8" s="226"/>
      <c r="J8" s="229"/>
      <c r="K8" s="234"/>
      <c r="L8" s="234"/>
      <c r="M8" s="234"/>
      <c r="N8" s="234"/>
    </row>
    <row r="9" spans="1:14" x14ac:dyDescent="0.3">
      <c r="A9" s="218">
        <v>1901</v>
      </c>
      <c r="B9" s="219"/>
      <c r="C9" s="219"/>
      <c r="D9" s="218">
        <v>1901</v>
      </c>
      <c r="E9" s="219"/>
      <c r="F9" s="219"/>
      <c r="G9" s="218">
        <v>1901</v>
      </c>
      <c r="H9" s="226"/>
      <c r="I9" s="226"/>
      <c r="J9" s="229"/>
      <c r="K9" s="234"/>
      <c r="L9" s="234"/>
      <c r="M9" s="234"/>
      <c r="N9" s="234"/>
    </row>
    <row r="10" spans="1:14" x14ac:dyDescent="0.3">
      <c r="A10" s="218">
        <v>1902</v>
      </c>
      <c r="B10" s="219"/>
      <c r="C10" s="219"/>
      <c r="D10" s="218">
        <v>1902</v>
      </c>
      <c r="E10" s="219"/>
      <c r="F10" s="219"/>
      <c r="G10" s="218">
        <v>1902</v>
      </c>
      <c r="H10" s="220"/>
      <c r="I10" s="220"/>
      <c r="J10" s="229"/>
      <c r="K10" s="239"/>
      <c r="L10" s="239"/>
      <c r="M10" s="239"/>
      <c r="N10" s="239"/>
    </row>
    <row r="11" spans="1:14" x14ac:dyDescent="0.3">
      <c r="A11" s="218">
        <v>1903</v>
      </c>
      <c r="B11" s="219"/>
      <c r="C11" s="219"/>
      <c r="D11" s="218">
        <v>1903</v>
      </c>
      <c r="E11" s="219"/>
      <c r="F11" s="219"/>
      <c r="G11" s="218">
        <v>1903</v>
      </c>
      <c r="H11" s="220"/>
      <c r="I11" s="220"/>
      <c r="J11" s="229"/>
      <c r="K11" s="239"/>
      <c r="L11" s="239"/>
      <c r="M11" s="239"/>
      <c r="N11" s="239"/>
    </row>
    <row r="12" spans="1:14" x14ac:dyDescent="0.3">
      <c r="A12" s="218">
        <v>1904</v>
      </c>
      <c r="B12" s="219"/>
      <c r="C12" s="219"/>
      <c r="D12" s="218">
        <v>1904</v>
      </c>
      <c r="E12" s="219"/>
      <c r="F12" s="219"/>
      <c r="G12" s="218">
        <v>1904</v>
      </c>
      <c r="H12" s="226"/>
      <c r="I12" s="226"/>
      <c r="J12" s="229"/>
      <c r="K12" s="215"/>
      <c r="L12" s="215"/>
      <c r="M12" s="215"/>
      <c r="N12" s="234"/>
    </row>
    <row r="13" spans="1:14" x14ac:dyDescent="0.3">
      <c r="A13" s="218">
        <v>1905</v>
      </c>
      <c r="B13" s="219"/>
      <c r="C13" s="219"/>
      <c r="D13" s="218">
        <v>1905</v>
      </c>
      <c r="E13" s="219"/>
      <c r="F13" s="219"/>
      <c r="G13" s="218">
        <v>1905</v>
      </c>
      <c r="H13" s="226"/>
      <c r="I13" s="226"/>
      <c r="J13" s="229"/>
      <c r="K13" s="215"/>
      <c r="L13" s="215"/>
      <c r="M13" s="243"/>
      <c r="N13" s="234"/>
    </row>
    <row r="14" spans="1:14" x14ac:dyDescent="0.3">
      <c r="A14" s="218">
        <v>1906</v>
      </c>
      <c r="B14" s="219"/>
      <c r="C14" s="219"/>
      <c r="D14" s="218">
        <v>1906</v>
      </c>
      <c r="E14" s="219"/>
      <c r="F14" s="219"/>
      <c r="G14" s="218">
        <v>1906</v>
      </c>
      <c r="H14" s="226"/>
      <c r="I14" s="226"/>
      <c r="J14" s="229"/>
      <c r="K14" s="215"/>
      <c r="L14" s="215"/>
      <c r="M14" s="245"/>
      <c r="N14" s="234"/>
    </row>
    <row r="15" spans="1:14" x14ac:dyDescent="0.3">
      <c r="A15" s="218">
        <v>1907</v>
      </c>
      <c r="B15" s="219"/>
      <c r="C15" s="219"/>
      <c r="D15" s="218">
        <v>1907</v>
      </c>
      <c r="E15" s="219"/>
      <c r="F15" s="219"/>
      <c r="G15" s="218">
        <v>1907</v>
      </c>
      <c r="H15" s="226"/>
      <c r="I15" s="226"/>
      <c r="J15" s="229"/>
      <c r="K15" s="215"/>
      <c r="L15" s="215"/>
      <c r="M15" s="245"/>
      <c r="N15" s="239"/>
    </row>
    <row r="16" spans="1:14" x14ac:dyDescent="0.3">
      <c r="A16" s="218">
        <v>1908</v>
      </c>
      <c r="B16" s="219"/>
      <c r="C16" s="219"/>
      <c r="D16" s="218">
        <v>1908</v>
      </c>
      <c r="E16" s="219"/>
      <c r="F16" s="219"/>
      <c r="G16" s="218">
        <v>1908</v>
      </c>
      <c r="H16" s="220"/>
      <c r="I16" s="220"/>
      <c r="J16" s="229"/>
      <c r="K16" s="239"/>
      <c r="L16" s="239"/>
      <c r="M16" s="243"/>
      <c r="N16" s="215"/>
    </row>
    <row r="17" spans="1:14" x14ac:dyDescent="0.3">
      <c r="A17" s="218">
        <v>1909</v>
      </c>
      <c r="B17" s="219"/>
      <c r="C17" s="219"/>
      <c r="D17" s="218">
        <v>1909</v>
      </c>
      <c r="E17" s="219"/>
      <c r="F17" s="219"/>
      <c r="G17" s="218">
        <v>1909</v>
      </c>
      <c r="H17" s="217"/>
      <c r="I17" s="217"/>
      <c r="J17" s="229"/>
      <c r="K17" s="234"/>
      <c r="L17" s="234"/>
      <c r="M17" s="243"/>
      <c r="N17" s="215"/>
    </row>
    <row r="18" spans="1:14" x14ac:dyDescent="0.3">
      <c r="A18" s="218">
        <v>1910</v>
      </c>
      <c r="B18" s="219"/>
      <c r="C18" s="219"/>
      <c r="D18" s="218">
        <v>1910</v>
      </c>
      <c r="E18" s="219">
        <v>50</v>
      </c>
      <c r="F18" s="219"/>
      <c r="G18" s="218">
        <v>1910</v>
      </c>
      <c r="H18" s="220">
        <v>100</v>
      </c>
      <c r="I18" s="220"/>
      <c r="J18" s="229"/>
      <c r="K18" s="239"/>
      <c r="L18" s="239"/>
      <c r="M18" s="243"/>
      <c r="N18" s="215"/>
    </row>
    <row r="19" spans="1:14" x14ac:dyDescent="0.3">
      <c r="A19" s="218">
        <v>1911</v>
      </c>
      <c r="B19" s="219"/>
      <c r="C19" s="219"/>
      <c r="D19" s="218">
        <v>1911</v>
      </c>
      <c r="E19" s="219"/>
      <c r="F19" s="219"/>
      <c r="G19" s="218">
        <v>1911</v>
      </c>
      <c r="H19" s="217"/>
      <c r="I19" s="217"/>
      <c r="J19" s="229"/>
      <c r="K19" s="234"/>
      <c r="L19" s="234"/>
      <c r="M19" s="243"/>
      <c r="N19" s="215"/>
    </row>
    <row r="20" spans="1:14" x14ac:dyDescent="0.3">
      <c r="A20" s="218">
        <v>1912</v>
      </c>
      <c r="B20" s="219"/>
      <c r="C20" s="219"/>
      <c r="D20" s="218">
        <v>1912</v>
      </c>
      <c r="E20" s="219"/>
      <c r="F20" s="219"/>
      <c r="G20" s="218">
        <v>1912</v>
      </c>
      <c r="H20" s="217"/>
      <c r="I20" s="217"/>
      <c r="J20" s="229"/>
      <c r="K20" s="234"/>
      <c r="L20" s="234"/>
      <c r="M20" s="243"/>
      <c r="N20" s="215"/>
    </row>
    <row r="21" spans="1:14" x14ac:dyDescent="0.3">
      <c r="A21" s="218">
        <v>1913</v>
      </c>
      <c r="B21" s="219"/>
      <c r="C21" s="219"/>
      <c r="D21" s="218">
        <v>1913</v>
      </c>
      <c r="E21" s="219"/>
      <c r="F21" s="219"/>
      <c r="G21" s="218">
        <v>1913</v>
      </c>
      <c r="H21" s="217"/>
      <c r="I21" s="217"/>
      <c r="J21" s="229"/>
      <c r="K21" s="234"/>
      <c r="L21" s="234"/>
      <c r="M21" s="243"/>
      <c r="N21" s="215"/>
    </row>
    <row r="22" spans="1:14" x14ac:dyDescent="0.3">
      <c r="A22" s="218">
        <v>1914</v>
      </c>
      <c r="B22" s="219"/>
      <c r="C22" s="219"/>
      <c r="D22" s="218">
        <v>1914</v>
      </c>
      <c r="E22" s="219">
        <v>53</v>
      </c>
      <c r="F22" s="248">
        <v>63</v>
      </c>
      <c r="G22" s="218">
        <v>1914</v>
      </c>
      <c r="H22" s="220">
        <v>100</v>
      </c>
      <c r="I22" s="249">
        <v>69</v>
      </c>
      <c r="J22" s="229">
        <f>ROUND(41,0)</f>
        <v>41</v>
      </c>
      <c r="K22" s="239"/>
      <c r="L22" s="239"/>
      <c r="M22" s="243"/>
      <c r="N22" s="215"/>
    </row>
    <row r="23" spans="1:14" x14ac:dyDescent="0.3">
      <c r="A23" s="218">
        <v>1915</v>
      </c>
      <c r="B23" s="220">
        <v>50</v>
      </c>
      <c r="C23" s="248">
        <v>50</v>
      </c>
      <c r="D23" s="218">
        <v>1915</v>
      </c>
      <c r="E23" s="220">
        <v>38</v>
      </c>
      <c r="F23" s="248">
        <v>42</v>
      </c>
      <c r="G23" s="218">
        <v>1915</v>
      </c>
      <c r="H23" s="220">
        <v>100</v>
      </c>
      <c r="I23" s="249">
        <v>64</v>
      </c>
      <c r="J23" s="229">
        <f>ROUND(37,0)</f>
        <v>37</v>
      </c>
      <c r="K23" s="239"/>
      <c r="L23" s="239"/>
      <c r="M23" s="243"/>
      <c r="N23" s="215"/>
    </row>
    <row r="24" spans="1:14" x14ac:dyDescent="0.3">
      <c r="A24" s="218">
        <v>1916</v>
      </c>
      <c r="B24" s="220">
        <v>50</v>
      </c>
      <c r="C24" s="248">
        <v>47</v>
      </c>
      <c r="D24" s="218">
        <v>1916</v>
      </c>
      <c r="E24" s="220">
        <v>38</v>
      </c>
      <c r="F24" s="248">
        <v>39</v>
      </c>
      <c r="G24" s="218">
        <v>1916</v>
      </c>
      <c r="H24" s="220">
        <v>100</v>
      </c>
      <c r="I24" s="249">
        <v>59</v>
      </c>
      <c r="J24" s="229">
        <v>35</v>
      </c>
      <c r="K24" s="239"/>
      <c r="L24" s="239"/>
      <c r="M24" s="243"/>
      <c r="N24" s="215"/>
    </row>
    <row r="25" spans="1:14" x14ac:dyDescent="0.3">
      <c r="A25" s="218">
        <v>1917</v>
      </c>
      <c r="B25" s="249"/>
      <c r="C25" s="219"/>
      <c r="D25" s="218">
        <v>1917</v>
      </c>
      <c r="E25" s="249"/>
      <c r="F25" s="219"/>
      <c r="G25" s="218">
        <v>1917</v>
      </c>
      <c r="H25" s="220"/>
      <c r="I25" s="220"/>
      <c r="J25" s="229"/>
      <c r="K25" s="239"/>
      <c r="L25" s="239"/>
      <c r="M25" s="243"/>
      <c r="N25" s="215"/>
    </row>
    <row r="26" spans="1:14" x14ac:dyDescent="0.3">
      <c r="A26" s="218">
        <v>1918</v>
      </c>
      <c r="B26" s="249"/>
      <c r="C26" s="219"/>
      <c r="D26" s="218">
        <v>1918</v>
      </c>
      <c r="E26" s="249"/>
      <c r="F26" s="219"/>
      <c r="G26" s="218">
        <v>1918</v>
      </c>
      <c r="H26" s="220"/>
      <c r="I26" s="220"/>
      <c r="J26" s="229"/>
      <c r="K26" s="239"/>
      <c r="L26" s="239"/>
      <c r="M26" s="243"/>
      <c r="N26" s="215"/>
    </row>
    <row r="27" spans="1:14" x14ac:dyDescent="0.3">
      <c r="A27" s="218">
        <v>1919</v>
      </c>
      <c r="B27" s="219"/>
      <c r="C27" s="219"/>
      <c r="D27" s="218">
        <v>1919</v>
      </c>
      <c r="E27" s="219"/>
      <c r="F27" s="219"/>
      <c r="G27" s="218">
        <v>1919</v>
      </c>
      <c r="H27" s="217"/>
      <c r="I27" s="217"/>
      <c r="J27" s="229"/>
      <c r="K27" s="239"/>
      <c r="L27" s="239"/>
      <c r="M27" s="243"/>
      <c r="N27" s="215"/>
    </row>
    <row r="28" spans="1:14" x14ac:dyDescent="0.3">
      <c r="A28" s="218">
        <v>1920</v>
      </c>
      <c r="B28" s="219"/>
      <c r="C28" s="219"/>
      <c r="D28" s="218">
        <v>1920</v>
      </c>
      <c r="E28" s="219"/>
      <c r="F28" s="219"/>
      <c r="G28" s="218">
        <v>1920</v>
      </c>
      <c r="H28" s="220"/>
      <c r="I28" s="220"/>
      <c r="J28" s="229"/>
      <c r="K28" s="239"/>
      <c r="L28" s="239"/>
      <c r="M28" s="243"/>
      <c r="N28" s="215"/>
    </row>
    <row r="29" spans="1:14" x14ac:dyDescent="0.3">
      <c r="A29" s="218">
        <v>1921</v>
      </c>
      <c r="B29" s="219"/>
      <c r="C29" s="219"/>
      <c r="D29" s="218">
        <v>1921</v>
      </c>
      <c r="E29" s="219"/>
      <c r="F29" s="219"/>
      <c r="G29" s="218">
        <v>1921</v>
      </c>
      <c r="H29" s="220"/>
      <c r="I29" s="220"/>
      <c r="J29" s="229"/>
      <c r="K29" s="239"/>
      <c r="L29" s="239"/>
      <c r="M29" s="243"/>
      <c r="N29" s="215"/>
    </row>
    <row r="30" spans="1:14" x14ac:dyDescent="0.3">
      <c r="A30" s="218">
        <v>1922</v>
      </c>
      <c r="B30" s="219"/>
      <c r="C30" s="219"/>
      <c r="D30" s="218">
        <v>1922</v>
      </c>
      <c r="E30" s="219"/>
      <c r="F30" s="219"/>
      <c r="G30" s="218">
        <v>1922</v>
      </c>
      <c r="H30" s="226"/>
      <c r="I30" s="226"/>
      <c r="J30" s="229"/>
      <c r="K30" s="215"/>
      <c r="L30" s="215"/>
      <c r="M30" s="243"/>
      <c r="N30" s="215"/>
    </row>
    <row r="31" spans="1:14" x14ac:dyDescent="0.3">
      <c r="A31" s="218">
        <v>1923</v>
      </c>
      <c r="B31" s="219"/>
      <c r="C31" s="219"/>
      <c r="D31" s="218">
        <v>1923</v>
      </c>
      <c r="E31" s="219"/>
      <c r="F31" s="219"/>
      <c r="G31" s="218">
        <v>1923</v>
      </c>
      <c r="H31" s="220">
        <v>100</v>
      </c>
      <c r="I31" s="249">
        <v>50</v>
      </c>
      <c r="J31" s="229">
        <v>52</v>
      </c>
      <c r="K31" s="215"/>
      <c r="L31" s="215"/>
      <c r="M31" s="243"/>
      <c r="N31" s="215"/>
    </row>
    <row r="32" spans="1:14" x14ac:dyDescent="0.3">
      <c r="A32" s="218">
        <v>1924</v>
      </c>
      <c r="B32" s="219"/>
      <c r="C32" s="219"/>
      <c r="D32" s="218">
        <v>1924</v>
      </c>
      <c r="E32" s="219"/>
      <c r="F32" s="219"/>
      <c r="G32" s="218">
        <v>1924</v>
      </c>
      <c r="H32" s="226"/>
      <c r="I32" s="226"/>
      <c r="J32" s="229"/>
      <c r="K32" s="215"/>
      <c r="L32" s="215"/>
      <c r="M32" s="243"/>
      <c r="N32" s="215"/>
    </row>
    <row r="33" spans="1:14" x14ac:dyDescent="0.3">
      <c r="A33" s="218">
        <v>1925</v>
      </c>
      <c r="B33" s="219"/>
      <c r="C33" s="219"/>
      <c r="D33" s="218">
        <v>1925</v>
      </c>
      <c r="E33" s="219"/>
      <c r="F33" s="219"/>
      <c r="G33" s="218">
        <v>1925</v>
      </c>
      <c r="H33" s="220"/>
      <c r="I33" s="220"/>
      <c r="J33" s="229"/>
      <c r="K33" s="239"/>
      <c r="L33" s="239"/>
      <c r="M33" s="243"/>
      <c r="N33" s="215"/>
    </row>
    <row r="34" spans="1:14" x14ac:dyDescent="0.3">
      <c r="A34" s="218">
        <v>1926</v>
      </c>
      <c r="B34" s="219"/>
      <c r="C34" s="219"/>
      <c r="D34" s="218">
        <v>1926</v>
      </c>
      <c r="E34" s="219"/>
      <c r="F34" s="219"/>
      <c r="G34" s="218">
        <v>1926</v>
      </c>
      <c r="H34" s="220"/>
      <c r="I34" s="220"/>
      <c r="J34" s="229"/>
      <c r="K34" s="239"/>
      <c r="L34" s="239"/>
      <c r="M34" s="243"/>
      <c r="N34" s="215"/>
    </row>
    <row r="35" spans="1:14" x14ac:dyDescent="0.3">
      <c r="A35" s="218">
        <v>1927</v>
      </c>
      <c r="B35" s="219"/>
      <c r="C35" s="219"/>
      <c r="D35" s="218">
        <v>1927</v>
      </c>
      <c r="E35" s="219"/>
      <c r="F35" s="219"/>
      <c r="G35" s="218">
        <v>1927</v>
      </c>
      <c r="H35" s="220"/>
      <c r="I35" s="220"/>
      <c r="J35" s="229"/>
      <c r="K35" s="239"/>
      <c r="L35" s="239"/>
      <c r="M35" s="243"/>
      <c r="N35" s="215"/>
    </row>
    <row r="36" spans="1:14" x14ac:dyDescent="0.3">
      <c r="A36" s="218">
        <v>1928</v>
      </c>
      <c r="B36" s="219">
        <v>113</v>
      </c>
      <c r="C36" s="248">
        <v>96</v>
      </c>
      <c r="D36" s="218">
        <v>1928</v>
      </c>
      <c r="E36" s="219"/>
      <c r="F36" s="252"/>
      <c r="G36" s="218">
        <v>1928</v>
      </c>
      <c r="H36" s="220">
        <v>100</v>
      </c>
      <c r="I36" s="249">
        <v>54</v>
      </c>
      <c r="J36" s="229">
        <v>59</v>
      </c>
      <c r="K36" s="215"/>
      <c r="L36" s="215"/>
      <c r="M36" s="243"/>
      <c r="N36" s="215"/>
    </row>
    <row r="37" spans="1:14" x14ac:dyDescent="0.3">
      <c r="A37" s="218">
        <v>1929</v>
      </c>
      <c r="B37" s="219">
        <v>113</v>
      </c>
      <c r="C37" s="248">
        <v>96</v>
      </c>
      <c r="D37" s="218">
        <v>1929</v>
      </c>
      <c r="E37" s="219"/>
      <c r="F37" s="252"/>
      <c r="G37" s="218">
        <v>1929</v>
      </c>
      <c r="H37" s="220">
        <v>100</v>
      </c>
      <c r="I37" s="249">
        <v>54</v>
      </c>
      <c r="J37" s="229">
        <v>59</v>
      </c>
      <c r="K37" s="215"/>
      <c r="L37" s="215"/>
      <c r="M37" s="243"/>
      <c r="N37" s="215"/>
    </row>
    <row r="38" spans="1:14" x14ac:dyDescent="0.3">
      <c r="A38" s="218">
        <v>1930</v>
      </c>
      <c r="B38" s="219">
        <v>113</v>
      </c>
      <c r="C38" s="248">
        <v>96</v>
      </c>
      <c r="D38" s="218">
        <v>1930</v>
      </c>
      <c r="E38" s="219"/>
      <c r="F38" s="252"/>
      <c r="G38" s="218">
        <v>1930</v>
      </c>
      <c r="H38" s="220">
        <v>100</v>
      </c>
      <c r="I38" s="249">
        <v>54</v>
      </c>
      <c r="J38" s="229">
        <v>59</v>
      </c>
      <c r="K38" s="215"/>
      <c r="L38" s="215"/>
      <c r="M38" s="243"/>
      <c r="N38" s="215"/>
    </row>
    <row r="39" spans="1:14" x14ac:dyDescent="0.3">
      <c r="A39" s="218">
        <v>1931</v>
      </c>
      <c r="B39" s="219">
        <v>113</v>
      </c>
      <c r="C39" s="248">
        <v>96</v>
      </c>
      <c r="D39" s="218">
        <v>1931</v>
      </c>
      <c r="E39" s="219"/>
      <c r="F39" s="252"/>
      <c r="G39" s="218">
        <v>1931</v>
      </c>
      <c r="H39" s="220">
        <v>100</v>
      </c>
      <c r="I39" s="249">
        <v>54</v>
      </c>
      <c r="J39" s="229">
        <v>59</v>
      </c>
      <c r="K39" s="239"/>
      <c r="L39" s="239"/>
      <c r="M39" s="243"/>
      <c r="N39" s="215"/>
    </row>
    <row r="40" spans="1:14" x14ac:dyDescent="0.3">
      <c r="A40" s="218">
        <v>1932</v>
      </c>
      <c r="B40" s="219">
        <v>113</v>
      </c>
      <c r="C40" s="248">
        <v>119</v>
      </c>
      <c r="D40" s="218">
        <v>1932</v>
      </c>
      <c r="E40" s="219"/>
      <c r="F40" s="248"/>
      <c r="G40" s="218">
        <v>1932</v>
      </c>
      <c r="H40" s="220"/>
      <c r="I40" s="220"/>
      <c r="J40" s="229">
        <v>63</v>
      </c>
      <c r="K40" s="239"/>
      <c r="L40" s="239"/>
      <c r="M40" s="243"/>
      <c r="N40" s="215"/>
    </row>
    <row r="41" spans="1:14" x14ac:dyDescent="0.3">
      <c r="A41" s="218">
        <v>1933</v>
      </c>
      <c r="B41" s="219">
        <v>107</v>
      </c>
      <c r="C41" s="219">
        <v>100</v>
      </c>
      <c r="D41" s="218">
        <v>1933</v>
      </c>
      <c r="E41" s="219"/>
      <c r="F41" s="248"/>
      <c r="G41" s="218">
        <v>1933</v>
      </c>
      <c r="H41" s="220"/>
      <c r="I41" s="249">
        <v>53</v>
      </c>
      <c r="J41" s="229">
        <v>58</v>
      </c>
      <c r="K41" s="239"/>
      <c r="L41" s="239"/>
      <c r="M41" s="243"/>
      <c r="N41" s="215"/>
    </row>
    <row r="42" spans="1:14" x14ac:dyDescent="0.3">
      <c r="A42" s="218">
        <v>1934</v>
      </c>
      <c r="B42" s="219"/>
      <c r="C42" s="219"/>
      <c r="D42" s="218">
        <v>1934</v>
      </c>
      <c r="E42" s="219"/>
      <c r="F42" s="219"/>
      <c r="G42" s="218">
        <v>1934</v>
      </c>
      <c r="H42" s="226"/>
      <c r="I42" s="226"/>
      <c r="J42" s="229"/>
      <c r="K42" s="215"/>
      <c r="L42" s="215"/>
      <c r="M42" s="243"/>
      <c r="N42" s="215"/>
    </row>
    <row r="43" spans="1:14" x14ac:dyDescent="0.3">
      <c r="A43" s="218">
        <v>1935</v>
      </c>
      <c r="B43" s="219"/>
      <c r="C43" s="219"/>
      <c r="D43" s="218">
        <v>1935</v>
      </c>
      <c r="E43" s="219"/>
      <c r="F43" s="219"/>
      <c r="G43" s="218">
        <v>1935</v>
      </c>
      <c r="H43" s="226"/>
      <c r="I43" s="226"/>
      <c r="J43" s="229"/>
      <c r="K43" s="215"/>
      <c r="L43" s="215"/>
      <c r="M43" s="243"/>
      <c r="N43" s="215"/>
    </row>
    <row r="44" spans="1:14" x14ac:dyDescent="0.3">
      <c r="A44" s="218">
        <v>1936</v>
      </c>
      <c r="B44" s="219"/>
      <c r="C44" s="219"/>
      <c r="D44" s="218">
        <v>1936</v>
      </c>
      <c r="E44" s="219"/>
      <c r="F44" s="219"/>
      <c r="G44" s="218">
        <v>1936</v>
      </c>
      <c r="H44" s="226"/>
      <c r="I44" s="226"/>
      <c r="J44" s="229"/>
      <c r="K44" s="215"/>
      <c r="L44" s="215"/>
      <c r="M44" s="243"/>
      <c r="N44" s="215"/>
    </row>
    <row r="45" spans="1:14" x14ac:dyDescent="0.3">
      <c r="A45" s="218">
        <v>1937</v>
      </c>
      <c r="B45" s="219"/>
      <c r="C45" s="219"/>
      <c r="D45" s="218">
        <v>1937</v>
      </c>
      <c r="E45" s="219"/>
      <c r="F45" s="219"/>
      <c r="G45" s="218">
        <v>1937</v>
      </c>
      <c r="H45" s="226"/>
      <c r="I45" s="226"/>
      <c r="J45" s="229"/>
      <c r="K45" s="215"/>
      <c r="L45" s="215"/>
      <c r="M45" s="243"/>
      <c r="N45" s="215"/>
    </row>
    <row r="46" spans="1:14" x14ac:dyDescent="0.3">
      <c r="A46" s="218">
        <v>1938</v>
      </c>
      <c r="B46" s="219"/>
      <c r="C46" s="219"/>
      <c r="D46" s="218">
        <v>1938</v>
      </c>
      <c r="E46" s="219"/>
      <c r="F46" s="219"/>
      <c r="G46" s="218">
        <v>1938</v>
      </c>
      <c r="H46" s="226"/>
      <c r="I46" s="226"/>
      <c r="J46" s="229"/>
      <c r="K46" s="215"/>
      <c r="L46" s="215"/>
      <c r="M46" s="215"/>
      <c r="N46" s="215"/>
    </row>
    <row r="47" spans="1:14" x14ac:dyDescent="0.3">
      <c r="A47" s="218">
        <v>1939</v>
      </c>
      <c r="B47" s="219"/>
      <c r="C47" s="219"/>
      <c r="D47" s="218">
        <v>1939</v>
      </c>
      <c r="E47" s="219"/>
      <c r="F47" s="219"/>
      <c r="G47" s="218">
        <v>1939</v>
      </c>
      <c r="H47" s="226"/>
      <c r="I47" s="226"/>
      <c r="J47" s="229"/>
      <c r="K47" s="215"/>
      <c r="L47" s="215"/>
      <c r="M47" s="215"/>
      <c r="N47" s="215"/>
    </row>
    <row r="48" spans="1:14" x14ac:dyDescent="0.3">
      <c r="A48" s="218">
        <v>1940</v>
      </c>
      <c r="B48" s="219"/>
      <c r="C48" s="219"/>
      <c r="D48" s="218">
        <v>1940</v>
      </c>
      <c r="E48" s="219"/>
      <c r="F48" s="219"/>
      <c r="G48" s="218">
        <v>1940</v>
      </c>
      <c r="H48" s="226"/>
      <c r="I48" s="226"/>
      <c r="J48" s="229"/>
      <c r="K48" s="215"/>
      <c r="L48" s="215"/>
      <c r="M48" s="215"/>
      <c r="N48" s="215"/>
    </row>
    <row r="49" spans="1:14" x14ac:dyDescent="0.3">
      <c r="A49" s="218">
        <v>1941</v>
      </c>
      <c r="B49" s="219"/>
      <c r="C49" s="219"/>
      <c r="D49" s="218">
        <v>1941</v>
      </c>
      <c r="E49" s="219"/>
      <c r="F49" s="219"/>
      <c r="G49" s="218">
        <v>1941</v>
      </c>
      <c r="H49" s="226"/>
      <c r="I49" s="226"/>
      <c r="J49" s="229"/>
      <c r="K49" s="215"/>
      <c r="L49" s="215"/>
      <c r="M49" s="215"/>
      <c r="N49" s="215"/>
    </row>
    <row r="50" spans="1:14" x14ac:dyDescent="0.3">
      <c r="A50" s="218">
        <v>1942</v>
      </c>
      <c r="B50" s="219"/>
      <c r="C50" s="219"/>
      <c r="D50" s="218">
        <v>1942</v>
      </c>
      <c r="E50" s="219"/>
      <c r="F50" s="219"/>
      <c r="G50" s="218">
        <v>1942</v>
      </c>
      <c r="H50" s="226"/>
      <c r="I50" s="226"/>
      <c r="J50" s="229"/>
      <c r="K50" s="215"/>
      <c r="L50" s="215"/>
      <c r="M50" s="215"/>
      <c r="N50" s="215"/>
    </row>
    <row r="51" spans="1:14" x14ac:dyDescent="0.3">
      <c r="A51" s="218">
        <v>1943</v>
      </c>
      <c r="B51" s="219"/>
      <c r="C51" s="219"/>
      <c r="D51" s="218">
        <v>1943</v>
      </c>
      <c r="E51" s="219"/>
      <c r="F51" s="219"/>
      <c r="G51" s="218">
        <v>1943</v>
      </c>
      <c r="H51" s="226"/>
      <c r="I51" s="226"/>
      <c r="J51" s="229"/>
      <c r="K51" s="215"/>
      <c r="L51" s="215"/>
      <c r="M51" s="215"/>
      <c r="N51" s="215"/>
    </row>
    <row r="52" spans="1:14" x14ac:dyDescent="0.3">
      <c r="A52" s="218">
        <v>1944</v>
      </c>
      <c r="B52" s="219"/>
      <c r="C52" s="219"/>
      <c r="D52" s="218">
        <v>1944</v>
      </c>
      <c r="E52" s="219"/>
      <c r="F52" s="219"/>
      <c r="G52" s="218">
        <v>1944</v>
      </c>
      <c r="H52" s="226"/>
      <c r="I52" s="226"/>
      <c r="J52" s="229"/>
      <c r="K52" s="215"/>
      <c r="L52" s="215"/>
      <c r="M52" s="215"/>
      <c r="N52" s="215"/>
    </row>
    <row r="53" spans="1:14" x14ac:dyDescent="0.3">
      <c r="A53" s="218">
        <v>1945</v>
      </c>
      <c r="B53" s="219"/>
      <c r="C53" s="219"/>
      <c r="D53" s="218">
        <v>1945</v>
      </c>
      <c r="E53" s="219"/>
      <c r="F53" s="219"/>
      <c r="G53" s="218">
        <v>1945</v>
      </c>
      <c r="H53" s="21">
        <v>120</v>
      </c>
      <c r="I53" s="226">
        <v>50</v>
      </c>
      <c r="J53" s="229">
        <v>66</v>
      </c>
      <c r="K53" s="215"/>
      <c r="L53" s="215"/>
      <c r="M53" s="215"/>
      <c r="N53" s="215"/>
    </row>
    <row r="54" spans="1:14" x14ac:dyDescent="0.3">
      <c r="A54" s="218">
        <v>1946</v>
      </c>
      <c r="B54" s="219"/>
      <c r="C54" s="219"/>
      <c r="D54" s="218">
        <v>1946</v>
      </c>
      <c r="E54" s="219"/>
      <c r="F54" s="219"/>
      <c r="G54" s="218">
        <v>1946</v>
      </c>
      <c r="H54" s="226"/>
      <c r="I54" s="226"/>
      <c r="J54" s="229"/>
      <c r="K54" s="215"/>
      <c r="L54" s="215"/>
      <c r="M54" s="215"/>
      <c r="N54" s="215"/>
    </row>
    <row r="55" spans="1:14" x14ac:dyDescent="0.3">
      <c r="A55" s="218">
        <v>1947</v>
      </c>
      <c r="B55" s="219"/>
      <c r="C55" s="219"/>
      <c r="D55" s="218">
        <v>1947</v>
      </c>
      <c r="E55" s="219"/>
      <c r="F55" s="219"/>
      <c r="G55" s="218">
        <v>1947</v>
      </c>
      <c r="H55" s="226"/>
      <c r="I55" s="226"/>
      <c r="J55" s="229"/>
      <c r="K55" s="215"/>
      <c r="L55" s="215"/>
      <c r="M55" s="215"/>
      <c r="N55" s="215"/>
    </row>
    <row r="56" spans="1:14" x14ac:dyDescent="0.3">
      <c r="A56" s="218">
        <v>1948</v>
      </c>
      <c r="B56" s="219"/>
      <c r="C56" s="219"/>
      <c r="D56" s="218">
        <v>1948</v>
      </c>
      <c r="E56" s="219"/>
      <c r="F56" s="219"/>
      <c r="G56" s="218">
        <v>1948</v>
      </c>
      <c r="H56" s="226"/>
      <c r="I56" s="226"/>
      <c r="J56" s="229"/>
      <c r="K56" s="215"/>
      <c r="L56" s="215"/>
      <c r="M56" s="215"/>
      <c r="N56" s="215"/>
    </row>
    <row r="57" spans="1:14" x14ac:dyDescent="0.3">
      <c r="A57" s="218">
        <v>1949</v>
      </c>
      <c r="B57" s="219"/>
      <c r="C57" s="219"/>
      <c r="D57" s="218">
        <v>1949</v>
      </c>
      <c r="E57" s="219"/>
      <c r="F57" s="219"/>
      <c r="G57" s="218">
        <v>1949</v>
      </c>
      <c r="H57" s="226"/>
      <c r="I57" s="226"/>
      <c r="J57" s="229"/>
      <c r="K57" s="215"/>
      <c r="L57" s="215"/>
      <c r="M57" s="215"/>
      <c r="N57" s="215"/>
    </row>
    <row r="58" spans="1:14" x14ac:dyDescent="0.3">
      <c r="A58" s="218">
        <v>1950</v>
      </c>
      <c r="B58" s="219"/>
      <c r="C58" s="219"/>
      <c r="D58" s="218">
        <v>1950</v>
      </c>
      <c r="E58" s="219"/>
      <c r="F58" s="219"/>
      <c r="G58" s="218">
        <v>1950</v>
      </c>
      <c r="H58" s="226"/>
      <c r="I58" s="226"/>
      <c r="J58" s="229"/>
      <c r="K58" s="215"/>
      <c r="L58" s="215"/>
      <c r="M58" s="215"/>
      <c r="N58" s="215"/>
    </row>
    <row r="59" spans="1:14" x14ac:dyDescent="0.3">
      <c r="A59" s="218">
        <v>1951</v>
      </c>
      <c r="B59" s="219"/>
      <c r="C59" s="219"/>
      <c r="D59" s="218">
        <v>1951</v>
      </c>
      <c r="E59" s="219"/>
      <c r="F59" s="219"/>
      <c r="G59" s="218">
        <v>1951</v>
      </c>
      <c r="H59" s="226"/>
      <c r="I59" s="226"/>
      <c r="J59" s="229"/>
      <c r="K59" s="215"/>
      <c r="L59" s="215"/>
      <c r="M59" s="215"/>
      <c r="N59" s="215"/>
    </row>
    <row r="60" spans="1:14" x14ac:dyDescent="0.3">
      <c r="A60" s="218">
        <v>1952</v>
      </c>
      <c r="B60" s="219"/>
      <c r="C60" s="248">
        <v>172</v>
      </c>
      <c r="D60" s="218">
        <v>1952</v>
      </c>
      <c r="E60" s="219"/>
      <c r="F60" s="248">
        <v>114</v>
      </c>
      <c r="G60" s="218">
        <v>1952</v>
      </c>
      <c r="H60" s="226"/>
      <c r="I60" s="249">
        <v>116</v>
      </c>
      <c r="J60" s="229">
        <v>79</v>
      </c>
      <c r="K60" s="215"/>
      <c r="L60" s="215"/>
      <c r="M60" s="215"/>
      <c r="N60" s="215"/>
    </row>
    <row r="61" spans="1:14" x14ac:dyDescent="0.3">
      <c r="A61" s="218">
        <v>1953</v>
      </c>
      <c r="B61" s="219"/>
      <c r="C61" s="248">
        <v>135</v>
      </c>
      <c r="D61" s="218">
        <v>1953</v>
      </c>
      <c r="E61" s="219"/>
      <c r="F61" s="248">
        <v>90</v>
      </c>
      <c r="G61" s="218">
        <v>1953</v>
      </c>
      <c r="H61" s="226"/>
      <c r="I61" s="249">
        <v>91</v>
      </c>
      <c r="J61" s="229">
        <v>83</v>
      </c>
      <c r="K61" s="215"/>
      <c r="L61" s="215"/>
      <c r="M61" s="215"/>
      <c r="N61" s="215"/>
    </row>
    <row r="62" spans="1:14" x14ac:dyDescent="0.3">
      <c r="A62" s="218">
        <v>1954</v>
      </c>
      <c r="B62" s="219"/>
      <c r="C62" s="248">
        <v>155</v>
      </c>
      <c r="D62" s="218">
        <v>1954</v>
      </c>
      <c r="E62" s="219"/>
      <c r="F62" s="248">
        <v>110</v>
      </c>
      <c r="G62" s="218">
        <v>1954</v>
      </c>
      <c r="H62" s="226"/>
      <c r="I62" s="249">
        <v>101</v>
      </c>
      <c r="J62" s="229">
        <v>91</v>
      </c>
      <c r="K62" s="215"/>
      <c r="L62" s="215"/>
      <c r="M62" s="215"/>
      <c r="N62" s="215"/>
    </row>
    <row r="63" spans="1:14" x14ac:dyDescent="0.3">
      <c r="A63" s="218">
        <v>1955</v>
      </c>
      <c r="B63" s="219"/>
      <c r="C63" s="248">
        <v>138</v>
      </c>
      <c r="D63" s="218">
        <v>1955</v>
      </c>
      <c r="E63" s="219"/>
      <c r="F63" s="248">
        <v>98</v>
      </c>
      <c r="G63" s="218">
        <v>1955</v>
      </c>
      <c r="H63" s="226"/>
      <c r="I63" s="249">
        <v>90</v>
      </c>
      <c r="J63" s="229">
        <v>88</v>
      </c>
      <c r="K63" s="215"/>
      <c r="L63" s="215"/>
      <c r="M63" s="215"/>
      <c r="N63" s="215"/>
    </row>
    <row r="64" spans="1:14" x14ac:dyDescent="0.3">
      <c r="A64" s="218">
        <v>1956</v>
      </c>
      <c r="B64" s="219"/>
      <c r="C64" s="248">
        <v>167</v>
      </c>
      <c r="D64" s="218">
        <v>1956</v>
      </c>
      <c r="E64" s="219"/>
      <c r="F64" s="248">
        <v>118</v>
      </c>
      <c r="G64" s="218">
        <v>1956</v>
      </c>
      <c r="H64" s="226"/>
      <c r="I64" s="249">
        <v>123</v>
      </c>
      <c r="J64" s="229">
        <v>96</v>
      </c>
      <c r="K64" s="215"/>
      <c r="L64" s="215"/>
      <c r="M64" s="215"/>
      <c r="N64" s="215"/>
    </row>
    <row r="65" spans="1:14" x14ac:dyDescent="0.3">
      <c r="A65" s="218">
        <v>1957</v>
      </c>
      <c r="B65" s="219"/>
      <c r="C65" s="248">
        <v>134</v>
      </c>
      <c r="D65" s="218">
        <v>1957</v>
      </c>
      <c r="E65" s="219"/>
      <c r="F65" s="248">
        <v>95</v>
      </c>
      <c r="G65" s="218">
        <v>1957</v>
      </c>
      <c r="H65" s="226"/>
      <c r="I65" s="249">
        <v>99</v>
      </c>
      <c r="J65" s="229">
        <v>93</v>
      </c>
      <c r="K65" s="215"/>
      <c r="L65" s="215"/>
      <c r="M65" s="215"/>
      <c r="N65" s="215"/>
    </row>
    <row r="66" spans="1:14" x14ac:dyDescent="0.3">
      <c r="A66" s="218">
        <v>1958</v>
      </c>
      <c r="B66" s="219"/>
      <c r="C66" s="248">
        <v>217</v>
      </c>
      <c r="D66" s="218">
        <v>1958</v>
      </c>
      <c r="E66" s="219"/>
      <c r="F66" s="248">
        <v>170</v>
      </c>
      <c r="G66" s="218">
        <v>1958</v>
      </c>
      <c r="H66" s="226"/>
      <c r="I66" s="249">
        <v>166</v>
      </c>
      <c r="J66" s="229">
        <v>100</v>
      </c>
      <c r="K66" s="215"/>
      <c r="L66" s="215"/>
      <c r="M66" s="215"/>
      <c r="N66" s="215"/>
    </row>
    <row r="67" spans="1:14" x14ac:dyDescent="0.3">
      <c r="A67" s="218">
        <v>1959</v>
      </c>
      <c r="B67" s="219"/>
      <c r="C67" s="248">
        <v>129</v>
      </c>
      <c r="D67" s="218">
        <v>1959</v>
      </c>
      <c r="E67" s="219"/>
      <c r="F67" s="248">
        <v>115</v>
      </c>
      <c r="G67" s="218">
        <v>1959</v>
      </c>
      <c r="H67" s="226"/>
      <c r="I67" s="249">
        <v>78</v>
      </c>
      <c r="J67" s="229">
        <f>ROUND(74.1135416168693,0)</f>
        <v>74</v>
      </c>
      <c r="K67" s="215"/>
      <c r="L67" s="215"/>
      <c r="M67" s="215"/>
      <c r="N67" s="215"/>
    </row>
    <row r="68" spans="1:14" x14ac:dyDescent="0.3">
      <c r="A68" s="218">
        <v>1960</v>
      </c>
      <c r="B68" s="219"/>
      <c r="C68" s="248">
        <v>120</v>
      </c>
      <c r="D68" s="218">
        <v>1960</v>
      </c>
      <c r="E68" s="219"/>
      <c r="F68" s="248">
        <v>99</v>
      </c>
      <c r="G68" s="218">
        <v>1960</v>
      </c>
      <c r="H68" s="226"/>
      <c r="I68" s="249">
        <v>83</v>
      </c>
      <c r="J68" s="333">
        <v>76</v>
      </c>
      <c r="K68" s="215"/>
      <c r="L68" s="215"/>
      <c r="M68" s="215"/>
      <c r="N68" s="215"/>
    </row>
    <row r="69" spans="1:14" x14ac:dyDescent="0.3">
      <c r="A69" s="218">
        <v>1961</v>
      </c>
      <c r="B69" s="219"/>
      <c r="C69" s="248">
        <v>126</v>
      </c>
      <c r="D69" s="218">
        <v>1961</v>
      </c>
      <c r="E69" s="219"/>
      <c r="F69" s="248">
        <v>87</v>
      </c>
      <c r="G69" s="218">
        <v>1961</v>
      </c>
      <c r="H69" s="226"/>
      <c r="I69" s="249">
        <v>92</v>
      </c>
      <c r="J69" s="229">
        <v>84</v>
      </c>
      <c r="K69" s="215"/>
      <c r="L69" s="215"/>
      <c r="M69" s="215"/>
      <c r="N69" s="215"/>
    </row>
    <row r="70" spans="1:14" x14ac:dyDescent="0.3">
      <c r="A70" s="218">
        <v>1962</v>
      </c>
      <c r="B70" s="219"/>
      <c r="C70" s="248">
        <v>127</v>
      </c>
      <c r="D70" s="218">
        <v>1962</v>
      </c>
      <c r="E70" s="219"/>
      <c r="F70" s="248">
        <v>87</v>
      </c>
      <c r="G70" s="218">
        <v>1962</v>
      </c>
      <c r="H70" s="226"/>
      <c r="I70" s="249">
        <v>110</v>
      </c>
      <c r="J70" s="229">
        <v>82</v>
      </c>
      <c r="K70" s="215"/>
      <c r="L70" s="215"/>
      <c r="M70" s="215"/>
      <c r="N70" s="215"/>
    </row>
    <row r="71" spans="1:14" x14ac:dyDescent="0.3">
      <c r="A71" s="218">
        <v>1963</v>
      </c>
      <c r="B71" s="219"/>
      <c r="C71" s="248">
        <v>125</v>
      </c>
      <c r="D71" s="218">
        <v>1963</v>
      </c>
      <c r="E71" s="219"/>
      <c r="F71" s="248">
        <v>77</v>
      </c>
      <c r="G71" s="218">
        <v>1963</v>
      </c>
      <c r="H71" s="226"/>
      <c r="I71" s="249">
        <v>97</v>
      </c>
      <c r="J71" s="229">
        <v>84</v>
      </c>
      <c r="K71" s="215"/>
      <c r="L71" s="215"/>
      <c r="M71" s="215"/>
      <c r="N71" s="215"/>
    </row>
    <row r="72" spans="1:14" x14ac:dyDescent="0.3">
      <c r="A72" s="218">
        <v>1964</v>
      </c>
      <c r="B72" s="219"/>
      <c r="C72" s="248">
        <v>116</v>
      </c>
      <c r="D72" s="218">
        <v>1964</v>
      </c>
      <c r="E72" s="219"/>
      <c r="F72" s="248">
        <v>86</v>
      </c>
      <c r="G72" s="218">
        <v>1964</v>
      </c>
      <c r="H72" s="226"/>
      <c r="I72" s="249">
        <v>103</v>
      </c>
      <c r="J72" s="229">
        <v>93</v>
      </c>
      <c r="K72" s="215"/>
      <c r="L72" s="215"/>
      <c r="M72" s="215"/>
      <c r="N72" s="215"/>
    </row>
    <row r="73" spans="1:14" x14ac:dyDescent="0.3">
      <c r="A73" s="218">
        <v>1965</v>
      </c>
      <c r="B73" s="219"/>
      <c r="C73" s="248">
        <v>128</v>
      </c>
      <c r="D73" s="218">
        <v>1965</v>
      </c>
      <c r="E73" s="219"/>
      <c r="F73" s="248">
        <v>107</v>
      </c>
      <c r="G73" s="218">
        <v>1965</v>
      </c>
      <c r="H73" s="226"/>
      <c r="I73" s="249">
        <v>109</v>
      </c>
      <c r="J73" s="229">
        <v>101</v>
      </c>
      <c r="K73" s="215"/>
      <c r="L73" s="215"/>
      <c r="M73" s="215"/>
      <c r="N73" s="215"/>
    </row>
    <row r="74" spans="1:14" x14ac:dyDescent="0.3">
      <c r="A74" s="218">
        <v>1966</v>
      </c>
      <c r="B74" s="219"/>
      <c r="C74" s="248">
        <v>127</v>
      </c>
      <c r="D74" s="218">
        <v>1966</v>
      </c>
      <c r="E74" s="219"/>
      <c r="F74" s="248">
        <v>115</v>
      </c>
      <c r="G74" s="218">
        <v>1966</v>
      </c>
      <c r="H74" s="226"/>
      <c r="I74" s="249">
        <v>110</v>
      </c>
      <c r="J74" s="229">
        <v>102</v>
      </c>
      <c r="K74" s="215"/>
      <c r="L74" s="215"/>
      <c r="M74" s="215"/>
      <c r="N74" s="215"/>
    </row>
    <row r="75" spans="1:14" x14ac:dyDescent="0.3">
      <c r="A75" s="218">
        <v>1967</v>
      </c>
      <c r="B75" s="219"/>
      <c r="C75" s="248">
        <v>122</v>
      </c>
      <c r="D75" s="218">
        <v>1967</v>
      </c>
      <c r="E75" s="219"/>
      <c r="F75" s="248">
        <v>111</v>
      </c>
      <c r="G75" s="218">
        <v>1967</v>
      </c>
      <c r="H75" s="226"/>
      <c r="I75" s="249">
        <v>114</v>
      </c>
      <c r="J75" s="229">
        <v>102</v>
      </c>
      <c r="K75" s="215"/>
      <c r="L75" s="215"/>
      <c r="M75" s="215"/>
      <c r="N75" s="215"/>
    </row>
    <row r="76" spans="1:14" x14ac:dyDescent="0.3">
      <c r="A76" s="218">
        <v>1968</v>
      </c>
      <c r="B76" s="219"/>
      <c r="C76" s="248">
        <v>105</v>
      </c>
      <c r="D76" s="218">
        <v>1968</v>
      </c>
      <c r="E76" s="219"/>
      <c r="F76" s="248">
        <v>96</v>
      </c>
      <c r="G76" s="218">
        <v>1968</v>
      </c>
      <c r="H76" s="226"/>
      <c r="I76" s="249">
        <v>98</v>
      </c>
      <c r="J76" s="229">
        <v>94</v>
      </c>
      <c r="K76" s="215"/>
      <c r="L76" s="215"/>
      <c r="M76" s="215"/>
      <c r="N76" s="215"/>
    </row>
    <row r="77" spans="1:14" x14ac:dyDescent="0.3">
      <c r="A77" s="218">
        <v>1969</v>
      </c>
      <c r="B77" s="219"/>
      <c r="C77" s="248">
        <v>109</v>
      </c>
      <c r="D77" s="218">
        <v>1969</v>
      </c>
      <c r="E77" s="219"/>
      <c r="F77" s="248">
        <v>112</v>
      </c>
      <c r="G77" s="218">
        <v>1969</v>
      </c>
      <c r="H77" s="226"/>
      <c r="I77" s="249">
        <v>102</v>
      </c>
      <c r="J77" s="229">
        <v>97</v>
      </c>
      <c r="K77" s="215"/>
      <c r="L77" s="215"/>
      <c r="M77" s="215"/>
      <c r="N77" s="215"/>
    </row>
    <row r="78" spans="1:14" x14ac:dyDescent="0.3">
      <c r="A78" s="218">
        <v>1970</v>
      </c>
      <c r="B78" s="219"/>
      <c r="C78" s="248">
        <v>100</v>
      </c>
      <c r="D78" s="218">
        <v>1970</v>
      </c>
      <c r="E78" s="219"/>
      <c r="F78" s="248">
        <v>100</v>
      </c>
      <c r="G78" s="218">
        <v>1970</v>
      </c>
      <c r="H78" s="226"/>
      <c r="I78" s="249">
        <v>100</v>
      </c>
      <c r="J78" s="229">
        <v>100</v>
      </c>
      <c r="K78" s="215"/>
      <c r="L78" s="215"/>
      <c r="M78" s="215"/>
      <c r="N78" s="215"/>
    </row>
    <row r="79" spans="1:14" x14ac:dyDescent="0.3">
      <c r="A79" s="218">
        <v>1971</v>
      </c>
      <c r="B79" s="219"/>
      <c r="C79" s="248">
        <v>112</v>
      </c>
      <c r="D79" s="218">
        <v>1971</v>
      </c>
      <c r="E79" s="219"/>
      <c r="F79" s="248">
        <v>136</v>
      </c>
      <c r="G79" s="218">
        <v>1971</v>
      </c>
      <c r="H79" s="226"/>
      <c r="I79" s="249">
        <v>97</v>
      </c>
      <c r="J79" s="229">
        <v>104</v>
      </c>
      <c r="K79" s="215"/>
      <c r="L79" s="215"/>
      <c r="M79" s="215"/>
      <c r="N79" s="215"/>
    </row>
    <row r="80" spans="1:14" x14ac:dyDescent="0.3">
      <c r="A80" s="218">
        <v>1972</v>
      </c>
      <c r="B80" s="219"/>
      <c r="C80" s="248">
        <v>99</v>
      </c>
      <c r="D80" s="218">
        <v>1972</v>
      </c>
      <c r="E80" s="219"/>
      <c r="F80" s="248">
        <v>124</v>
      </c>
      <c r="G80" s="218">
        <v>1972</v>
      </c>
      <c r="H80" s="226"/>
      <c r="I80" s="249">
        <v>91</v>
      </c>
      <c r="J80" s="229">
        <v>97</v>
      </c>
      <c r="K80" s="215"/>
      <c r="L80" s="215"/>
      <c r="M80" s="215"/>
      <c r="N80" s="215"/>
    </row>
    <row r="81" spans="1:14" x14ac:dyDescent="0.3">
      <c r="A81" s="218">
        <v>1973</v>
      </c>
      <c r="B81" s="219"/>
      <c r="C81" s="248">
        <v>81</v>
      </c>
      <c r="D81" s="218">
        <v>1973</v>
      </c>
      <c r="E81" s="219"/>
      <c r="F81" s="248">
        <v>162</v>
      </c>
      <c r="G81" s="218">
        <v>1973</v>
      </c>
      <c r="H81" s="226"/>
      <c r="I81" s="249">
        <v>98</v>
      </c>
      <c r="J81" s="229">
        <v>104</v>
      </c>
      <c r="K81" s="215"/>
      <c r="L81" s="215"/>
      <c r="M81" s="215"/>
      <c r="N81" s="215"/>
    </row>
    <row r="82" spans="1:14" x14ac:dyDescent="0.3">
      <c r="A82" s="218">
        <v>1974</v>
      </c>
      <c r="B82" s="219"/>
      <c r="C82" s="248">
        <v>80</v>
      </c>
      <c r="D82" s="218">
        <v>1974</v>
      </c>
      <c r="E82" s="219"/>
      <c r="F82" s="248">
        <v>153</v>
      </c>
      <c r="G82" s="218">
        <v>1974</v>
      </c>
      <c r="H82" s="226"/>
      <c r="I82" s="249">
        <v>94</v>
      </c>
      <c r="J82" s="229">
        <v>115</v>
      </c>
      <c r="K82" s="215"/>
      <c r="L82" s="215"/>
      <c r="M82" s="215"/>
      <c r="N82" s="215"/>
    </row>
    <row r="83" spans="1:14" x14ac:dyDescent="0.3">
      <c r="A83" s="218">
        <v>1975</v>
      </c>
      <c r="B83" s="219"/>
      <c r="C83" s="248">
        <v>104</v>
      </c>
      <c r="D83" s="218">
        <v>1975</v>
      </c>
      <c r="E83" s="219"/>
      <c r="F83" s="248">
        <v>77</v>
      </c>
      <c r="G83" s="218">
        <v>1975</v>
      </c>
      <c r="H83" s="226"/>
      <c r="I83" s="249">
        <v>81</v>
      </c>
      <c r="J83" s="229">
        <v>111</v>
      </c>
      <c r="K83" s="215"/>
      <c r="L83" s="215"/>
      <c r="M83" s="215"/>
      <c r="N83" s="215"/>
    </row>
    <row r="84" spans="1:14" x14ac:dyDescent="0.3">
      <c r="A84" s="218">
        <v>1976</v>
      </c>
      <c r="B84" s="219"/>
      <c r="C84" s="248">
        <v>78</v>
      </c>
      <c r="D84" s="218">
        <v>1976</v>
      </c>
      <c r="E84" s="219"/>
      <c r="F84" s="248">
        <v>65</v>
      </c>
      <c r="G84" s="218">
        <v>1976</v>
      </c>
      <c r="H84" s="226"/>
      <c r="I84" s="249">
        <v>46</v>
      </c>
      <c r="J84" s="229">
        <v>73</v>
      </c>
      <c r="K84" s="215"/>
      <c r="L84" s="215"/>
      <c r="M84" s="215"/>
      <c r="N84" s="215"/>
    </row>
    <row r="85" spans="1:14" x14ac:dyDescent="0.3">
      <c r="A85" s="218">
        <v>1977</v>
      </c>
      <c r="B85" s="219"/>
      <c r="C85" s="248">
        <v>54</v>
      </c>
      <c r="D85" s="218">
        <v>1977</v>
      </c>
      <c r="E85" s="219"/>
      <c r="F85" s="248">
        <v>48</v>
      </c>
      <c r="G85" s="218">
        <v>1977</v>
      </c>
      <c r="H85" s="226"/>
      <c r="I85" s="249">
        <v>34</v>
      </c>
      <c r="J85" s="229">
        <v>69</v>
      </c>
      <c r="K85" s="215"/>
      <c r="L85" s="215"/>
      <c r="M85" s="215"/>
      <c r="N85" s="215"/>
    </row>
    <row r="86" spans="1:14" x14ac:dyDescent="0.3">
      <c r="A86" s="218">
        <v>1978</v>
      </c>
      <c r="B86" s="219"/>
      <c r="C86" s="248">
        <v>39</v>
      </c>
      <c r="D86" s="218">
        <v>1978</v>
      </c>
      <c r="E86" s="219"/>
      <c r="F86" s="248">
        <v>38</v>
      </c>
      <c r="G86" s="218">
        <v>1978</v>
      </c>
      <c r="H86" s="226"/>
      <c r="I86" s="249">
        <v>27</v>
      </c>
      <c r="J86" s="229">
        <v>68</v>
      </c>
      <c r="K86" s="215"/>
      <c r="L86" s="215"/>
      <c r="M86" s="215"/>
      <c r="N86" s="215"/>
    </row>
    <row r="87" spans="1:14" x14ac:dyDescent="0.3">
      <c r="A87" s="218">
        <v>1979</v>
      </c>
      <c r="B87" s="219"/>
      <c r="C87" s="248">
        <v>36</v>
      </c>
      <c r="D87" s="218">
        <v>1979</v>
      </c>
      <c r="E87" s="219"/>
      <c r="F87" s="248">
        <v>27</v>
      </c>
      <c r="G87" s="218">
        <v>1979</v>
      </c>
      <c r="H87" s="226"/>
      <c r="I87" s="249">
        <v>29</v>
      </c>
      <c r="J87" s="229">
        <v>79</v>
      </c>
      <c r="K87" s="215"/>
      <c r="L87" s="215"/>
      <c r="M87" s="215"/>
      <c r="N87" s="215"/>
    </row>
    <row r="88" spans="1:14" x14ac:dyDescent="0.3">
      <c r="A88" s="218">
        <v>1980</v>
      </c>
      <c r="B88" s="219"/>
      <c r="C88" s="248">
        <v>43</v>
      </c>
      <c r="D88" s="218">
        <v>1980</v>
      </c>
      <c r="E88" s="219"/>
      <c r="F88" s="248">
        <v>42</v>
      </c>
      <c r="G88" s="218">
        <v>1980</v>
      </c>
      <c r="H88" s="226"/>
      <c r="I88" s="249">
        <v>30</v>
      </c>
      <c r="J88" s="229">
        <v>88</v>
      </c>
      <c r="K88" s="215"/>
      <c r="L88" s="215"/>
      <c r="M88" s="215"/>
      <c r="N88" s="215"/>
    </row>
    <row r="89" spans="1:14" x14ac:dyDescent="0.3">
      <c r="A89" s="218">
        <v>1981</v>
      </c>
      <c r="B89" s="219"/>
      <c r="C89" s="248">
        <v>42</v>
      </c>
      <c r="D89" s="218">
        <v>1981</v>
      </c>
      <c r="E89" s="219"/>
      <c r="F89" s="248">
        <v>43</v>
      </c>
      <c r="G89" s="218">
        <v>1981</v>
      </c>
      <c r="H89" s="226"/>
      <c r="I89" s="249">
        <v>29</v>
      </c>
      <c r="J89" s="229">
        <v>79</v>
      </c>
      <c r="K89" s="215"/>
      <c r="L89" s="215"/>
      <c r="M89" s="215"/>
      <c r="N89" s="215"/>
    </row>
    <row r="90" spans="1:14" x14ac:dyDescent="0.3">
      <c r="A90" s="218">
        <v>1982</v>
      </c>
      <c r="B90" s="219"/>
      <c r="C90" s="248">
        <v>45</v>
      </c>
      <c r="D90" s="218">
        <v>1982</v>
      </c>
      <c r="E90" s="219"/>
      <c r="F90" s="248">
        <v>54</v>
      </c>
      <c r="G90" s="218">
        <v>1982</v>
      </c>
      <c r="H90" s="226"/>
      <c r="I90" s="249">
        <v>32</v>
      </c>
      <c r="J90" s="229">
        <v>70</v>
      </c>
      <c r="K90" s="215"/>
      <c r="L90" s="215"/>
      <c r="M90" s="215"/>
      <c r="N90" s="215"/>
    </row>
    <row r="91" spans="1:14" x14ac:dyDescent="0.3">
      <c r="A91" s="218">
        <v>1983</v>
      </c>
      <c r="B91" s="219"/>
      <c r="C91" s="248">
        <v>72</v>
      </c>
      <c r="D91" s="218">
        <v>1983</v>
      </c>
      <c r="E91" s="219"/>
      <c r="F91" s="248">
        <v>75</v>
      </c>
      <c r="G91" s="218">
        <v>1983</v>
      </c>
      <c r="H91" s="226"/>
      <c r="I91" s="249">
        <v>51</v>
      </c>
      <c r="J91" s="229">
        <v>91</v>
      </c>
      <c r="K91" s="215"/>
      <c r="L91" s="215"/>
      <c r="M91" s="215"/>
      <c r="N91" s="215"/>
    </row>
    <row r="92" spans="1:14" x14ac:dyDescent="0.3">
      <c r="A92" s="218">
        <v>1984</v>
      </c>
      <c r="B92" s="219"/>
      <c r="C92" s="248">
        <v>86</v>
      </c>
      <c r="D92" s="218">
        <v>1984</v>
      </c>
      <c r="E92" s="219"/>
      <c r="F92" s="248">
        <v>85</v>
      </c>
      <c r="G92" s="218">
        <v>1984</v>
      </c>
      <c r="H92" s="226"/>
      <c r="I92" s="249">
        <v>63</v>
      </c>
      <c r="J92" s="229">
        <v>111</v>
      </c>
      <c r="K92" s="215"/>
      <c r="L92" s="215"/>
      <c r="M92" s="215"/>
      <c r="N92" s="215"/>
    </row>
    <row r="93" spans="1:14" x14ac:dyDescent="0.3">
      <c r="A93" s="218">
        <v>1985</v>
      </c>
      <c r="B93" s="219"/>
      <c r="C93" s="248">
        <v>74</v>
      </c>
      <c r="D93" s="218">
        <v>1985</v>
      </c>
      <c r="E93" s="219"/>
      <c r="F93" s="248">
        <v>72</v>
      </c>
      <c r="G93" s="218">
        <v>1985</v>
      </c>
      <c r="H93" s="226"/>
      <c r="I93" s="249">
        <v>38</v>
      </c>
      <c r="J93" s="229">
        <v>90</v>
      </c>
      <c r="K93" s="215"/>
      <c r="L93" s="215"/>
      <c r="M93" s="215"/>
      <c r="N93" s="215"/>
    </row>
    <row r="94" spans="1:14" x14ac:dyDescent="0.3">
      <c r="A94" s="261">
        <v>1986</v>
      </c>
      <c r="B94" s="219"/>
      <c r="C94" s="248">
        <v>74</v>
      </c>
      <c r="D94" s="261">
        <v>1986</v>
      </c>
      <c r="E94" s="219"/>
      <c r="F94" s="249">
        <v>63</v>
      </c>
      <c r="G94" s="261">
        <v>1986</v>
      </c>
      <c r="H94" s="226"/>
      <c r="I94" s="249">
        <v>37</v>
      </c>
      <c r="J94" s="229">
        <v>95</v>
      </c>
      <c r="K94" s="215"/>
      <c r="L94" s="215"/>
      <c r="M94" s="215"/>
      <c r="N94" s="215"/>
    </row>
    <row r="95" spans="1:14" x14ac:dyDescent="0.3">
      <c r="A95" s="7"/>
      <c r="B95" s="7"/>
      <c r="C95" s="7"/>
      <c r="D95" s="7"/>
      <c r="E95" s="7"/>
      <c r="F95" s="7"/>
      <c r="G95" s="215"/>
      <c r="H95" s="215"/>
      <c r="I95" s="215"/>
      <c r="J95" s="215"/>
      <c r="K95" s="215"/>
      <c r="L95" s="215"/>
      <c r="M95" s="215"/>
      <c r="N95" s="215"/>
    </row>
    <row r="96" spans="1:14" x14ac:dyDescent="0.3">
      <c r="A96" s="7"/>
      <c r="B96" s="7"/>
      <c r="C96" s="7"/>
      <c r="D96" s="7"/>
      <c r="E96" s="7"/>
      <c r="F96" s="7"/>
      <c r="G96" s="215"/>
      <c r="H96" s="215"/>
      <c r="I96" s="215"/>
      <c r="J96" s="215"/>
      <c r="K96" s="215"/>
      <c r="L96" s="215"/>
      <c r="M96" s="215"/>
      <c r="N96" s="215"/>
    </row>
    <row r="97" spans="1:14" x14ac:dyDescent="0.3">
      <c r="A97" s="7"/>
      <c r="B97" s="7"/>
      <c r="C97" s="7"/>
      <c r="D97" s="7"/>
      <c r="E97" s="7"/>
      <c r="F97" s="7"/>
      <c r="G97" s="215"/>
      <c r="H97" s="215"/>
      <c r="I97" s="215"/>
      <c r="J97" s="215"/>
      <c r="K97" s="215"/>
      <c r="L97" s="215"/>
      <c r="M97" s="215"/>
      <c r="N97" s="215"/>
    </row>
    <row r="98" spans="1:14" x14ac:dyDescent="0.3">
      <c r="A98" s="7"/>
      <c r="B98" s="7"/>
      <c r="C98" s="7"/>
      <c r="D98" s="7"/>
      <c r="E98" s="7"/>
      <c r="F98" s="7"/>
      <c r="G98" s="215"/>
      <c r="H98" s="215"/>
      <c r="I98" s="215"/>
      <c r="J98" s="215"/>
      <c r="K98" s="215"/>
      <c r="L98" s="215"/>
      <c r="M98" s="215"/>
      <c r="N98" s="215"/>
    </row>
    <row r="99" spans="1:14" x14ac:dyDescent="0.3">
      <c r="A99" s="7"/>
      <c r="B99" s="7"/>
      <c r="C99" s="7"/>
      <c r="D99" s="7"/>
      <c r="E99" s="7"/>
      <c r="F99" s="7"/>
      <c r="G99" s="215"/>
      <c r="H99" s="215"/>
      <c r="I99" s="215"/>
      <c r="J99" s="215"/>
      <c r="K99" s="215"/>
      <c r="L99" s="215"/>
      <c r="M99" s="215"/>
      <c r="N99" s="215"/>
    </row>
    <row r="100" spans="1:14" x14ac:dyDescent="0.3">
      <c r="A100" s="7"/>
      <c r="B100" s="7"/>
      <c r="C100" s="7"/>
      <c r="D100" s="7"/>
      <c r="E100" s="7"/>
      <c r="F100" s="7"/>
      <c r="G100" s="215"/>
      <c r="H100" s="215"/>
      <c r="I100" s="215"/>
      <c r="J100" s="215"/>
      <c r="K100" s="215"/>
      <c r="L100" s="215"/>
      <c r="M100" s="215"/>
      <c r="N100" s="215"/>
    </row>
    <row r="101" spans="1:14" x14ac:dyDescent="0.3">
      <c r="A101" s="7"/>
      <c r="B101" s="7"/>
      <c r="C101" s="7"/>
      <c r="D101" s="7"/>
      <c r="E101" s="7"/>
      <c r="F101" s="7"/>
      <c r="G101" s="215"/>
      <c r="H101" s="215"/>
      <c r="I101" s="215"/>
      <c r="J101" s="215"/>
      <c r="K101" s="215"/>
      <c r="L101" s="215"/>
      <c r="M101" s="215"/>
      <c r="N101" s="215"/>
    </row>
    <row r="102" spans="1:14" x14ac:dyDescent="0.3">
      <c r="A102" s="7"/>
      <c r="B102" s="7"/>
      <c r="C102" s="7"/>
      <c r="D102" s="7"/>
      <c r="E102" s="7"/>
      <c r="F102" s="7"/>
      <c r="G102" s="215"/>
      <c r="H102" s="215"/>
      <c r="I102" s="215"/>
      <c r="J102" s="215"/>
      <c r="K102" s="215"/>
      <c r="L102" s="215"/>
      <c r="M102" s="215"/>
      <c r="N102" s="215"/>
    </row>
    <row r="103" spans="1:14" x14ac:dyDescent="0.3">
      <c r="A103" s="7"/>
      <c r="B103" s="7"/>
      <c r="C103" s="7"/>
      <c r="D103" s="7"/>
      <c r="E103" s="7"/>
      <c r="F103" s="7"/>
      <c r="G103" s="215"/>
      <c r="H103" s="215"/>
      <c r="I103" s="215"/>
      <c r="J103" s="215"/>
      <c r="K103" s="215"/>
      <c r="L103" s="215"/>
      <c r="M103" s="215"/>
      <c r="N103" s="215"/>
    </row>
    <row r="104" spans="1:14" x14ac:dyDescent="0.3">
      <c r="A104" s="7"/>
      <c r="B104" s="7"/>
      <c r="C104" s="7"/>
      <c r="D104" s="7"/>
      <c r="E104" s="7"/>
      <c r="F104" s="7"/>
      <c r="G104" s="215"/>
      <c r="H104" s="215"/>
      <c r="I104" s="215"/>
      <c r="J104" s="215"/>
      <c r="K104" s="215"/>
      <c r="L104" s="215"/>
      <c r="M104" s="215"/>
      <c r="N104" s="215"/>
    </row>
    <row r="105" spans="1:14" x14ac:dyDescent="0.3">
      <c r="A105" s="7"/>
      <c r="B105" s="7"/>
      <c r="C105" s="7"/>
      <c r="D105" s="7"/>
      <c r="E105" s="7"/>
      <c r="F105" s="7"/>
      <c r="G105" s="215"/>
      <c r="H105" s="215"/>
      <c r="I105" s="215"/>
      <c r="J105" s="215"/>
      <c r="K105" s="215"/>
      <c r="L105" s="215"/>
      <c r="M105" s="215"/>
      <c r="N105" s="215"/>
    </row>
    <row r="106" spans="1:14" x14ac:dyDescent="0.3">
      <c r="A106" s="7"/>
      <c r="B106" s="7"/>
      <c r="C106" s="7"/>
      <c r="D106" s="7"/>
      <c r="E106" s="7"/>
      <c r="F106" s="7"/>
      <c r="G106" s="215"/>
      <c r="H106" s="215"/>
      <c r="I106" s="215"/>
      <c r="J106" s="215"/>
      <c r="K106" s="215"/>
      <c r="L106" s="215"/>
      <c r="M106" s="215"/>
      <c r="N106" s="215"/>
    </row>
    <row r="107" spans="1:14" x14ac:dyDescent="0.3">
      <c r="A107" s="7"/>
      <c r="B107" s="7"/>
      <c r="C107" s="7"/>
      <c r="D107" s="7"/>
      <c r="E107" s="7"/>
      <c r="F107" s="7"/>
      <c r="G107" s="215"/>
      <c r="H107" s="215"/>
      <c r="I107" s="215"/>
      <c r="J107" s="215"/>
      <c r="K107" s="215"/>
      <c r="L107" s="215"/>
      <c r="M107" s="215"/>
      <c r="N107" s="215"/>
    </row>
    <row r="108" spans="1:14" x14ac:dyDescent="0.3">
      <c r="A108" s="7"/>
      <c r="B108" s="7"/>
      <c r="C108" s="7"/>
      <c r="D108" s="7"/>
      <c r="E108" s="7"/>
      <c r="F108" s="7"/>
      <c r="G108" s="215"/>
      <c r="H108" s="215"/>
      <c r="I108" s="215"/>
      <c r="J108" s="215"/>
      <c r="K108" s="215"/>
      <c r="L108" s="215"/>
      <c r="M108" s="215"/>
      <c r="N108" s="215"/>
    </row>
    <row r="109" spans="1:14" x14ac:dyDescent="0.3">
      <c r="A109" s="7"/>
      <c r="B109" s="7"/>
      <c r="C109" s="7"/>
      <c r="D109" s="7"/>
      <c r="E109" s="7"/>
      <c r="F109" s="7"/>
      <c r="G109" s="215"/>
      <c r="H109" s="215"/>
      <c r="I109" s="215"/>
      <c r="J109" s="215"/>
      <c r="K109" s="215"/>
      <c r="L109" s="215"/>
      <c r="M109" s="215"/>
      <c r="N109" s="215"/>
    </row>
    <row r="110" spans="1:14" x14ac:dyDescent="0.3">
      <c r="A110" s="7"/>
      <c r="B110" s="7"/>
      <c r="C110" s="7"/>
      <c r="D110" s="7"/>
      <c r="E110" s="7"/>
      <c r="F110" s="7"/>
      <c r="G110" s="215"/>
      <c r="H110" s="215"/>
      <c r="I110" s="215"/>
      <c r="J110" s="215"/>
      <c r="K110" s="215"/>
      <c r="L110" s="215"/>
      <c r="M110" s="215"/>
      <c r="N110" s="215"/>
    </row>
    <row r="111" spans="1:14" x14ac:dyDescent="0.3">
      <c r="A111" s="7"/>
      <c r="B111" s="7"/>
      <c r="C111" s="7"/>
      <c r="D111" s="7"/>
      <c r="E111" s="7"/>
      <c r="F111" s="7"/>
      <c r="G111" s="215"/>
      <c r="H111" s="215"/>
      <c r="I111" s="215"/>
      <c r="J111" s="215"/>
      <c r="K111" s="215"/>
      <c r="L111" s="215"/>
      <c r="M111" s="215"/>
      <c r="N111" s="215"/>
    </row>
    <row r="112" spans="1:14" x14ac:dyDescent="0.3">
      <c r="A112" s="7"/>
      <c r="B112" s="7"/>
      <c r="C112" s="7"/>
      <c r="D112" s="7"/>
      <c r="E112" s="7"/>
      <c r="F112" s="7"/>
      <c r="G112" s="215"/>
      <c r="H112" s="215"/>
      <c r="I112" s="215"/>
      <c r="J112" s="215"/>
      <c r="K112" s="215"/>
      <c r="L112" s="215"/>
      <c r="M112" s="215"/>
      <c r="N112" s="215"/>
    </row>
    <row r="113" spans="1:14" x14ac:dyDescent="0.3">
      <c r="A113" s="7"/>
      <c r="B113" s="7"/>
      <c r="C113" s="7"/>
      <c r="D113" s="7"/>
      <c r="E113" s="7"/>
      <c r="F113" s="7"/>
      <c r="G113" s="215"/>
      <c r="H113" s="215"/>
      <c r="I113" s="215"/>
      <c r="J113" s="215"/>
      <c r="K113" s="215"/>
      <c r="L113" s="215"/>
      <c r="M113" s="215"/>
      <c r="N113" s="215"/>
    </row>
    <row r="114" spans="1:14" x14ac:dyDescent="0.3">
      <c r="A114" s="7"/>
      <c r="B114" s="7"/>
      <c r="C114" s="7"/>
      <c r="D114" s="7"/>
      <c r="E114" s="7"/>
      <c r="F114" s="7"/>
      <c r="G114" s="215"/>
      <c r="H114" s="215"/>
      <c r="I114" s="215"/>
      <c r="J114" s="215"/>
      <c r="K114" s="215"/>
      <c r="L114" s="215"/>
      <c r="M114" s="215"/>
      <c r="N114" s="215"/>
    </row>
    <row r="115" spans="1:14" x14ac:dyDescent="0.3">
      <c r="A115" s="7"/>
      <c r="B115" s="7"/>
      <c r="C115" s="7"/>
      <c r="D115" s="7"/>
      <c r="E115" s="7"/>
      <c r="F115" s="7"/>
      <c r="G115" s="215"/>
      <c r="H115" s="215"/>
      <c r="I115" s="215"/>
      <c r="J115" s="215"/>
      <c r="K115" s="215"/>
      <c r="L115" s="215"/>
      <c r="M115" s="215"/>
      <c r="N115" s="215"/>
    </row>
    <row r="116" spans="1:14" x14ac:dyDescent="0.3">
      <c r="A116" s="7"/>
      <c r="B116" s="7"/>
      <c r="C116" s="7"/>
      <c r="D116" s="7"/>
      <c r="E116" s="7"/>
      <c r="F116" s="7"/>
      <c r="G116" s="215"/>
      <c r="H116" s="215"/>
      <c r="I116" s="215"/>
      <c r="J116" s="215"/>
      <c r="K116" s="215"/>
      <c r="L116" s="215"/>
      <c r="M116" s="215"/>
      <c r="N116" s="215"/>
    </row>
    <row r="117" spans="1:14" x14ac:dyDescent="0.3">
      <c r="A117" s="7"/>
      <c r="B117" s="7"/>
      <c r="C117" s="7"/>
      <c r="D117" s="7"/>
      <c r="E117" s="7"/>
      <c r="F117" s="7"/>
      <c r="G117" s="215"/>
      <c r="H117" s="215"/>
      <c r="I117" s="215"/>
      <c r="J117" s="215"/>
      <c r="K117" s="215"/>
      <c r="L117" s="215"/>
      <c r="M117" s="215"/>
      <c r="N117" s="215"/>
    </row>
    <row r="118" spans="1:14" x14ac:dyDescent="0.3">
      <c r="A118" s="7"/>
      <c r="B118" s="7"/>
      <c r="C118" s="7"/>
      <c r="D118" s="7"/>
      <c r="E118" s="7"/>
      <c r="F118" s="7"/>
      <c r="G118" s="215"/>
      <c r="H118" s="215"/>
      <c r="I118" s="215"/>
      <c r="J118" s="215"/>
      <c r="K118" s="215"/>
      <c r="L118" s="215"/>
      <c r="M118" s="215"/>
      <c r="N118" s="215"/>
    </row>
    <row r="119" spans="1:14" x14ac:dyDescent="0.3">
      <c r="A119" s="7"/>
      <c r="B119" s="7"/>
      <c r="C119" s="7"/>
      <c r="D119" s="7"/>
      <c r="E119" s="7"/>
      <c r="F119" s="7"/>
      <c r="G119" s="215"/>
      <c r="H119" s="215"/>
      <c r="I119" s="215"/>
      <c r="J119" s="215"/>
      <c r="K119" s="215"/>
      <c r="L119" s="215"/>
      <c r="M119" s="215"/>
      <c r="N119" s="215"/>
    </row>
    <row r="120" spans="1:14" x14ac:dyDescent="0.3">
      <c r="A120" s="7"/>
      <c r="B120" s="7"/>
      <c r="C120" s="7"/>
      <c r="D120" s="7"/>
      <c r="E120" s="7"/>
      <c r="F120" s="7"/>
      <c r="G120" s="215"/>
      <c r="H120" s="215"/>
      <c r="I120" s="215"/>
      <c r="J120" s="215"/>
      <c r="K120" s="215"/>
      <c r="L120" s="215"/>
      <c r="M120" s="215"/>
      <c r="N120" s="215"/>
    </row>
    <row r="121" spans="1:14" x14ac:dyDescent="0.3">
      <c r="A121" s="7"/>
      <c r="B121" s="7"/>
      <c r="C121" s="7"/>
      <c r="D121" s="7"/>
      <c r="E121" s="7"/>
      <c r="F121" s="7"/>
      <c r="G121" s="215"/>
      <c r="H121" s="215"/>
      <c r="I121" s="215"/>
      <c r="J121" s="215"/>
      <c r="K121" s="215"/>
      <c r="L121" s="215"/>
      <c r="M121" s="215"/>
      <c r="N121" s="215"/>
    </row>
    <row r="122" spans="1:14" x14ac:dyDescent="0.3">
      <c r="A122" s="7"/>
      <c r="B122" s="7"/>
      <c r="C122" s="7"/>
      <c r="D122" s="7"/>
      <c r="E122" s="7"/>
      <c r="F122" s="7"/>
      <c r="G122" s="215"/>
      <c r="H122" s="215"/>
      <c r="I122" s="215"/>
      <c r="J122" s="215"/>
      <c r="K122" s="215"/>
      <c r="L122" s="215"/>
      <c r="M122" s="215"/>
      <c r="N122" s="215"/>
    </row>
    <row r="123" spans="1:14" x14ac:dyDescent="0.3">
      <c r="A123" s="7"/>
      <c r="B123" s="7"/>
      <c r="C123" s="7"/>
      <c r="D123" s="7"/>
      <c r="E123" s="7"/>
      <c r="F123" s="7"/>
      <c r="G123" s="215"/>
      <c r="H123" s="215"/>
      <c r="I123" s="215"/>
      <c r="J123" s="215"/>
      <c r="K123" s="215"/>
      <c r="L123" s="215"/>
      <c r="M123" s="215"/>
      <c r="N123" s="215"/>
    </row>
    <row r="124" spans="1:14" x14ac:dyDescent="0.3">
      <c r="A124" s="7"/>
      <c r="B124" s="7"/>
      <c r="C124" s="7"/>
      <c r="D124" s="7"/>
      <c r="E124" s="7"/>
      <c r="F124" s="7"/>
      <c r="G124" s="215"/>
      <c r="H124" s="215"/>
      <c r="I124" s="215"/>
      <c r="J124" s="215"/>
      <c r="K124" s="215"/>
      <c r="L124" s="215"/>
      <c r="M124" s="215"/>
      <c r="N124" s="215"/>
    </row>
    <row r="125" spans="1:14" x14ac:dyDescent="0.3">
      <c r="A125" s="7"/>
      <c r="B125" s="7"/>
      <c r="C125" s="7"/>
      <c r="D125" s="7"/>
      <c r="E125" s="7"/>
      <c r="F125" s="7"/>
      <c r="G125" s="215"/>
      <c r="H125" s="215"/>
      <c r="I125" s="215"/>
      <c r="J125" s="215"/>
      <c r="K125" s="215"/>
      <c r="L125" s="215"/>
      <c r="M125" s="215"/>
      <c r="N125" s="215"/>
    </row>
    <row r="126" spans="1:14" x14ac:dyDescent="0.3">
      <c r="A126" s="7"/>
      <c r="B126" s="7"/>
      <c r="C126" s="7"/>
      <c r="D126" s="7"/>
      <c r="E126" s="7"/>
      <c r="F126" s="7"/>
      <c r="G126" s="215"/>
      <c r="H126" s="215"/>
      <c r="I126" s="215"/>
      <c r="J126" s="215"/>
      <c r="K126" s="215"/>
      <c r="L126" s="215"/>
      <c r="M126" s="215"/>
      <c r="N126" s="215"/>
    </row>
    <row r="127" spans="1:14" x14ac:dyDescent="0.3">
      <c r="A127" s="7"/>
      <c r="B127" s="7"/>
      <c r="C127" s="7"/>
      <c r="D127" s="7"/>
      <c r="E127" s="7"/>
      <c r="F127" s="7"/>
      <c r="G127" s="215"/>
      <c r="H127" s="215"/>
      <c r="I127" s="215"/>
      <c r="J127" s="215"/>
      <c r="K127" s="215"/>
      <c r="L127" s="215"/>
      <c r="M127" s="215"/>
      <c r="N127" s="215"/>
    </row>
    <row r="128" spans="1:14" x14ac:dyDescent="0.3">
      <c r="A128" s="7"/>
      <c r="B128" s="7"/>
      <c r="C128" s="7"/>
      <c r="D128" s="7"/>
      <c r="E128" s="7"/>
      <c r="F128" s="7"/>
      <c r="G128" s="215"/>
      <c r="H128" s="215"/>
      <c r="I128" s="215"/>
      <c r="J128" s="215"/>
      <c r="K128" s="215"/>
      <c r="L128" s="215"/>
      <c r="M128" s="215"/>
      <c r="N128" s="215"/>
    </row>
    <row r="129" spans="1:14" x14ac:dyDescent="0.3">
      <c r="A129" s="7"/>
      <c r="B129" s="7"/>
      <c r="C129" s="7"/>
      <c r="D129" s="7"/>
      <c r="E129" s="7"/>
      <c r="F129" s="7"/>
      <c r="G129" s="215"/>
      <c r="H129" s="215"/>
      <c r="I129" s="215"/>
      <c r="J129" s="215"/>
      <c r="K129" s="215"/>
      <c r="L129" s="215"/>
      <c r="M129" s="215"/>
      <c r="N129" s="215"/>
    </row>
    <row r="130" spans="1:14" x14ac:dyDescent="0.3">
      <c r="A130" s="7"/>
      <c r="B130" s="7"/>
      <c r="C130" s="7"/>
      <c r="D130" s="7"/>
      <c r="E130" s="7"/>
      <c r="F130" s="7"/>
      <c r="G130" s="215"/>
      <c r="H130" s="215"/>
      <c r="I130" s="215"/>
      <c r="J130" s="215"/>
      <c r="K130" s="215"/>
      <c r="L130" s="215"/>
      <c r="M130" s="215"/>
      <c r="N130" s="215"/>
    </row>
    <row r="131" spans="1:14" x14ac:dyDescent="0.3">
      <c r="A131" s="7"/>
      <c r="B131" s="7"/>
      <c r="C131" s="7"/>
      <c r="D131" s="7"/>
      <c r="E131" s="7"/>
      <c r="F131" s="7"/>
      <c r="G131" s="215"/>
      <c r="H131" s="215"/>
      <c r="I131" s="215"/>
      <c r="J131" s="215"/>
      <c r="K131" s="215"/>
      <c r="L131" s="215"/>
      <c r="M131" s="215"/>
      <c r="N131" s="215"/>
    </row>
    <row r="132" spans="1:14" x14ac:dyDescent="0.3">
      <c r="A132" s="7"/>
      <c r="B132" s="7"/>
      <c r="C132" s="7"/>
      <c r="D132" s="7"/>
      <c r="E132" s="7"/>
      <c r="F132" s="7"/>
      <c r="G132" s="215"/>
      <c r="H132" s="215"/>
      <c r="I132" s="215"/>
      <c r="J132" s="215"/>
      <c r="K132" s="215"/>
      <c r="L132" s="215"/>
      <c r="M132" s="215"/>
      <c r="N132" s="215"/>
    </row>
    <row r="133" spans="1:14" x14ac:dyDescent="0.3">
      <c r="A133" s="7"/>
      <c r="B133" s="7"/>
      <c r="C133" s="7"/>
      <c r="D133" s="7"/>
      <c r="E133" s="7"/>
      <c r="F133" s="7"/>
      <c r="G133" s="215"/>
      <c r="H133" s="215"/>
      <c r="I133" s="215"/>
      <c r="J133" s="215"/>
      <c r="K133" s="215"/>
      <c r="L133" s="215"/>
      <c r="M133" s="215"/>
      <c r="N133" s="215"/>
    </row>
    <row r="134" spans="1:14" x14ac:dyDescent="0.3">
      <c r="A134" s="7"/>
      <c r="B134" s="7"/>
      <c r="C134" s="7"/>
      <c r="D134" s="7"/>
      <c r="E134" s="7"/>
      <c r="F134" s="7"/>
      <c r="G134" s="215"/>
      <c r="H134" s="215"/>
      <c r="I134" s="215"/>
      <c r="J134" s="215"/>
      <c r="K134" s="215"/>
      <c r="L134" s="215"/>
      <c r="M134" s="215"/>
      <c r="N134" s="215"/>
    </row>
    <row r="135" spans="1:14" x14ac:dyDescent="0.3">
      <c r="A135" s="7"/>
      <c r="B135" s="7"/>
      <c r="C135" s="7"/>
      <c r="D135" s="7"/>
      <c r="E135" s="7"/>
      <c r="F135" s="7"/>
      <c r="G135" s="215"/>
      <c r="H135" s="215"/>
      <c r="I135" s="215"/>
      <c r="J135" s="215"/>
      <c r="K135" s="215"/>
      <c r="L135" s="215"/>
      <c r="M135" s="215"/>
      <c r="N135" s="215"/>
    </row>
    <row r="136" spans="1:14" x14ac:dyDescent="0.3">
      <c r="A136" s="7"/>
      <c r="B136" s="7"/>
      <c r="C136" s="7"/>
      <c r="D136" s="7"/>
      <c r="E136" s="7"/>
      <c r="F136" s="7"/>
      <c r="G136" s="215"/>
      <c r="H136" s="215"/>
      <c r="I136" s="215"/>
      <c r="J136" s="215"/>
      <c r="K136" s="215"/>
      <c r="L136" s="215"/>
      <c r="M136" s="215"/>
      <c r="N136" s="215"/>
    </row>
    <row r="137" spans="1:14" x14ac:dyDescent="0.3">
      <c r="A137" s="7"/>
      <c r="B137" s="7"/>
      <c r="C137" s="7"/>
      <c r="D137" s="7"/>
      <c r="E137" s="7"/>
      <c r="F137" s="7"/>
      <c r="G137" s="215"/>
      <c r="H137" s="215"/>
      <c r="I137" s="215"/>
      <c r="J137" s="215"/>
      <c r="K137" s="215"/>
      <c r="L137" s="215"/>
      <c r="M137" s="215"/>
      <c r="N137" s="215"/>
    </row>
    <row r="138" spans="1:14" x14ac:dyDescent="0.3">
      <c r="A138" s="7"/>
      <c r="B138" s="7"/>
      <c r="C138" s="7"/>
      <c r="D138" s="7"/>
      <c r="E138" s="7"/>
      <c r="F138" s="7"/>
      <c r="G138" s="215"/>
      <c r="H138" s="215"/>
      <c r="I138" s="215"/>
      <c r="J138" s="215"/>
      <c r="K138" s="215"/>
      <c r="L138" s="215"/>
      <c r="M138" s="215"/>
      <c r="N138" s="215"/>
    </row>
    <row r="139" spans="1:14" x14ac:dyDescent="0.3">
      <c r="A139" s="7"/>
      <c r="B139" s="7"/>
      <c r="C139" s="7"/>
      <c r="D139" s="7"/>
      <c r="E139" s="7"/>
      <c r="F139" s="7"/>
      <c r="G139" s="215"/>
      <c r="H139" s="215"/>
      <c r="I139" s="215"/>
      <c r="J139" s="215"/>
      <c r="K139" s="215"/>
      <c r="L139" s="215"/>
      <c r="M139" s="215"/>
      <c r="N139" s="215"/>
    </row>
    <row r="140" spans="1:14" x14ac:dyDescent="0.3">
      <c r="A140" s="7"/>
      <c r="B140" s="7"/>
      <c r="C140" s="7"/>
      <c r="D140" s="7"/>
      <c r="E140" s="7"/>
      <c r="F140" s="7"/>
      <c r="G140" s="215"/>
      <c r="H140" s="215"/>
      <c r="I140" s="215"/>
      <c r="J140" s="215"/>
      <c r="K140" s="215"/>
      <c r="L140" s="215"/>
      <c r="M140" s="215"/>
      <c r="N140" s="215"/>
    </row>
    <row r="141" spans="1:14" x14ac:dyDescent="0.3">
      <c r="A141" s="7"/>
      <c r="B141" s="7"/>
      <c r="C141" s="7"/>
      <c r="D141" s="7"/>
      <c r="E141" s="7"/>
      <c r="F141" s="7"/>
      <c r="G141" s="215"/>
      <c r="H141" s="215"/>
      <c r="I141" s="215"/>
      <c r="J141" s="215"/>
      <c r="K141" s="215"/>
      <c r="L141" s="215"/>
      <c r="M141" s="215"/>
      <c r="N141" s="215"/>
    </row>
    <row r="142" spans="1:14" x14ac:dyDescent="0.3">
      <c r="A142" s="7"/>
      <c r="B142" s="7"/>
      <c r="C142" s="7"/>
      <c r="D142" s="7"/>
      <c r="E142" s="7"/>
      <c r="F142" s="7"/>
      <c r="G142" s="215"/>
      <c r="H142" s="215"/>
      <c r="I142" s="215"/>
      <c r="J142" s="215"/>
      <c r="K142" s="215"/>
      <c r="L142" s="215"/>
      <c r="M142" s="215"/>
      <c r="N142" s="215"/>
    </row>
    <row r="143" spans="1:14" x14ac:dyDescent="0.3">
      <c r="A143" s="7"/>
      <c r="B143" s="7"/>
      <c r="C143" s="7"/>
      <c r="D143" s="7"/>
      <c r="E143" s="7"/>
      <c r="F143" s="7"/>
      <c r="G143" s="215"/>
      <c r="H143" s="215"/>
      <c r="I143" s="215"/>
      <c r="J143" s="215"/>
      <c r="K143" s="215"/>
      <c r="L143" s="215"/>
      <c r="M143" s="215"/>
      <c r="N143" s="215"/>
    </row>
    <row r="144" spans="1:14" x14ac:dyDescent="0.3">
      <c r="A144" s="7"/>
      <c r="B144" s="7"/>
      <c r="C144" s="7"/>
      <c r="D144" s="7"/>
      <c r="E144" s="7"/>
      <c r="F144" s="7"/>
      <c r="G144" s="215"/>
      <c r="H144" s="215"/>
      <c r="I144" s="215"/>
      <c r="J144" s="215"/>
      <c r="K144" s="215"/>
      <c r="L144" s="215"/>
      <c r="M144" s="215"/>
      <c r="N144" s="215"/>
    </row>
    <row r="145" spans="1:14" x14ac:dyDescent="0.3">
      <c r="A145" s="7"/>
      <c r="B145" s="7"/>
      <c r="C145" s="7"/>
      <c r="D145" s="7"/>
      <c r="E145" s="7"/>
      <c r="F145" s="7"/>
      <c r="G145" s="215"/>
      <c r="H145" s="215"/>
      <c r="I145" s="215"/>
      <c r="J145" s="215"/>
      <c r="K145" s="215"/>
      <c r="L145" s="215"/>
      <c r="M145" s="215"/>
      <c r="N145" s="215"/>
    </row>
    <row r="146" spans="1:14" x14ac:dyDescent="0.3">
      <c r="A146" s="7"/>
      <c r="B146" s="7"/>
      <c r="C146" s="7"/>
      <c r="D146" s="7"/>
      <c r="E146" s="7"/>
      <c r="F146" s="7"/>
      <c r="G146" s="215"/>
      <c r="H146" s="215"/>
      <c r="I146" s="215"/>
      <c r="J146" s="215"/>
      <c r="K146" s="215"/>
      <c r="L146" s="215"/>
      <c r="M146" s="215"/>
      <c r="N146" s="215"/>
    </row>
    <row r="147" spans="1:14" x14ac:dyDescent="0.3">
      <c r="A147" s="7"/>
      <c r="B147" s="7"/>
      <c r="C147" s="7"/>
      <c r="D147" s="7"/>
      <c r="E147" s="7"/>
      <c r="F147" s="7"/>
      <c r="G147" s="215"/>
      <c r="H147" s="215"/>
      <c r="I147" s="215"/>
      <c r="J147" s="215"/>
      <c r="K147" s="215"/>
      <c r="L147" s="215"/>
      <c r="M147" s="215"/>
      <c r="N147" s="215"/>
    </row>
    <row r="148" spans="1:14" x14ac:dyDescent="0.3">
      <c r="A148" s="7"/>
      <c r="B148" s="7"/>
      <c r="C148" s="7"/>
      <c r="D148" s="7"/>
      <c r="E148" s="7"/>
      <c r="F148" s="7"/>
      <c r="G148" s="215"/>
      <c r="H148" s="215"/>
      <c r="I148" s="215"/>
      <c r="J148" s="215"/>
      <c r="K148" s="215"/>
      <c r="L148" s="215"/>
      <c r="M148" s="215"/>
      <c r="N148" s="215"/>
    </row>
    <row r="149" spans="1:14" x14ac:dyDescent="0.3">
      <c r="A149" s="7"/>
      <c r="B149" s="7"/>
      <c r="C149" s="7"/>
      <c r="D149" s="7"/>
      <c r="E149" s="7"/>
      <c r="F149" s="7"/>
      <c r="G149" s="215"/>
      <c r="H149" s="215"/>
      <c r="I149" s="215"/>
      <c r="J149" s="215"/>
      <c r="K149" s="215"/>
      <c r="L149" s="215"/>
      <c r="M149" s="215"/>
      <c r="N149" s="215"/>
    </row>
    <row r="150" spans="1:14" x14ac:dyDescent="0.3">
      <c r="A150" s="7"/>
      <c r="B150" s="7"/>
      <c r="C150" s="7"/>
      <c r="D150" s="7"/>
      <c r="E150" s="7"/>
      <c r="F150" s="7"/>
      <c r="G150" s="215"/>
      <c r="H150" s="215"/>
      <c r="I150" s="215"/>
      <c r="J150" s="215"/>
      <c r="K150" s="215"/>
      <c r="L150" s="215"/>
      <c r="M150" s="215"/>
      <c r="N150" s="215"/>
    </row>
    <row r="151" spans="1:14" x14ac:dyDescent="0.3">
      <c r="A151" s="7"/>
      <c r="B151" s="7"/>
      <c r="C151" s="7"/>
      <c r="D151" s="7"/>
      <c r="E151" s="7"/>
      <c r="F151" s="7"/>
      <c r="G151" s="215"/>
      <c r="H151" s="215"/>
      <c r="I151" s="215"/>
      <c r="J151" s="215"/>
      <c r="K151" s="215"/>
      <c r="L151" s="215"/>
      <c r="M151" s="215"/>
      <c r="N151" s="215"/>
    </row>
    <row r="152" spans="1:14" x14ac:dyDescent="0.3">
      <c r="A152" s="7"/>
      <c r="B152" s="7"/>
      <c r="C152" s="7"/>
      <c r="D152" s="7"/>
      <c r="E152" s="7"/>
      <c r="F152" s="7"/>
      <c r="G152" s="215"/>
      <c r="H152" s="215"/>
      <c r="I152" s="215"/>
      <c r="J152" s="215"/>
      <c r="K152" s="215"/>
      <c r="L152" s="215"/>
      <c r="M152" s="215"/>
      <c r="N152" s="215"/>
    </row>
    <row r="153" spans="1:14" x14ac:dyDescent="0.3">
      <c r="A153" s="7"/>
      <c r="B153" s="7"/>
      <c r="C153" s="7"/>
      <c r="D153" s="7"/>
      <c r="E153" s="7"/>
      <c r="F153" s="7"/>
      <c r="G153" s="215"/>
      <c r="H153" s="215"/>
      <c r="I153" s="215"/>
      <c r="J153" s="215"/>
      <c r="K153" s="215"/>
      <c r="L153" s="215"/>
      <c r="M153" s="215"/>
      <c r="N153" s="215"/>
    </row>
    <row r="154" spans="1:14" x14ac:dyDescent="0.3">
      <c r="A154" s="7"/>
      <c r="B154" s="7"/>
      <c r="C154" s="7"/>
      <c r="D154" s="7"/>
      <c r="E154" s="7"/>
      <c r="F154" s="7"/>
      <c r="G154" s="215"/>
      <c r="H154" s="215"/>
      <c r="I154" s="215"/>
      <c r="J154" s="215"/>
      <c r="K154" s="215"/>
      <c r="L154" s="215"/>
      <c r="M154" s="215"/>
      <c r="N154" s="215"/>
    </row>
    <row r="155" spans="1:14" x14ac:dyDescent="0.3">
      <c r="A155" s="7"/>
      <c r="B155" s="7"/>
      <c r="C155" s="7"/>
      <c r="D155" s="7"/>
      <c r="E155" s="7"/>
      <c r="F155" s="7"/>
      <c r="G155" s="215"/>
      <c r="H155" s="215"/>
      <c r="I155" s="215"/>
      <c r="J155" s="215"/>
      <c r="K155" s="215"/>
      <c r="L155" s="215"/>
      <c r="M155" s="215"/>
      <c r="N155" s="215"/>
    </row>
    <row r="156" spans="1:14" x14ac:dyDescent="0.3">
      <c r="A156" s="7"/>
      <c r="B156" s="7"/>
      <c r="C156" s="7"/>
      <c r="D156" s="7"/>
      <c r="E156" s="7"/>
      <c r="F156" s="7"/>
      <c r="G156" s="215"/>
      <c r="H156" s="215"/>
      <c r="I156" s="215"/>
      <c r="J156" s="215"/>
      <c r="K156" s="215"/>
      <c r="L156" s="215"/>
      <c r="M156" s="215"/>
      <c r="N156" s="215"/>
    </row>
    <row r="157" spans="1:14" x14ac:dyDescent="0.3">
      <c r="A157" s="7"/>
      <c r="B157" s="7"/>
      <c r="C157" s="7"/>
      <c r="D157" s="7"/>
      <c r="E157" s="7"/>
      <c r="F157" s="7"/>
      <c r="G157" s="215"/>
      <c r="H157" s="215"/>
      <c r="I157" s="215"/>
      <c r="J157" s="215"/>
      <c r="K157" s="215"/>
      <c r="L157" s="215"/>
      <c r="M157" s="215"/>
      <c r="N157" s="215"/>
    </row>
    <row r="158" spans="1:14" x14ac:dyDescent="0.3">
      <c r="A158" s="7"/>
      <c r="B158" s="7"/>
      <c r="C158" s="7"/>
      <c r="D158" s="7"/>
      <c r="E158" s="7"/>
      <c r="F158" s="7"/>
      <c r="G158" s="215"/>
      <c r="H158" s="215"/>
      <c r="I158" s="215"/>
      <c r="J158" s="215"/>
      <c r="K158" s="215"/>
      <c r="L158" s="215"/>
      <c r="M158" s="215"/>
      <c r="N158" s="215"/>
    </row>
    <row r="159" spans="1:14" x14ac:dyDescent="0.3">
      <c r="A159" s="7"/>
      <c r="B159" s="7"/>
      <c r="C159" s="7"/>
      <c r="D159" s="7"/>
      <c r="E159" s="7"/>
      <c r="F159" s="7"/>
      <c r="G159" s="215"/>
      <c r="H159" s="215"/>
      <c r="I159" s="215"/>
      <c r="J159" s="215"/>
      <c r="K159" s="215"/>
      <c r="L159" s="215"/>
      <c r="M159" s="215"/>
      <c r="N159" s="215"/>
    </row>
    <row r="160" spans="1:14" x14ac:dyDescent="0.3">
      <c r="A160" s="7"/>
      <c r="B160" s="7"/>
      <c r="C160" s="7"/>
      <c r="D160" s="7"/>
      <c r="E160" s="7"/>
      <c r="F160" s="7"/>
      <c r="G160" s="215"/>
      <c r="H160" s="215"/>
      <c r="I160" s="215"/>
      <c r="J160" s="215"/>
      <c r="K160" s="215"/>
      <c r="L160" s="215"/>
      <c r="M160" s="215"/>
      <c r="N160" s="215"/>
    </row>
    <row r="161" spans="1:14" x14ac:dyDescent="0.3">
      <c r="A161" s="7"/>
      <c r="B161" s="7"/>
      <c r="C161" s="7"/>
      <c r="D161" s="7"/>
      <c r="E161" s="7"/>
      <c r="F161" s="7"/>
      <c r="G161" s="215"/>
      <c r="H161" s="215"/>
      <c r="I161" s="215"/>
      <c r="J161" s="215"/>
      <c r="K161" s="215"/>
      <c r="L161" s="215"/>
      <c r="M161" s="215"/>
      <c r="N161" s="215"/>
    </row>
    <row r="162" spans="1:14" x14ac:dyDescent="0.3">
      <c r="A162" s="7"/>
      <c r="B162" s="7"/>
      <c r="C162" s="7"/>
      <c r="D162" s="7"/>
      <c r="E162" s="7"/>
      <c r="F162" s="7"/>
      <c r="G162" s="215"/>
      <c r="H162" s="215"/>
      <c r="I162" s="215"/>
      <c r="J162" s="215"/>
      <c r="K162" s="215"/>
      <c r="L162" s="215"/>
      <c r="M162" s="215"/>
      <c r="N162" s="215"/>
    </row>
    <row r="163" spans="1:14" x14ac:dyDescent="0.3">
      <c r="A163" s="7"/>
      <c r="B163" s="7"/>
      <c r="C163" s="7"/>
      <c r="D163" s="7"/>
      <c r="E163" s="7"/>
      <c r="F163" s="7"/>
      <c r="G163" s="215"/>
      <c r="H163" s="215"/>
      <c r="I163" s="215"/>
      <c r="J163" s="215"/>
      <c r="K163" s="215"/>
      <c r="L163" s="215"/>
      <c r="M163" s="215"/>
      <c r="N163" s="215"/>
    </row>
    <row r="164" spans="1:14" x14ac:dyDescent="0.3">
      <c r="A164" s="7"/>
      <c r="B164" s="7"/>
      <c r="C164" s="7"/>
      <c r="D164" s="7"/>
      <c r="E164" s="7"/>
      <c r="F164" s="7"/>
      <c r="G164" s="215"/>
      <c r="H164" s="215"/>
      <c r="I164" s="215"/>
      <c r="J164" s="215"/>
      <c r="K164" s="215"/>
      <c r="L164" s="215"/>
      <c r="M164" s="215"/>
      <c r="N164" s="215"/>
    </row>
    <row r="165" spans="1:14" x14ac:dyDescent="0.3">
      <c r="A165" s="7"/>
      <c r="B165" s="7"/>
      <c r="C165" s="7"/>
      <c r="D165" s="7"/>
      <c r="E165" s="7"/>
      <c r="F165" s="7"/>
      <c r="G165" s="215"/>
      <c r="H165" s="215"/>
      <c r="I165" s="215"/>
      <c r="J165" s="215"/>
      <c r="K165" s="215"/>
      <c r="L165" s="215"/>
      <c r="M165" s="215"/>
      <c r="N165" s="215"/>
    </row>
    <row r="166" spans="1:14" x14ac:dyDescent="0.3">
      <c r="A166" s="7"/>
      <c r="B166" s="7"/>
      <c r="C166" s="7"/>
      <c r="D166" s="7"/>
      <c r="E166" s="7"/>
      <c r="F166" s="7"/>
      <c r="G166" s="215"/>
      <c r="H166" s="215"/>
      <c r="I166" s="215"/>
      <c r="J166" s="215"/>
      <c r="K166" s="215"/>
      <c r="L166" s="215"/>
      <c r="M166" s="215"/>
      <c r="N166" s="215"/>
    </row>
    <row r="167" spans="1:14" x14ac:dyDescent="0.3">
      <c r="A167" s="7"/>
      <c r="B167" s="7"/>
      <c r="C167" s="7"/>
      <c r="D167" s="7"/>
      <c r="E167" s="7"/>
      <c r="F167" s="7"/>
      <c r="G167" s="215"/>
      <c r="H167" s="215"/>
      <c r="I167" s="215"/>
      <c r="J167" s="215"/>
      <c r="K167" s="215"/>
      <c r="L167" s="215"/>
      <c r="M167" s="215"/>
      <c r="N167" s="215"/>
    </row>
    <row r="168" spans="1:14" x14ac:dyDescent="0.3">
      <c r="A168" s="7"/>
      <c r="B168" s="7"/>
      <c r="C168" s="7"/>
      <c r="D168" s="7"/>
      <c r="E168" s="7"/>
      <c r="F168" s="7"/>
      <c r="G168" s="215"/>
      <c r="H168" s="215"/>
      <c r="I168" s="215"/>
      <c r="J168" s="215"/>
      <c r="K168" s="215"/>
      <c r="L168" s="215"/>
      <c r="M168" s="215"/>
      <c r="N168" s="215"/>
    </row>
    <row r="169" spans="1:14" x14ac:dyDescent="0.3">
      <c r="A169" s="7"/>
      <c r="B169" s="7"/>
      <c r="C169" s="7"/>
      <c r="D169" s="7"/>
      <c r="E169" s="7"/>
      <c r="F169" s="7"/>
      <c r="G169" s="215"/>
      <c r="H169" s="215"/>
      <c r="I169" s="215"/>
      <c r="J169" s="215"/>
      <c r="K169" s="215"/>
      <c r="L169" s="215"/>
      <c r="M169" s="215"/>
      <c r="N169" s="215"/>
    </row>
    <row r="170" spans="1:14" x14ac:dyDescent="0.3">
      <c r="A170" s="7"/>
      <c r="B170" s="7"/>
      <c r="C170" s="7"/>
      <c r="D170" s="7"/>
      <c r="E170" s="7"/>
      <c r="F170" s="7"/>
      <c r="G170" s="215"/>
      <c r="H170" s="215"/>
      <c r="I170" s="215"/>
      <c r="J170" s="215"/>
      <c r="K170" s="215"/>
      <c r="L170" s="215"/>
      <c r="M170" s="215"/>
      <c r="N170" s="215"/>
    </row>
    <row r="171" spans="1:14" x14ac:dyDescent="0.3">
      <c r="A171" s="7"/>
      <c r="B171" s="7"/>
      <c r="C171" s="7"/>
      <c r="D171" s="7"/>
      <c r="E171" s="7"/>
      <c r="F171" s="7"/>
      <c r="G171" s="215"/>
      <c r="H171" s="215"/>
      <c r="I171" s="215"/>
      <c r="J171" s="215"/>
      <c r="K171" s="215"/>
      <c r="L171" s="215"/>
      <c r="M171" s="215"/>
      <c r="N171" s="215"/>
    </row>
    <row r="172" spans="1:14" x14ac:dyDescent="0.3">
      <c r="A172" s="7"/>
      <c r="B172" s="7"/>
      <c r="C172" s="7"/>
      <c r="D172" s="7"/>
      <c r="E172" s="7"/>
      <c r="F172" s="7"/>
      <c r="G172" s="215"/>
      <c r="H172" s="215"/>
      <c r="I172" s="215"/>
      <c r="J172" s="215"/>
      <c r="K172" s="215"/>
      <c r="L172" s="215"/>
      <c r="M172" s="215"/>
      <c r="N172" s="215"/>
    </row>
    <row r="173" spans="1:14" x14ac:dyDescent="0.3">
      <c r="A173" s="7"/>
      <c r="B173" s="7"/>
      <c r="C173" s="7"/>
      <c r="D173" s="7"/>
      <c r="E173" s="7"/>
      <c r="F173" s="7"/>
      <c r="G173" s="215"/>
      <c r="H173" s="215"/>
      <c r="I173" s="215"/>
      <c r="J173" s="215"/>
      <c r="K173" s="215"/>
      <c r="L173" s="215"/>
      <c r="M173" s="215"/>
      <c r="N173" s="215"/>
    </row>
    <row r="174" spans="1:14" x14ac:dyDescent="0.3">
      <c r="A174" s="7"/>
      <c r="B174" s="7"/>
      <c r="C174" s="7"/>
      <c r="D174" s="7"/>
      <c r="E174" s="7"/>
      <c r="F174" s="7"/>
      <c r="G174" s="215"/>
      <c r="H174" s="215"/>
      <c r="I174" s="215"/>
      <c r="J174" s="215"/>
      <c r="K174" s="215"/>
      <c r="L174" s="215"/>
      <c r="M174" s="215"/>
      <c r="N174" s="215"/>
    </row>
    <row r="175" spans="1:14" x14ac:dyDescent="0.3">
      <c r="A175" s="7"/>
      <c r="B175" s="7"/>
      <c r="C175" s="7"/>
      <c r="D175" s="7"/>
      <c r="E175" s="7"/>
      <c r="F175" s="7"/>
      <c r="G175" s="215"/>
      <c r="H175" s="215"/>
      <c r="I175" s="215"/>
      <c r="J175" s="215"/>
      <c r="K175" s="215"/>
      <c r="L175" s="215"/>
      <c r="M175" s="215"/>
      <c r="N175" s="215"/>
    </row>
    <row r="176" spans="1:14" x14ac:dyDescent="0.3">
      <c r="A176" s="7"/>
      <c r="B176" s="7"/>
      <c r="C176" s="7"/>
      <c r="D176" s="7"/>
      <c r="E176" s="7"/>
      <c r="F176" s="7"/>
      <c r="G176" s="215"/>
      <c r="H176" s="215"/>
      <c r="I176" s="215"/>
      <c r="J176" s="215"/>
      <c r="K176" s="215"/>
      <c r="L176" s="215"/>
      <c r="M176" s="215"/>
      <c r="N176" s="215"/>
    </row>
    <row r="177" spans="1:14" x14ac:dyDescent="0.3">
      <c r="A177" s="7"/>
      <c r="B177" s="7"/>
      <c r="C177" s="7"/>
      <c r="D177" s="7"/>
      <c r="E177" s="7"/>
      <c r="F177" s="7"/>
      <c r="G177" s="215"/>
      <c r="H177" s="215"/>
      <c r="I177" s="215"/>
      <c r="J177" s="215"/>
      <c r="K177" s="215"/>
      <c r="L177" s="215"/>
      <c r="M177" s="215"/>
      <c r="N177" s="215"/>
    </row>
    <row r="178" spans="1:14" x14ac:dyDescent="0.3">
      <c r="A178" s="7"/>
      <c r="B178" s="7"/>
      <c r="C178" s="7"/>
      <c r="D178" s="7"/>
      <c r="E178" s="7"/>
      <c r="F178" s="7"/>
      <c r="G178" s="215"/>
      <c r="H178" s="215"/>
      <c r="I178" s="215"/>
      <c r="J178" s="215"/>
      <c r="K178" s="215"/>
      <c r="L178" s="215"/>
      <c r="M178" s="215"/>
      <c r="N178" s="215"/>
    </row>
    <row r="179" spans="1:14" x14ac:dyDescent="0.3">
      <c r="A179" s="7"/>
      <c r="B179" s="7"/>
      <c r="C179" s="7"/>
      <c r="D179" s="7"/>
      <c r="E179" s="7"/>
      <c r="F179" s="7"/>
      <c r="G179" s="215"/>
      <c r="H179" s="215"/>
      <c r="I179" s="215"/>
      <c r="J179" s="215"/>
      <c r="K179" s="215"/>
      <c r="L179" s="215"/>
      <c r="M179" s="215"/>
      <c r="N179" s="215"/>
    </row>
    <row r="180" spans="1:14" x14ac:dyDescent="0.3">
      <c r="A180" s="7"/>
      <c r="B180" s="7"/>
      <c r="C180" s="7"/>
      <c r="D180" s="7"/>
      <c r="E180" s="7"/>
      <c r="F180" s="7"/>
      <c r="G180" s="215"/>
      <c r="H180" s="215"/>
      <c r="I180" s="215"/>
      <c r="J180" s="215"/>
      <c r="K180" s="215"/>
      <c r="L180" s="215"/>
      <c r="M180" s="215"/>
      <c r="N180" s="215"/>
    </row>
    <row r="181" spans="1:14" x14ac:dyDescent="0.3">
      <c r="A181" s="7"/>
      <c r="B181" s="7"/>
      <c r="C181" s="7"/>
      <c r="D181" s="7"/>
      <c r="E181" s="7"/>
      <c r="F181" s="7"/>
      <c r="G181" s="215"/>
      <c r="H181" s="215"/>
      <c r="I181" s="215"/>
      <c r="J181" s="215"/>
      <c r="K181" s="215"/>
      <c r="L181" s="215"/>
      <c r="M181" s="215"/>
      <c r="N181" s="215"/>
    </row>
    <row r="182" spans="1:14" x14ac:dyDescent="0.3">
      <c r="A182" s="7"/>
      <c r="B182" s="7"/>
      <c r="C182" s="7"/>
      <c r="D182" s="7"/>
      <c r="E182" s="7"/>
      <c r="F182" s="7"/>
      <c r="G182" s="215"/>
      <c r="H182" s="215"/>
      <c r="I182" s="215"/>
      <c r="J182" s="215"/>
      <c r="K182" s="215"/>
      <c r="L182" s="215"/>
      <c r="M182" s="215"/>
      <c r="N182" s="215"/>
    </row>
    <row r="183" spans="1:14" x14ac:dyDescent="0.3">
      <c r="A183" s="7"/>
      <c r="B183" s="7"/>
      <c r="C183" s="7"/>
      <c r="D183" s="7"/>
      <c r="E183" s="7"/>
      <c r="F183" s="7"/>
      <c r="G183" s="215"/>
      <c r="H183" s="215"/>
      <c r="I183" s="215"/>
      <c r="J183" s="215"/>
      <c r="K183" s="215"/>
      <c r="L183" s="215"/>
      <c r="M183" s="215"/>
      <c r="N183" s="215"/>
    </row>
    <row r="184" spans="1:14" x14ac:dyDescent="0.3">
      <c r="A184" s="7"/>
      <c r="B184" s="7"/>
      <c r="C184" s="7"/>
      <c r="D184" s="7"/>
      <c r="E184" s="7"/>
      <c r="F184" s="7"/>
      <c r="G184" s="215"/>
      <c r="H184" s="215"/>
      <c r="I184" s="215"/>
      <c r="J184" s="215"/>
      <c r="K184" s="215"/>
      <c r="L184" s="215"/>
      <c r="M184" s="215"/>
      <c r="N184" s="215"/>
    </row>
    <row r="185" spans="1:14" x14ac:dyDescent="0.3">
      <c r="A185" s="7"/>
      <c r="B185" s="7"/>
      <c r="C185" s="7"/>
      <c r="D185" s="7"/>
      <c r="E185" s="7"/>
      <c r="F185" s="7"/>
      <c r="G185" s="215"/>
      <c r="H185" s="215"/>
      <c r="I185" s="215"/>
      <c r="J185" s="215"/>
      <c r="K185" s="215"/>
      <c r="L185" s="215"/>
      <c r="M185" s="215"/>
      <c r="N185" s="215"/>
    </row>
    <row r="186" spans="1:14" x14ac:dyDescent="0.3">
      <c r="A186" s="7"/>
      <c r="B186" s="7"/>
      <c r="C186" s="7"/>
      <c r="D186" s="7"/>
      <c r="E186" s="7"/>
      <c r="F186" s="7"/>
      <c r="G186" s="215"/>
      <c r="H186" s="215"/>
      <c r="I186" s="215"/>
      <c r="J186" s="215"/>
      <c r="K186" s="215"/>
      <c r="L186" s="215"/>
      <c r="M186" s="215"/>
      <c r="N186" s="215"/>
    </row>
    <row r="187" spans="1:14" x14ac:dyDescent="0.3">
      <c r="A187" s="7"/>
      <c r="B187" s="7"/>
      <c r="C187" s="7"/>
      <c r="D187" s="7"/>
      <c r="E187" s="7"/>
      <c r="F187" s="7"/>
      <c r="G187" s="215"/>
      <c r="H187" s="215"/>
      <c r="I187" s="215"/>
      <c r="J187" s="215"/>
      <c r="K187" s="215"/>
      <c r="L187" s="215"/>
      <c r="M187" s="215"/>
      <c r="N187" s="215"/>
    </row>
    <row r="188" spans="1:14" x14ac:dyDescent="0.3">
      <c r="A188" s="7"/>
      <c r="B188" s="7"/>
      <c r="C188" s="7"/>
      <c r="D188" s="7"/>
      <c r="E188" s="7"/>
      <c r="F188" s="7"/>
      <c r="G188" s="215"/>
      <c r="H188" s="215"/>
      <c r="I188" s="215"/>
      <c r="J188" s="215"/>
      <c r="K188" s="215"/>
      <c r="L188" s="215"/>
      <c r="M188" s="215"/>
      <c r="N188" s="215"/>
    </row>
    <row r="189" spans="1:14" x14ac:dyDescent="0.3">
      <c r="A189" s="7"/>
      <c r="B189" s="7"/>
      <c r="C189" s="7"/>
      <c r="D189" s="7"/>
      <c r="E189" s="7"/>
      <c r="F189" s="7"/>
      <c r="G189" s="215"/>
      <c r="H189" s="215"/>
      <c r="I189" s="215"/>
      <c r="J189" s="215"/>
      <c r="K189" s="215"/>
      <c r="L189" s="215"/>
      <c r="M189" s="215"/>
      <c r="N189" s="215"/>
    </row>
    <row r="190" spans="1:14" x14ac:dyDescent="0.3">
      <c r="A190" s="7"/>
      <c r="B190" s="7"/>
      <c r="C190" s="7"/>
      <c r="D190" s="7"/>
      <c r="E190" s="7"/>
      <c r="F190" s="7"/>
      <c r="G190" s="215"/>
      <c r="H190" s="215"/>
      <c r="I190" s="215"/>
      <c r="J190" s="215"/>
      <c r="K190" s="215"/>
      <c r="L190" s="215"/>
      <c r="M190" s="215"/>
      <c r="N190" s="215"/>
    </row>
    <row r="191" spans="1:14" x14ac:dyDescent="0.3">
      <c r="A191" s="7"/>
      <c r="B191" s="7"/>
      <c r="C191" s="7"/>
      <c r="D191" s="7"/>
      <c r="E191" s="7"/>
      <c r="F191" s="7"/>
      <c r="G191" s="215"/>
      <c r="H191" s="215"/>
      <c r="I191" s="215"/>
      <c r="J191" s="215"/>
      <c r="K191" s="215"/>
      <c r="L191" s="215"/>
      <c r="M191" s="215"/>
      <c r="N191" s="215"/>
    </row>
    <row r="192" spans="1:14" x14ac:dyDescent="0.3">
      <c r="A192" s="7"/>
      <c r="B192" s="7"/>
      <c r="C192" s="7"/>
      <c r="D192" s="7"/>
      <c r="E192" s="7"/>
      <c r="F192" s="7"/>
      <c r="G192" s="215"/>
      <c r="H192" s="215"/>
      <c r="I192" s="215"/>
      <c r="J192" s="215"/>
      <c r="K192" s="215"/>
      <c r="L192" s="215"/>
      <c r="M192" s="215"/>
      <c r="N192" s="215"/>
    </row>
    <row r="193" spans="1:14" x14ac:dyDescent="0.3">
      <c r="A193" s="7"/>
      <c r="B193" s="7"/>
      <c r="C193" s="7"/>
      <c r="D193" s="7"/>
      <c r="E193" s="7"/>
      <c r="F193" s="7"/>
      <c r="G193" s="215"/>
      <c r="H193" s="215"/>
      <c r="I193" s="215"/>
      <c r="J193" s="215"/>
      <c r="K193" s="215"/>
      <c r="L193" s="215"/>
      <c r="M193" s="215"/>
      <c r="N193" s="215"/>
    </row>
    <row r="194" spans="1:14" x14ac:dyDescent="0.3">
      <c r="A194" s="7"/>
      <c r="B194" s="7"/>
      <c r="C194" s="7"/>
      <c r="D194" s="7"/>
      <c r="E194" s="7"/>
      <c r="F194" s="7"/>
      <c r="G194" s="215"/>
      <c r="H194" s="215"/>
      <c r="I194" s="215"/>
      <c r="J194" s="215"/>
      <c r="K194" s="215"/>
      <c r="L194" s="215"/>
      <c r="M194" s="215"/>
      <c r="N194" s="215"/>
    </row>
    <row r="195" spans="1:14" x14ac:dyDescent="0.3">
      <c r="A195" s="7"/>
      <c r="B195" s="7"/>
      <c r="C195" s="7"/>
      <c r="D195" s="7"/>
      <c r="E195" s="7"/>
      <c r="F195" s="7"/>
      <c r="G195" s="215"/>
      <c r="H195" s="215"/>
      <c r="I195" s="215"/>
      <c r="J195" s="215"/>
      <c r="K195" s="215"/>
      <c r="L195" s="215"/>
      <c r="M195" s="215"/>
      <c r="N195" s="215"/>
    </row>
    <row r="196" spans="1:14" x14ac:dyDescent="0.3">
      <c r="A196" s="7"/>
      <c r="B196" s="7"/>
      <c r="C196" s="7"/>
      <c r="D196" s="7"/>
      <c r="E196" s="7"/>
      <c r="F196" s="7"/>
      <c r="G196" s="215"/>
      <c r="H196" s="215"/>
      <c r="I196" s="215"/>
      <c r="J196" s="215"/>
      <c r="K196" s="215"/>
      <c r="L196" s="215"/>
      <c r="M196" s="215"/>
      <c r="N196" s="215"/>
    </row>
    <row r="197" spans="1:14" x14ac:dyDescent="0.3">
      <c r="A197" s="7"/>
      <c r="B197" s="7"/>
      <c r="C197" s="7"/>
      <c r="D197" s="7"/>
      <c r="E197" s="7"/>
      <c r="F197" s="7"/>
      <c r="G197" s="215"/>
      <c r="H197" s="215"/>
      <c r="I197" s="215"/>
      <c r="J197" s="215"/>
      <c r="K197" s="215"/>
      <c r="L197" s="215"/>
      <c r="M197" s="215"/>
      <c r="N197" s="215"/>
    </row>
    <row r="198" spans="1:14" x14ac:dyDescent="0.3">
      <c r="A198" s="7"/>
      <c r="B198" s="7"/>
      <c r="C198" s="7"/>
      <c r="D198" s="7"/>
      <c r="E198" s="7"/>
      <c r="F198" s="7"/>
      <c r="G198" s="215"/>
      <c r="H198" s="215"/>
      <c r="I198" s="215"/>
      <c r="J198" s="215"/>
      <c r="K198" s="215"/>
      <c r="L198" s="215"/>
      <c r="M198" s="215"/>
      <c r="N198" s="215"/>
    </row>
    <row r="199" spans="1:14" x14ac:dyDescent="0.3">
      <c r="A199" s="7"/>
      <c r="B199" s="7"/>
      <c r="C199" s="7"/>
      <c r="D199" s="7"/>
      <c r="E199" s="7"/>
      <c r="F199" s="7"/>
      <c r="G199" s="215"/>
      <c r="H199" s="215"/>
      <c r="I199" s="215"/>
      <c r="J199" s="215"/>
      <c r="K199" s="215"/>
      <c r="L199" s="215"/>
      <c r="M199" s="215"/>
      <c r="N199" s="215"/>
    </row>
    <row r="200" spans="1:14" x14ac:dyDescent="0.3">
      <c r="A200" s="7"/>
      <c r="B200" s="7"/>
      <c r="C200" s="7"/>
      <c r="D200" s="7"/>
      <c r="E200" s="7"/>
      <c r="F200" s="7"/>
      <c r="G200" s="215"/>
      <c r="H200" s="215"/>
      <c r="I200" s="215"/>
      <c r="J200" s="215"/>
      <c r="K200" s="215"/>
      <c r="L200" s="215"/>
      <c r="M200" s="215"/>
      <c r="N200" s="215"/>
    </row>
    <row r="201" spans="1:14" x14ac:dyDescent="0.3">
      <c r="A201" s="7"/>
      <c r="B201" s="7"/>
      <c r="C201" s="7"/>
      <c r="D201" s="7"/>
      <c r="E201" s="7"/>
      <c r="F201" s="7"/>
      <c r="G201" s="215"/>
      <c r="H201" s="215"/>
      <c r="I201" s="215"/>
      <c r="J201" s="215"/>
      <c r="K201" s="215"/>
      <c r="L201" s="215"/>
      <c r="M201" s="215"/>
      <c r="N201" s="215"/>
    </row>
    <row r="202" spans="1:14" x14ac:dyDescent="0.3">
      <c r="A202" s="7"/>
      <c r="B202" s="7"/>
      <c r="C202" s="7"/>
      <c r="D202" s="7"/>
      <c r="E202" s="7"/>
      <c r="F202" s="7"/>
      <c r="G202" s="215"/>
      <c r="H202" s="215"/>
      <c r="I202" s="215"/>
      <c r="J202" s="215"/>
      <c r="K202" s="215"/>
      <c r="L202" s="215"/>
      <c r="M202" s="215"/>
      <c r="N202" s="215"/>
    </row>
    <row r="203" spans="1:14" x14ac:dyDescent="0.3">
      <c r="A203" s="7"/>
      <c r="B203" s="7"/>
      <c r="C203" s="7"/>
      <c r="D203" s="7"/>
      <c r="E203" s="7"/>
      <c r="F203" s="7"/>
      <c r="G203" s="215"/>
      <c r="H203" s="215"/>
      <c r="I203" s="215"/>
      <c r="J203" s="215"/>
      <c r="K203" s="215"/>
      <c r="L203" s="215"/>
      <c r="M203" s="215"/>
      <c r="N203" s="215"/>
    </row>
    <row r="204" spans="1:14" x14ac:dyDescent="0.3">
      <c r="A204" s="7"/>
      <c r="B204" s="7"/>
      <c r="C204" s="7"/>
      <c r="D204" s="7"/>
      <c r="E204" s="7"/>
      <c r="F204" s="7"/>
      <c r="G204" s="215"/>
      <c r="H204" s="215"/>
      <c r="I204" s="215"/>
      <c r="J204" s="215"/>
      <c r="K204" s="215"/>
      <c r="L204" s="215"/>
      <c r="M204" s="215"/>
      <c r="N204" s="215"/>
    </row>
    <row r="205" spans="1:14" x14ac:dyDescent="0.3">
      <c r="A205" s="7"/>
      <c r="B205" s="7"/>
      <c r="C205" s="7"/>
      <c r="D205" s="7"/>
      <c r="E205" s="7"/>
      <c r="F205" s="7"/>
      <c r="G205" s="215"/>
      <c r="H205" s="215"/>
      <c r="I205" s="215"/>
      <c r="J205" s="215"/>
      <c r="K205" s="215"/>
      <c r="L205" s="215"/>
      <c r="M205" s="215"/>
      <c r="N205" s="215"/>
    </row>
    <row r="206" spans="1:14" x14ac:dyDescent="0.3">
      <c r="A206" s="7"/>
      <c r="B206" s="7"/>
      <c r="C206" s="7"/>
      <c r="D206" s="7"/>
      <c r="E206" s="7"/>
      <c r="F206" s="7"/>
      <c r="G206" s="215"/>
      <c r="H206" s="215"/>
      <c r="I206" s="215"/>
      <c r="J206" s="215"/>
      <c r="K206" s="215"/>
      <c r="L206" s="215"/>
      <c r="M206" s="215"/>
      <c r="N206" s="215"/>
    </row>
    <row r="207" spans="1:14" x14ac:dyDescent="0.3">
      <c r="A207" s="7"/>
      <c r="B207" s="7"/>
      <c r="C207" s="7"/>
      <c r="D207" s="7"/>
      <c r="E207" s="7"/>
      <c r="F207" s="7"/>
      <c r="G207" s="215"/>
      <c r="H207" s="215"/>
      <c r="I207" s="215"/>
      <c r="J207" s="215"/>
      <c r="K207" s="215"/>
      <c r="L207" s="215"/>
      <c r="M207" s="215"/>
      <c r="N207" s="215"/>
    </row>
    <row r="208" spans="1:14" x14ac:dyDescent="0.3">
      <c r="A208" s="7"/>
      <c r="B208" s="7"/>
      <c r="C208" s="7"/>
      <c r="D208" s="7"/>
      <c r="E208" s="7"/>
      <c r="F208" s="7"/>
      <c r="G208" s="215"/>
      <c r="H208" s="215"/>
      <c r="I208" s="215"/>
      <c r="J208" s="215"/>
      <c r="K208" s="215"/>
      <c r="L208" s="215"/>
      <c r="M208" s="215"/>
      <c r="N208" s="215"/>
    </row>
    <row r="209" spans="1:14" x14ac:dyDescent="0.3">
      <c r="A209" s="7"/>
      <c r="B209" s="7"/>
      <c r="C209" s="7"/>
      <c r="D209" s="7"/>
      <c r="E209" s="7"/>
      <c r="F209" s="7"/>
      <c r="G209" s="215"/>
      <c r="H209" s="215"/>
      <c r="I209" s="215"/>
      <c r="J209" s="215"/>
      <c r="K209" s="215"/>
      <c r="L209" s="215"/>
      <c r="M209" s="215"/>
      <c r="N209" s="215"/>
    </row>
    <row r="210" spans="1:14" x14ac:dyDescent="0.3">
      <c r="A210" s="7"/>
      <c r="B210" s="7"/>
      <c r="C210" s="7"/>
      <c r="D210" s="7"/>
      <c r="E210" s="7"/>
      <c r="F210" s="7"/>
      <c r="G210" s="215"/>
      <c r="H210" s="215"/>
      <c r="I210" s="215"/>
      <c r="J210" s="215"/>
      <c r="K210" s="215"/>
      <c r="L210" s="215"/>
      <c r="M210" s="215"/>
      <c r="N210" s="215"/>
    </row>
    <row r="211" spans="1:14" x14ac:dyDescent="0.3">
      <c r="A211" s="7"/>
      <c r="B211" s="7"/>
      <c r="C211" s="7"/>
      <c r="D211" s="7"/>
      <c r="E211" s="7"/>
      <c r="F211" s="7"/>
      <c r="G211" s="215"/>
      <c r="H211" s="215"/>
      <c r="I211" s="215"/>
      <c r="J211" s="215"/>
      <c r="K211" s="215"/>
      <c r="L211" s="215"/>
      <c r="M211" s="215"/>
      <c r="N211" s="215"/>
    </row>
    <row r="212" spans="1:14" x14ac:dyDescent="0.3">
      <c r="A212" s="7"/>
      <c r="B212" s="7"/>
      <c r="C212" s="7"/>
      <c r="D212" s="7"/>
      <c r="E212" s="7"/>
      <c r="F212" s="7"/>
      <c r="G212" s="215"/>
      <c r="H212" s="215"/>
      <c r="I212" s="215"/>
      <c r="J212" s="215"/>
      <c r="K212" s="215"/>
      <c r="L212" s="215"/>
      <c r="M212" s="215"/>
      <c r="N212" s="215"/>
    </row>
    <row r="213" spans="1:14" x14ac:dyDescent="0.3">
      <c r="A213" s="7"/>
      <c r="B213" s="7"/>
      <c r="C213" s="7"/>
      <c r="D213" s="7"/>
      <c r="E213" s="7"/>
      <c r="F213" s="7"/>
      <c r="G213" s="215"/>
      <c r="H213" s="215"/>
      <c r="I213" s="215"/>
      <c r="J213" s="215"/>
      <c r="K213" s="215"/>
      <c r="L213" s="215"/>
      <c r="M213" s="215"/>
      <c r="N213" s="215"/>
    </row>
    <row r="214" spans="1:14" x14ac:dyDescent="0.3">
      <c r="A214" s="7"/>
      <c r="B214" s="7"/>
      <c r="C214" s="7"/>
      <c r="D214" s="7"/>
      <c r="E214" s="7"/>
      <c r="F214" s="7"/>
      <c r="G214" s="215"/>
      <c r="H214" s="215"/>
      <c r="I214" s="215"/>
      <c r="J214" s="215"/>
      <c r="K214" s="215"/>
      <c r="L214" s="215"/>
      <c r="M214" s="215"/>
      <c r="N214" s="215"/>
    </row>
    <row r="215" spans="1:14" x14ac:dyDescent="0.3">
      <c r="A215" s="7"/>
      <c r="B215" s="7"/>
      <c r="C215" s="7"/>
      <c r="D215" s="7"/>
      <c r="E215" s="7"/>
      <c r="F215" s="7"/>
      <c r="G215" s="215"/>
      <c r="H215" s="215"/>
      <c r="I215" s="215"/>
      <c r="J215" s="215"/>
      <c r="K215" s="215"/>
      <c r="L215" s="215"/>
      <c r="M215" s="215"/>
      <c r="N215" s="215"/>
    </row>
    <row r="216" spans="1:14" x14ac:dyDescent="0.3">
      <c r="A216" s="7"/>
      <c r="B216" s="7"/>
      <c r="C216" s="7"/>
      <c r="D216" s="7"/>
      <c r="E216" s="7"/>
      <c r="F216" s="7"/>
      <c r="G216" s="215"/>
      <c r="H216" s="215"/>
      <c r="I216" s="215"/>
      <c r="J216" s="215"/>
      <c r="K216" s="215"/>
      <c r="L216" s="215"/>
      <c r="M216" s="215"/>
      <c r="N216" s="215"/>
    </row>
    <row r="217" spans="1:14" x14ac:dyDescent="0.3">
      <c r="A217" s="7"/>
      <c r="B217" s="7"/>
      <c r="C217" s="7"/>
      <c r="D217" s="7"/>
      <c r="E217" s="7"/>
      <c r="F217" s="7"/>
      <c r="G217" s="215"/>
      <c r="H217" s="215"/>
      <c r="I217" s="215"/>
      <c r="J217" s="215"/>
      <c r="K217" s="215"/>
      <c r="L217" s="215"/>
      <c r="M217" s="215"/>
      <c r="N217" s="215"/>
    </row>
    <row r="218" spans="1:14" x14ac:dyDescent="0.3">
      <c r="A218" s="7"/>
      <c r="B218" s="7"/>
      <c r="C218" s="7"/>
      <c r="D218" s="7"/>
      <c r="E218" s="7"/>
      <c r="F218" s="7"/>
      <c r="G218" s="215"/>
      <c r="H218" s="215"/>
      <c r="I218" s="215"/>
      <c r="J218" s="215"/>
      <c r="K218" s="215"/>
      <c r="L218" s="215"/>
      <c r="M218" s="215"/>
      <c r="N218" s="215"/>
    </row>
    <row r="219" spans="1:14" x14ac:dyDescent="0.3">
      <c r="A219" s="7"/>
      <c r="B219" s="7"/>
      <c r="C219" s="7"/>
      <c r="D219" s="7"/>
      <c r="E219" s="7"/>
      <c r="F219" s="7"/>
      <c r="G219" s="215"/>
      <c r="H219" s="215"/>
      <c r="I219" s="215"/>
      <c r="J219" s="215"/>
      <c r="K219" s="215"/>
      <c r="L219" s="215"/>
      <c r="M219" s="215"/>
      <c r="N219" s="215"/>
    </row>
    <row r="220" spans="1:14" x14ac:dyDescent="0.3">
      <c r="A220" s="7"/>
      <c r="B220" s="7"/>
      <c r="C220" s="7"/>
      <c r="D220" s="7"/>
      <c r="E220" s="7"/>
      <c r="F220" s="7"/>
      <c r="G220" s="215"/>
      <c r="H220" s="215"/>
      <c r="I220" s="215"/>
      <c r="J220" s="215"/>
      <c r="K220" s="215"/>
      <c r="L220" s="215"/>
      <c r="M220" s="215"/>
      <c r="N220" s="215"/>
    </row>
    <row r="221" spans="1:14" x14ac:dyDescent="0.3">
      <c r="A221" s="7"/>
      <c r="B221" s="7"/>
      <c r="C221" s="7"/>
      <c r="D221" s="7"/>
      <c r="E221" s="7"/>
      <c r="F221" s="7"/>
      <c r="G221" s="215"/>
      <c r="H221" s="215"/>
      <c r="I221" s="215"/>
      <c r="J221" s="215"/>
      <c r="K221" s="215"/>
      <c r="L221" s="215"/>
      <c r="M221" s="215"/>
      <c r="N221" s="215"/>
    </row>
    <row r="222" spans="1:14" x14ac:dyDescent="0.3">
      <c r="A222" s="7"/>
      <c r="B222" s="7"/>
      <c r="C222" s="7"/>
      <c r="D222" s="7"/>
      <c r="E222" s="7"/>
      <c r="F222" s="7"/>
      <c r="G222" s="215"/>
      <c r="H222" s="215"/>
      <c r="I222" s="215"/>
      <c r="J222" s="215"/>
      <c r="K222" s="215"/>
      <c r="L222" s="215"/>
      <c r="M222" s="215"/>
      <c r="N222" s="215"/>
    </row>
    <row r="223" spans="1:14" x14ac:dyDescent="0.3">
      <c r="A223" s="7"/>
      <c r="B223" s="7"/>
      <c r="C223" s="7"/>
      <c r="D223" s="7"/>
      <c r="E223" s="7"/>
      <c r="F223" s="7"/>
      <c r="G223" s="215"/>
      <c r="H223" s="215"/>
      <c r="I223" s="215"/>
      <c r="J223" s="215"/>
      <c r="K223" s="215"/>
      <c r="L223" s="215"/>
      <c r="M223" s="215"/>
      <c r="N223" s="215"/>
    </row>
    <row r="224" spans="1:14" x14ac:dyDescent="0.3">
      <c r="A224" s="7"/>
      <c r="B224" s="7"/>
      <c r="C224" s="7"/>
      <c r="D224" s="7"/>
      <c r="E224" s="7"/>
      <c r="F224" s="7"/>
      <c r="G224" s="215"/>
      <c r="H224" s="215"/>
      <c r="I224" s="215"/>
      <c r="J224" s="215"/>
      <c r="K224" s="215"/>
      <c r="L224" s="215"/>
      <c r="M224" s="215"/>
      <c r="N224" s="215"/>
    </row>
    <row r="225" spans="1:14" x14ac:dyDescent="0.3">
      <c r="A225" s="7"/>
      <c r="B225" s="7"/>
      <c r="C225" s="7"/>
      <c r="D225" s="7"/>
      <c r="E225" s="7"/>
      <c r="F225" s="7"/>
      <c r="G225" s="215"/>
      <c r="H225" s="215"/>
      <c r="I225" s="215"/>
      <c r="J225" s="215"/>
      <c r="K225" s="215"/>
      <c r="L225" s="215"/>
      <c r="M225" s="215"/>
      <c r="N225" s="215"/>
    </row>
    <row r="226" spans="1:14" x14ac:dyDescent="0.3">
      <c r="A226" s="7"/>
      <c r="B226" s="7"/>
      <c r="C226" s="7"/>
      <c r="D226" s="7"/>
      <c r="E226" s="7"/>
      <c r="F226" s="7"/>
      <c r="G226" s="215"/>
      <c r="H226" s="215"/>
      <c r="I226" s="215"/>
      <c r="J226" s="215"/>
      <c r="K226" s="215"/>
      <c r="L226" s="215"/>
      <c r="M226" s="215"/>
      <c r="N226" s="215"/>
    </row>
    <row r="227" spans="1:14" x14ac:dyDescent="0.3">
      <c r="A227" s="7"/>
      <c r="B227" s="7"/>
      <c r="C227" s="7"/>
      <c r="D227" s="7"/>
      <c r="E227" s="7"/>
      <c r="F227" s="7"/>
      <c r="G227" s="215"/>
      <c r="H227" s="215"/>
      <c r="I227" s="215"/>
      <c r="J227" s="215"/>
      <c r="K227" s="215"/>
      <c r="L227" s="215"/>
      <c r="M227" s="215"/>
      <c r="N227" s="215"/>
    </row>
    <row r="228" spans="1:14" x14ac:dyDescent="0.3">
      <c r="A228" s="7"/>
      <c r="B228" s="7"/>
      <c r="C228" s="7"/>
      <c r="D228" s="7"/>
      <c r="E228" s="7"/>
      <c r="F228" s="7"/>
      <c r="G228" s="215"/>
      <c r="H228" s="215"/>
      <c r="I228" s="215"/>
      <c r="J228" s="215"/>
      <c r="K228" s="215"/>
      <c r="L228" s="215"/>
      <c r="M228" s="215"/>
      <c r="N228" s="215"/>
    </row>
    <row r="229" spans="1:14" x14ac:dyDescent="0.3">
      <c r="A229" s="7"/>
      <c r="B229" s="7"/>
      <c r="C229" s="7"/>
      <c r="D229" s="7"/>
      <c r="E229" s="7"/>
      <c r="F229" s="7"/>
      <c r="G229" s="215"/>
      <c r="H229" s="215"/>
      <c r="I229" s="215"/>
      <c r="J229" s="215"/>
      <c r="K229" s="215"/>
      <c r="L229" s="215"/>
      <c r="M229" s="215"/>
      <c r="N229" s="215"/>
    </row>
    <row r="230" spans="1:14" x14ac:dyDescent="0.3">
      <c r="A230" s="7"/>
      <c r="B230" s="7"/>
      <c r="C230" s="7"/>
      <c r="D230" s="7"/>
      <c r="E230" s="7"/>
      <c r="F230" s="7"/>
      <c r="G230" s="215"/>
      <c r="H230" s="215"/>
      <c r="I230" s="215"/>
      <c r="J230" s="215"/>
      <c r="K230" s="215"/>
      <c r="L230" s="215"/>
      <c r="M230" s="215"/>
      <c r="N230" s="215"/>
    </row>
    <row r="231" spans="1:14" x14ac:dyDescent="0.3">
      <c r="A231" s="7"/>
      <c r="B231" s="7"/>
      <c r="C231" s="7"/>
      <c r="D231" s="7"/>
      <c r="E231" s="7"/>
      <c r="F231" s="7"/>
      <c r="G231" s="215"/>
      <c r="H231" s="215"/>
      <c r="I231" s="215"/>
      <c r="J231" s="215"/>
      <c r="K231" s="215"/>
      <c r="L231" s="215"/>
      <c r="M231" s="215"/>
      <c r="N231" s="215"/>
    </row>
    <row r="232" spans="1:14" x14ac:dyDescent="0.3">
      <c r="A232" s="7"/>
      <c r="B232" s="7"/>
      <c r="C232" s="7"/>
      <c r="D232" s="7"/>
      <c r="E232" s="7"/>
      <c r="F232" s="7"/>
      <c r="G232" s="215"/>
      <c r="H232" s="215"/>
      <c r="I232" s="215"/>
      <c r="J232" s="215"/>
      <c r="K232" s="215"/>
      <c r="L232" s="215"/>
      <c r="M232" s="215"/>
      <c r="N232" s="215"/>
    </row>
    <row r="233" spans="1:14" x14ac:dyDescent="0.3">
      <c r="A233" s="7"/>
      <c r="B233" s="7"/>
      <c r="C233" s="7"/>
      <c r="D233" s="7"/>
      <c r="E233" s="7"/>
      <c r="F233" s="7"/>
      <c r="G233" s="215"/>
      <c r="H233" s="215"/>
      <c r="I233" s="215"/>
      <c r="J233" s="215"/>
      <c r="K233" s="215"/>
      <c r="L233" s="215"/>
      <c r="M233" s="215"/>
      <c r="N233" s="215"/>
    </row>
    <row r="234" spans="1:14" x14ac:dyDescent="0.3">
      <c r="A234" s="7"/>
      <c r="B234" s="7"/>
      <c r="C234" s="7"/>
      <c r="D234" s="7"/>
      <c r="E234" s="7"/>
      <c r="F234" s="7"/>
      <c r="G234" s="215"/>
      <c r="H234" s="215"/>
      <c r="I234" s="215"/>
      <c r="J234" s="215"/>
      <c r="K234" s="215"/>
      <c r="L234" s="215"/>
      <c r="M234" s="215"/>
      <c r="N234" s="215"/>
    </row>
    <row r="235" spans="1:14" x14ac:dyDescent="0.3">
      <c r="A235" s="7"/>
      <c r="B235" s="7"/>
      <c r="C235" s="7"/>
      <c r="D235" s="7"/>
      <c r="E235" s="7"/>
      <c r="F235" s="7"/>
      <c r="G235" s="215"/>
      <c r="H235" s="215"/>
      <c r="I235" s="215"/>
      <c r="J235" s="215"/>
      <c r="K235" s="215"/>
      <c r="L235" s="215"/>
      <c r="M235" s="215"/>
      <c r="N235" s="215"/>
    </row>
    <row r="236" spans="1:14" x14ac:dyDescent="0.3">
      <c r="A236" s="7"/>
      <c r="B236" s="7"/>
      <c r="C236" s="7"/>
      <c r="D236" s="7"/>
      <c r="E236" s="7"/>
      <c r="F236" s="7"/>
      <c r="G236" s="215"/>
      <c r="H236" s="215"/>
      <c r="I236" s="215"/>
      <c r="J236" s="215"/>
      <c r="K236" s="215"/>
      <c r="L236" s="215"/>
      <c r="M236" s="215"/>
      <c r="N236" s="215"/>
    </row>
    <row r="237" spans="1:14" x14ac:dyDescent="0.3">
      <c r="A237" s="7"/>
      <c r="B237" s="7"/>
      <c r="C237" s="7"/>
      <c r="D237" s="7"/>
      <c r="E237" s="7"/>
      <c r="F237" s="7"/>
      <c r="G237" s="215"/>
      <c r="H237" s="215"/>
      <c r="I237" s="215"/>
      <c r="J237" s="215"/>
      <c r="K237" s="215"/>
      <c r="L237" s="215"/>
      <c r="M237" s="215"/>
      <c r="N237" s="215"/>
    </row>
    <row r="238" spans="1:14" x14ac:dyDescent="0.3">
      <c r="A238" s="7"/>
      <c r="B238" s="7"/>
      <c r="C238" s="7"/>
      <c r="D238" s="7"/>
      <c r="E238" s="7"/>
      <c r="F238" s="7"/>
      <c r="G238" s="215"/>
      <c r="H238" s="215"/>
      <c r="I238" s="215"/>
      <c r="J238" s="215"/>
      <c r="K238" s="215"/>
      <c r="L238" s="215"/>
      <c r="M238" s="215"/>
      <c r="N238" s="215"/>
    </row>
    <row r="239" spans="1:14" x14ac:dyDescent="0.3">
      <c r="A239" s="7"/>
      <c r="B239" s="7"/>
      <c r="C239" s="7"/>
      <c r="D239" s="7"/>
      <c r="E239" s="7"/>
      <c r="F239" s="7"/>
      <c r="G239" s="215"/>
      <c r="H239" s="215"/>
      <c r="I239" s="215"/>
      <c r="J239" s="215"/>
      <c r="K239" s="215"/>
      <c r="L239" s="215"/>
      <c r="M239" s="215"/>
      <c r="N239" s="215"/>
    </row>
    <row r="240" spans="1:14" x14ac:dyDescent="0.3">
      <c r="A240" s="7"/>
      <c r="B240" s="7"/>
      <c r="C240" s="7"/>
      <c r="D240" s="7"/>
      <c r="E240" s="7"/>
      <c r="F240" s="7"/>
      <c r="G240" s="215"/>
      <c r="H240" s="215"/>
      <c r="I240" s="215"/>
      <c r="J240" s="215"/>
      <c r="K240" s="215"/>
      <c r="L240" s="215"/>
      <c r="M240" s="215"/>
      <c r="N240" s="215"/>
    </row>
    <row r="241" spans="1:14" x14ac:dyDescent="0.3">
      <c r="A241" s="7"/>
      <c r="B241" s="7"/>
      <c r="C241" s="7"/>
      <c r="D241" s="7"/>
      <c r="E241" s="7"/>
      <c r="F241" s="7"/>
      <c r="G241" s="215"/>
      <c r="H241" s="215"/>
      <c r="I241" s="215"/>
      <c r="J241" s="215"/>
      <c r="K241" s="215"/>
      <c r="L241" s="215"/>
      <c r="M241" s="215"/>
      <c r="N241" s="215"/>
    </row>
    <row r="242" spans="1:14" x14ac:dyDescent="0.3">
      <c r="A242" s="7"/>
      <c r="B242" s="7"/>
      <c r="C242" s="7"/>
      <c r="D242" s="7"/>
      <c r="E242" s="7"/>
      <c r="F242" s="7"/>
      <c r="G242" s="215"/>
      <c r="H242" s="215"/>
      <c r="I242" s="215"/>
      <c r="J242" s="215"/>
      <c r="K242" s="215"/>
      <c r="L242" s="215"/>
      <c r="M242" s="215"/>
      <c r="N242" s="215"/>
    </row>
    <row r="243" spans="1:14" x14ac:dyDescent="0.3">
      <c r="A243" s="7"/>
      <c r="B243" s="7"/>
      <c r="C243" s="7"/>
      <c r="D243" s="7"/>
      <c r="E243" s="7"/>
      <c r="F243" s="7"/>
      <c r="G243" s="215"/>
      <c r="H243" s="215"/>
      <c r="I243" s="215"/>
      <c r="J243" s="215"/>
      <c r="K243" s="215"/>
      <c r="L243" s="215"/>
      <c r="M243" s="215"/>
      <c r="N243" s="215"/>
    </row>
    <row r="244" spans="1:14" x14ac:dyDescent="0.3">
      <c r="A244" s="7"/>
      <c r="B244" s="7"/>
      <c r="C244" s="7"/>
      <c r="D244" s="7"/>
      <c r="E244" s="7"/>
      <c r="F244" s="7"/>
      <c r="G244" s="215"/>
      <c r="H244" s="215"/>
      <c r="I244" s="215"/>
      <c r="J244" s="215"/>
      <c r="K244" s="215"/>
      <c r="L244" s="215"/>
      <c r="M244" s="215"/>
      <c r="N244" s="215"/>
    </row>
    <row r="245" spans="1:14" x14ac:dyDescent="0.3">
      <c r="A245" s="7"/>
      <c r="B245" s="7"/>
      <c r="C245" s="7"/>
      <c r="D245" s="7"/>
      <c r="E245" s="7"/>
      <c r="F245" s="7"/>
      <c r="G245" s="215"/>
      <c r="H245" s="215"/>
      <c r="I245" s="215"/>
      <c r="J245" s="215"/>
      <c r="K245" s="215"/>
      <c r="L245" s="215"/>
      <c r="M245" s="215"/>
      <c r="N245" s="215"/>
    </row>
    <row r="246" spans="1:14" x14ac:dyDescent="0.3">
      <c r="A246" s="7"/>
      <c r="B246" s="7"/>
      <c r="C246" s="7"/>
      <c r="D246" s="7"/>
      <c r="E246" s="7"/>
      <c r="F246" s="7"/>
      <c r="G246" s="215"/>
      <c r="H246" s="215"/>
      <c r="I246" s="215"/>
      <c r="J246" s="215"/>
      <c r="K246" s="215"/>
      <c r="L246" s="215"/>
      <c r="M246" s="215"/>
      <c r="N246" s="215"/>
    </row>
    <row r="247" spans="1:14" x14ac:dyDescent="0.3">
      <c r="A247" s="7"/>
      <c r="B247" s="7"/>
      <c r="C247" s="7"/>
      <c r="D247" s="7"/>
      <c r="E247" s="7"/>
      <c r="F247" s="7"/>
      <c r="G247" s="215"/>
      <c r="H247" s="215"/>
      <c r="I247" s="215"/>
      <c r="J247" s="215"/>
      <c r="K247" s="215"/>
      <c r="L247" s="215"/>
      <c r="M247" s="215"/>
      <c r="N247" s="215"/>
    </row>
    <row r="248" spans="1:14" x14ac:dyDescent="0.3">
      <c r="A248" s="7"/>
      <c r="B248" s="7"/>
      <c r="C248" s="7"/>
      <c r="D248" s="7"/>
      <c r="E248" s="7"/>
      <c r="F248" s="7"/>
      <c r="G248" s="215"/>
      <c r="H248" s="215"/>
      <c r="I248" s="215"/>
      <c r="J248" s="215"/>
      <c r="K248" s="215"/>
      <c r="L248" s="215"/>
      <c r="M248" s="215"/>
      <c r="N248" s="215"/>
    </row>
    <row r="249" spans="1:14" x14ac:dyDescent="0.3">
      <c r="A249" s="7"/>
      <c r="B249" s="7"/>
      <c r="C249" s="7"/>
      <c r="D249" s="7"/>
      <c r="E249" s="7"/>
      <c r="F249" s="7"/>
      <c r="G249" s="215"/>
      <c r="H249" s="215"/>
      <c r="I249" s="215"/>
      <c r="J249" s="215"/>
      <c r="K249" s="215"/>
      <c r="L249" s="215"/>
      <c r="M249" s="215"/>
      <c r="N249" s="215"/>
    </row>
    <row r="250" spans="1:14" x14ac:dyDescent="0.3">
      <c r="A250" s="7"/>
      <c r="B250" s="7"/>
      <c r="C250" s="7"/>
      <c r="D250" s="7"/>
      <c r="E250" s="7"/>
      <c r="F250" s="7"/>
      <c r="G250" s="215"/>
      <c r="H250" s="215"/>
      <c r="I250" s="215"/>
      <c r="J250" s="215"/>
      <c r="K250" s="215"/>
      <c r="L250" s="215"/>
      <c r="M250" s="215"/>
      <c r="N250" s="215"/>
    </row>
    <row r="251" spans="1:14" x14ac:dyDescent="0.3">
      <c r="A251" s="7"/>
      <c r="B251" s="7"/>
      <c r="C251" s="7"/>
      <c r="D251" s="7"/>
      <c r="E251" s="7"/>
      <c r="F251" s="7"/>
      <c r="G251" s="215"/>
      <c r="H251" s="215"/>
      <c r="I251" s="215"/>
      <c r="J251" s="215"/>
      <c r="K251" s="215"/>
      <c r="L251" s="215"/>
      <c r="M251" s="215"/>
      <c r="N251" s="215"/>
    </row>
    <row r="252" spans="1:14" x14ac:dyDescent="0.3">
      <c r="A252" s="7"/>
      <c r="B252" s="7"/>
      <c r="C252" s="7"/>
      <c r="D252" s="7"/>
      <c r="E252" s="7"/>
      <c r="F252" s="7"/>
      <c r="G252" s="215"/>
      <c r="H252" s="215"/>
      <c r="I252" s="215"/>
      <c r="J252" s="215"/>
      <c r="K252" s="215"/>
      <c r="L252" s="215"/>
      <c r="M252" s="215"/>
      <c r="N252" s="215"/>
    </row>
    <row r="253" spans="1:14" x14ac:dyDescent="0.3">
      <c r="A253" s="7"/>
      <c r="B253" s="7"/>
      <c r="C253" s="7"/>
      <c r="D253" s="7"/>
      <c r="E253" s="7"/>
      <c r="F253" s="7"/>
      <c r="G253" s="215"/>
      <c r="H253" s="215"/>
      <c r="I253" s="215"/>
      <c r="J253" s="215"/>
      <c r="K253" s="215"/>
      <c r="L253" s="215"/>
      <c r="M253" s="215"/>
      <c r="N253" s="215"/>
    </row>
    <row r="254" spans="1:14" x14ac:dyDescent="0.3">
      <c r="A254" s="7"/>
      <c r="B254" s="7"/>
      <c r="C254" s="7"/>
      <c r="D254" s="7"/>
      <c r="E254" s="7"/>
      <c r="F254" s="7"/>
      <c r="G254" s="215"/>
      <c r="H254" s="215"/>
      <c r="I254" s="215"/>
      <c r="J254" s="215"/>
      <c r="K254" s="215"/>
      <c r="L254" s="215"/>
      <c r="M254" s="215"/>
      <c r="N254" s="215"/>
    </row>
    <row r="255" spans="1:14" x14ac:dyDescent="0.3">
      <c r="A255" s="7"/>
      <c r="B255" s="7"/>
      <c r="C255" s="7"/>
      <c r="D255" s="7"/>
      <c r="E255" s="7"/>
      <c r="F255" s="7"/>
      <c r="G255" s="215"/>
      <c r="H255" s="215"/>
      <c r="I255" s="215"/>
      <c r="J255" s="215"/>
      <c r="K255" s="215"/>
      <c r="L255" s="215"/>
      <c r="M255" s="215"/>
      <c r="N255" s="215"/>
    </row>
    <row r="256" spans="1:14" x14ac:dyDescent="0.3">
      <c r="A256" s="7"/>
      <c r="B256" s="7"/>
      <c r="C256" s="7"/>
      <c r="D256" s="7"/>
      <c r="E256" s="7"/>
      <c r="F256" s="7"/>
      <c r="G256" s="215"/>
      <c r="H256" s="215"/>
      <c r="I256" s="215"/>
      <c r="J256" s="215"/>
      <c r="K256" s="215"/>
      <c r="L256" s="215"/>
      <c r="M256" s="215"/>
      <c r="N256" s="215"/>
    </row>
    <row r="257" spans="1:14" x14ac:dyDescent="0.3">
      <c r="A257" s="7"/>
      <c r="B257" s="7"/>
      <c r="C257" s="7"/>
      <c r="D257" s="7"/>
      <c r="E257" s="7"/>
      <c r="F257" s="7"/>
      <c r="G257" s="215"/>
      <c r="H257" s="215"/>
      <c r="I257" s="215"/>
      <c r="J257" s="215"/>
      <c r="K257" s="215"/>
      <c r="L257" s="215"/>
      <c r="M257" s="215"/>
      <c r="N257" s="215"/>
    </row>
    <row r="258" spans="1:14" x14ac:dyDescent="0.3">
      <c r="A258" s="7"/>
      <c r="B258" s="7"/>
      <c r="C258" s="7"/>
      <c r="D258" s="7"/>
      <c r="E258" s="7"/>
      <c r="F258" s="7"/>
      <c r="G258" s="215"/>
      <c r="H258" s="215"/>
      <c r="I258" s="215"/>
      <c r="J258" s="215"/>
      <c r="K258" s="215"/>
      <c r="L258" s="215"/>
      <c r="M258" s="215"/>
      <c r="N258" s="215"/>
    </row>
    <row r="259" spans="1:14" x14ac:dyDescent="0.3">
      <c r="A259" s="7"/>
      <c r="B259" s="7"/>
      <c r="C259" s="7"/>
      <c r="D259" s="7"/>
      <c r="E259" s="7"/>
      <c r="F259" s="7"/>
      <c r="G259" s="215"/>
      <c r="H259" s="215"/>
      <c r="I259" s="215"/>
      <c r="J259" s="215"/>
      <c r="K259" s="215"/>
      <c r="L259" s="215"/>
      <c r="M259" s="215"/>
      <c r="N259" s="215"/>
    </row>
    <row r="260" spans="1:14" x14ac:dyDescent="0.3">
      <c r="A260" s="7"/>
      <c r="B260" s="7"/>
      <c r="C260" s="7"/>
      <c r="D260" s="7"/>
      <c r="E260" s="7"/>
      <c r="F260" s="7"/>
      <c r="G260" s="215"/>
      <c r="H260" s="215"/>
      <c r="I260" s="215"/>
      <c r="J260" s="215"/>
      <c r="K260" s="215"/>
      <c r="L260" s="215"/>
      <c r="M260" s="215"/>
      <c r="N260" s="215"/>
    </row>
    <row r="261" spans="1:14" x14ac:dyDescent="0.3">
      <c r="A261" s="7"/>
      <c r="B261" s="7"/>
      <c r="C261" s="7"/>
      <c r="D261" s="7"/>
      <c r="E261" s="7"/>
      <c r="F261" s="7"/>
      <c r="G261" s="215"/>
      <c r="H261" s="215"/>
      <c r="I261" s="215"/>
      <c r="J261" s="215"/>
      <c r="K261" s="215"/>
      <c r="L261" s="215"/>
      <c r="M261" s="215"/>
      <c r="N261" s="215"/>
    </row>
    <row r="262" spans="1:14" x14ac:dyDescent="0.3">
      <c r="A262" s="7"/>
      <c r="B262" s="7"/>
      <c r="C262" s="7"/>
      <c r="D262" s="7"/>
      <c r="E262" s="7"/>
      <c r="F262" s="7"/>
      <c r="G262" s="215"/>
      <c r="H262" s="215"/>
      <c r="I262" s="215"/>
      <c r="J262" s="215"/>
      <c r="K262" s="215"/>
      <c r="L262" s="215"/>
      <c r="M262" s="215"/>
      <c r="N262" s="215"/>
    </row>
    <row r="263" spans="1:14" x14ac:dyDescent="0.3">
      <c r="A263" s="7"/>
      <c r="B263" s="7"/>
      <c r="C263" s="7"/>
      <c r="D263" s="7"/>
      <c r="E263" s="7"/>
      <c r="F263" s="7"/>
      <c r="G263" s="215"/>
      <c r="H263" s="215"/>
      <c r="I263" s="215"/>
      <c r="J263" s="215"/>
      <c r="K263" s="215"/>
      <c r="L263" s="215"/>
      <c r="M263" s="215"/>
      <c r="N263" s="215"/>
    </row>
    <row r="264" spans="1:14" x14ac:dyDescent="0.3">
      <c r="A264" s="7"/>
      <c r="B264" s="7"/>
      <c r="C264" s="7"/>
      <c r="D264" s="7"/>
      <c r="E264" s="7"/>
      <c r="F264" s="7"/>
      <c r="G264" s="215"/>
      <c r="H264" s="215"/>
      <c r="I264" s="215"/>
      <c r="J264" s="215"/>
      <c r="K264" s="215"/>
      <c r="L264" s="215"/>
      <c r="M264" s="215"/>
      <c r="N264" s="215"/>
    </row>
    <row r="265" spans="1:14" x14ac:dyDescent="0.3">
      <c r="A265" s="7"/>
      <c r="B265" s="7"/>
      <c r="C265" s="7"/>
      <c r="D265" s="7"/>
      <c r="E265" s="7"/>
      <c r="F265" s="7"/>
      <c r="G265" s="215"/>
      <c r="H265" s="215"/>
      <c r="I265" s="215"/>
      <c r="J265" s="215"/>
      <c r="K265" s="215"/>
      <c r="L265" s="215"/>
      <c r="M265" s="215"/>
      <c r="N265" s="215"/>
    </row>
    <row r="266" spans="1:14" x14ac:dyDescent="0.3">
      <c r="A266" s="7"/>
      <c r="B266" s="7"/>
      <c r="C266" s="7"/>
      <c r="D266" s="7"/>
      <c r="E266" s="7"/>
      <c r="F266" s="7"/>
      <c r="G266" s="215"/>
      <c r="H266" s="215"/>
      <c r="I266" s="215"/>
      <c r="J266" s="215"/>
      <c r="K266" s="215"/>
      <c r="L266" s="215"/>
      <c r="M266" s="215"/>
      <c r="N266" s="215"/>
    </row>
    <row r="267" spans="1:14" x14ac:dyDescent="0.3">
      <c r="A267" s="7"/>
      <c r="B267" s="7"/>
      <c r="C267" s="7"/>
      <c r="D267" s="7"/>
      <c r="E267" s="7"/>
      <c r="F267" s="7"/>
      <c r="G267" s="215"/>
      <c r="H267" s="215"/>
      <c r="I267" s="215"/>
      <c r="J267" s="215"/>
      <c r="K267" s="215"/>
      <c r="L267" s="215"/>
      <c r="M267" s="215"/>
      <c r="N267" s="215"/>
    </row>
    <row r="268" spans="1:14" x14ac:dyDescent="0.3">
      <c r="A268" s="7"/>
      <c r="B268" s="7"/>
      <c r="C268" s="7"/>
      <c r="D268" s="7"/>
      <c r="E268" s="7"/>
      <c r="F268" s="7"/>
      <c r="G268" s="215"/>
      <c r="H268" s="215"/>
      <c r="I268" s="215"/>
      <c r="J268" s="215"/>
      <c r="K268" s="215"/>
      <c r="L268" s="215"/>
      <c r="M268" s="215"/>
      <c r="N268" s="215"/>
    </row>
    <row r="269" spans="1:14" x14ac:dyDescent="0.3">
      <c r="A269" s="7"/>
      <c r="B269" s="7"/>
      <c r="C269" s="7"/>
      <c r="D269" s="7"/>
      <c r="E269" s="7"/>
      <c r="F269" s="7"/>
      <c r="G269" s="215"/>
      <c r="H269" s="215"/>
      <c r="I269" s="215"/>
      <c r="J269" s="215"/>
      <c r="K269" s="215"/>
      <c r="L269" s="215"/>
      <c r="M269" s="215"/>
      <c r="N269" s="215"/>
    </row>
    <row r="270" spans="1:14" x14ac:dyDescent="0.3">
      <c r="A270" s="7"/>
      <c r="B270" s="7"/>
      <c r="C270" s="7"/>
      <c r="D270" s="7"/>
      <c r="E270" s="7"/>
      <c r="F270" s="7"/>
      <c r="G270" s="215"/>
      <c r="H270" s="215"/>
      <c r="I270" s="215"/>
      <c r="J270" s="215"/>
      <c r="K270" s="215"/>
      <c r="L270" s="215"/>
      <c r="M270" s="215"/>
      <c r="N270" s="215"/>
    </row>
    <row r="271" spans="1:14" x14ac:dyDescent="0.3">
      <c r="A271" s="7"/>
      <c r="B271" s="7"/>
      <c r="C271" s="7"/>
      <c r="D271" s="7"/>
      <c r="E271" s="7"/>
      <c r="F271" s="7"/>
      <c r="G271" s="215"/>
      <c r="H271" s="215"/>
      <c r="I271" s="215"/>
      <c r="J271" s="215"/>
      <c r="K271" s="215"/>
      <c r="L271" s="215"/>
      <c r="M271" s="215"/>
      <c r="N271" s="215"/>
    </row>
    <row r="272" spans="1:14" x14ac:dyDescent="0.3">
      <c r="A272" s="7"/>
      <c r="B272" s="7"/>
      <c r="C272" s="7"/>
      <c r="D272" s="7"/>
      <c r="E272" s="7"/>
      <c r="F272" s="7"/>
      <c r="G272" s="215"/>
      <c r="H272" s="215"/>
      <c r="I272" s="215"/>
      <c r="J272" s="215"/>
      <c r="K272" s="215"/>
      <c r="L272" s="215"/>
      <c r="M272" s="215"/>
      <c r="N272" s="215"/>
    </row>
    <row r="273" spans="1:14" x14ac:dyDescent="0.3">
      <c r="A273" s="7"/>
      <c r="B273" s="7"/>
      <c r="C273" s="7"/>
      <c r="D273" s="7"/>
      <c r="E273" s="7"/>
      <c r="F273" s="7"/>
      <c r="G273" s="215"/>
      <c r="H273" s="215"/>
      <c r="I273" s="215"/>
      <c r="J273" s="215"/>
      <c r="K273" s="215"/>
      <c r="L273" s="215"/>
      <c r="M273" s="215"/>
      <c r="N273" s="215"/>
    </row>
    <row r="274" spans="1:14" x14ac:dyDescent="0.3">
      <c r="A274" s="7"/>
      <c r="B274" s="7"/>
      <c r="C274" s="7"/>
      <c r="D274" s="7"/>
      <c r="E274" s="7"/>
      <c r="F274" s="7"/>
      <c r="G274" s="215"/>
      <c r="H274" s="215"/>
      <c r="I274" s="215"/>
      <c r="J274" s="215"/>
      <c r="K274" s="215"/>
      <c r="L274" s="215"/>
      <c r="M274" s="215"/>
      <c r="N274" s="215"/>
    </row>
    <row r="275" spans="1:14" x14ac:dyDescent="0.3">
      <c r="A275" s="7"/>
      <c r="B275" s="7"/>
      <c r="C275" s="7"/>
      <c r="D275" s="7"/>
      <c r="E275" s="7"/>
      <c r="F275" s="7"/>
      <c r="G275" s="215"/>
      <c r="H275" s="215"/>
      <c r="I275" s="215"/>
      <c r="J275" s="215"/>
      <c r="K275" s="215"/>
      <c r="L275" s="215"/>
      <c r="M275" s="215"/>
      <c r="N275" s="215"/>
    </row>
    <row r="276" spans="1:14" x14ac:dyDescent="0.3">
      <c r="A276" s="7"/>
      <c r="B276" s="7"/>
      <c r="C276" s="7"/>
      <c r="D276" s="7"/>
      <c r="E276" s="7"/>
      <c r="F276" s="7"/>
      <c r="G276" s="215"/>
      <c r="H276" s="215"/>
      <c r="I276" s="215"/>
      <c r="J276" s="215"/>
      <c r="K276" s="215"/>
      <c r="L276" s="215"/>
      <c r="M276" s="215"/>
      <c r="N276" s="215"/>
    </row>
    <row r="277" spans="1:14" x14ac:dyDescent="0.3">
      <c r="A277" s="7"/>
      <c r="B277" s="7"/>
      <c r="C277" s="7"/>
      <c r="D277" s="7"/>
      <c r="E277" s="7"/>
      <c r="F277" s="7"/>
      <c r="G277" s="215"/>
      <c r="H277" s="215"/>
      <c r="I277" s="215"/>
      <c r="J277" s="215"/>
      <c r="K277" s="215"/>
      <c r="L277" s="215"/>
      <c r="M277" s="215"/>
      <c r="N277" s="215"/>
    </row>
    <row r="278" spans="1:14" x14ac:dyDescent="0.3">
      <c r="A278" s="7"/>
      <c r="B278" s="7"/>
      <c r="C278" s="7"/>
      <c r="D278" s="7"/>
      <c r="E278" s="7"/>
      <c r="F278" s="7"/>
      <c r="G278" s="215"/>
      <c r="H278" s="215"/>
      <c r="I278" s="215"/>
      <c r="J278" s="215"/>
      <c r="K278" s="215"/>
      <c r="L278" s="215"/>
      <c r="M278" s="215"/>
      <c r="N278" s="215"/>
    </row>
    <row r="279" spans="1:14" x14ac:dyDescent="0.3">
      <c r="A279" s="7"/>
      <c r="B279" s="7"/>
      <c r="C279" s="7"/>
      <c r="D279" s="7"/>
      <c r="E279" s="7"/>
      <c r="F279" s="7"/>
      <c r="G279" s="215"/>
      <c r="H279" s="215"/>
      <c r="I279" s="215"/>
      <c r="J279" s="215"/>
      <c r="K279" s="215"/>
      <c r="L279" s="215"/>
      <c r="M279" s="215"/>
      <c r="N279" s="215"/>
    </row>
    <row r="280" spans="1:14" x14ac:dyDescent="0.3">
      <c r="A280" s="7"/>
      <c r="B280" s="7"/>
      <c r="C280" s="7"/>
      <c r="D280" s="7"/>
      <c r="E280" s="7"/>
      <c r="F280" s="7"/>
      <c r="G280" s="215"/>
      <c r="H280" s="215"/>
      <c r="I280" s="215"/>
      <c r="J280" s="215"/>
      <c r="K280" s="215"/>
      <c r="L280" s="215"/>
      <c r="M280" s="215"/>
      <c r="N280" s="215"/>
    </row>
    <row r="281" spans="1:14" x14ac:dyDescent="0.3">
      <c r="A281" s="7"/>
      <c r="B281" s="7"/>
      <c r="C281" s="7"/>
      <c r="D281" s="7"/>
      <c r="E281" s="7"/>
      <c r="F281" s="7"/>
      <c r="G281" s="215"/>
      <c r="H281" s="215"/>
      <c r="I281" s="215"/>
      <c r="J281" s="215"/>
      <c r="K281" s="215"/>
      <c r="L281" s="215"/>
      <c r="M281" s="215"/>
      <c r="N281" s="215"/>
    </row>
    <row r="282" spans="1:14" x14ac:dyDescent="0.3">
      <c r="A282" s="7"/>
      <c r="B282" s="7"/>
      <c r="C282" s="7"/>
      <c r="D282" s="7"/>
      <c r="E282" s="7"/>
      <c r="F282" s="7"/>
      <c r="G282" s="215"/>
      <c r="H282" s="215"/>
      <c r="I282" s="215"/>
      <c r="J282" s="215"/>
      <c r="K282" s="215"/>
      <c r="L282" s="215"/>
      <c r="M282" s="215"/>
      <c r="N282" s="215"/>
    </row>
    <row r="283" spans="1:14" x14ac:dyDescent="0.3">
      <c r="A283" s="7"/>
      <c r="B283" s="7"/>
      <c r="C283" s="7"/>
      <c r="D283" s="7"/>
      <c r="E283" s="7"/>
      <c r="F283" s="7"/>
      <c r="G283" s="215"/>
      <c r="H283" s="215"/>
      <c r="I283" s="215"/>
      <c r="J283" s="215"/>
      <c r="K283" s="215"/>
      <c r="L283" s="215"/>
      <c r="M283" s="215"/>
      <c r="N283" s="215"/>
    </row>
    <row r="284" spans="1:14" x14ac:dyDescent="0.3">
      <c r="A284" s="7"/>
      <c r="B284" s="7"/>
      <c r="C284" s="7"/>
      <c r="D284" s="7"/>
      <c r="E284" s="7"/>
      <c r="F284" s="7"/>
      <c r="G284" s="215"/>
      <c r="H284" s="215"/>
      <c r="I284" s="215"/>
      <c r="J284" s="215"/>
      <c r="K284" s="215"/>
      <c r="L284" s="215"/>
      <c r="M284" s="215"/>
      <c r="N284" s="215"/>
    </row>
    <row r="285" spans="1:14" x14ac:dyDescent="0.3">
      <c r="A285" s="7"/>
      <c r="B285" s="7"/>
      <c r="C285" s="7"/>
      <c r="D285" s="7"/>
      <c r="E285" s="7"/>
      <c r="F285" s="7"/>
      <c r="G285" s="215"/>
      <c r="H285" s="215"/>
      <c r="I285" s="215"/>
      <c r="J285" s="215"/>
      <c r="K285" s="215"/>
      <c r="L285" s="215"/>
      <c r="M285" s="215"/>
      <c r="N285" s="215"/>
    </row>
    <row r="286" spans="1:14" x14ac:dyDescent="0.3">
      <c r="A286" s="7"/>
      <c r="B286" s="7"/>
      <c r="C286" s="7"/>
      <c r="D286" s="7"/>
      <c r="E286" s="7"/>
      <c r="F286" s="7"/>
      <c r="G286" s="215"/>
      <c r="H286" s="215"/>
      <c r="I286" s="215"/>
      <c r="J286" s="215"/>
      <c r="K286" s="215"/>
      <c r="L286" s="215"/>
      <c r="M286" s="215"/>
      <c r="N286" s="215"/>
    </row>
    <row r="287" spans="1:14" x14ac:dyDescent="0.3">
      <c r="A287" s="7"/>
      <c r="B287" s="7"/>
      <c r="C287" s="7"/>
      <c r="D287" s="7"/>
      <c r="E287" s="7"/>
      <c r="F287" s="7"/>
      <c r="G287" s="215"/>
      <c r="H287" s="215"/>
      <c r="I287" s="215"/>
      <c r="J287" s="215"/>
      <c r="K287" s="215"/>
      <c r="L287" s="215"/>
      <c r="M287" s="215"/>
      <c r="N287" s="215"/>
    </row>
    <row r="288" spans="1:14" x14ac:dyDescent="0.3">
      <c r="A288" s="7"/>
      <c r="B288" s="7"/>
      <c r="C288" s="7"/>
      <c r="D288" s="7"/>
      <c r="E288" s="7"/>
      <c r="F288" s="7"/>
      <c r="G288" s="215"/>
      <c r="H288" s="215"/>
      <c r="I288" s="215"/>
      <c r="J288" s="215"/>
      <c r="K288" s="215"/>
      <c r="L288" s="215"/>
      <c r="M288" s="215"/>
      <c r="N288" s="215"/>
    </row>
    <row r="289" spans="1:14" x14ac:dyDescent="0.3">
      <c r="A289" s="7"/>
      <c r="B289" s="7"/>
      <c r="C289" s="7"/>
      <c r="D289" s="7"/>
      <c r="E289" s="7"/>
      <c r="F289" s="7"/>
      <c r="G289" s="215"/>
      <c r="H289" s="215"/>
      <c r="I289" s="215"/>
      <c r="J289" s="215"/>
      <c r="K289" s="215"/>
      <c r="L289" s="215"/>
      <c r="M289" s="215"/>
      <c r="N289" s="215"/>
    </row>
    <row r="290" spans="1:14" x14ac:dyDescent="0.3">
      <c r="A290" s="7"/>
      <c r="B290" s="7"/>
      <c r="C290" s="7"/>
      <c r="D290" s="7"/>
      <c r="E290" s="7"/>
      <c r="F290" s="7"/>
      <c r="G290" s="215"/>
      <c r="H290" s="215"/>
      <c r="I290" s="215"/>
      <c r="J290" s="215"/>
      <c r="K290" s="215"/>
      <c r="L290" s="215"/>
      <c r="M290" s="215"/>
      <c r="N290" s="215"/>
    </row>
    <row r="291" spans="1:14" x14ac:dyDescent="0.3">
      <c r="A291" s="7"/>
      <c r="B291" s="7"/>
      <c r="C291" s="7"/>
      <c r="D291" s="7"/>
      <c r="E291" s="7"/>
      <c r="F291" s="7"/>
      <c r="G291" s="215"/>
      <c r="H291" s="215"/>
      <c r="I291" s="215"/>
      <c r="J291" s="215"/>
      <c r="K291" s="215"/>
      <c r="L291" s="215"/>
      <c r="M291" s="215"/>
      <c r="N291" s="215"/>
    </row>
    <row r="292" spans="1:14" x14ac:dyDescent="0.3">
      <c r="A292" s="7"/>
      <c r="B292" s="7"/>
      <c r="C292" s="7"/>
      <c r="D292" s="7"/>
      <c r="E292" s="7"/>
      <c r="F292" s="7"/>
      <c r="G292" s="215"/>
      <c r="H292" s="215"/>
      <c r="I292" s="215"/>
      <c r="J292" s="215"/>
      <c r="K292" s="215"/>
      <c r="L292" s="215"/>
      <c r="M292" s="215"/>
      <c r="N292" s="215"/>
    </row>
    <row r="293" spans="1:14" x14ac:dyDescent="0.3">
      <c r="A293" s="7"/>
      <c r="B293" s="7"/>
      <c r="C293" s="7"/>
      <c r="D293" s="7"/>
      <c r="E293" s="7"/>
      <c r="F293" s="7"/>
      <c r="G293" s="215"/>
      <c r="H293" s="215"/>
      <c r="I293" s="215"/>
      <c r="J293" s="215"/>
      <c r="K293" s="215"/>
      <c r="L293" s="215"/>
      <c r="M293" s="215"/>
      <c r="N293" s="215"/>
    </row>
    <row r="294" spans="1:14" x14ac:dyDescent="0.3">
      <c r="A294" s="7"/>
      <c r="B294" s="7"/>
      <c r="C294" s="7"/>
      <c r="D294" s="7"/>
      <c r="E294" s="7"/>
      <c r="F294" s="7"/>
      <c r="G294" s="215"/>
      <c r="H294" s="215"/>
      <c r="I294" s="215"/>
      <c r="J294" s="215"/>
      <c r="K294" s="215"/>
      <c r="L294" s="215"/>
      <c r="M294" s="215"/>
      <c r="N294" s="215"/>
    </row>
    <row r="295" spans="1:14" x14ac:dyDescent="0.3">
      <c r="A295" s="7"/>
      <c r="B295" s="7"/>
      <c r="C295" s="7"/>
      <c r="D295" s="7"/>
      <c r="E295" s="7"/>
      <c r="F295" s="7"/>
      <c r="G295" s="215"/>
      <c r="H295" s="215"/>
      <c r="I295" s="215"/>
      <c r="J295" s="215"/>
      <c r="K295" s="215"/>
      <c r="L295" s="215"/>
      <c r="M295" s="215"/>
      <c r="N295" s="215"/>
    </row>
    <row r="296" spans="1:14" x14ac:dyDescent="0.3">
      <c r="A296" s="7"/>
      <c r="B296" s="7"/>
      <c r="C296" s="7"/>
      <c r="D296" s="7"/>
      <c r="E296" s="7"/>
      <c r="F296" s="7"/>
      <c r="G296" s="215"/>
      <c r="H296" s="215"/>
      <c r="I296" s="215"/>
      <c r="J296" s="215"/>
      <c r="K296" s="215"/>
      <c r="L296" s="215"/>
      <c r="M296" s="215"/>
      <c r="N296" s="215"/>
    </row>
    <row r="297" spans="1:14" x14ac:dyDescent="0.3">
      <c r="A297" s="7"/>
      <c r="B297" s="7"/>
      <c r="C297" s="7"/>
      <c r="D297" s="7"/>
      <c r="E297" s="7"/>
      <c r="F297" s="7"/>
      <c r="G297" s="215"/>
      <c r="H297" s="215"/>
      <c r="I297" s="215"/>
      <c r="J297" s="215"/>
      <c r="K297" s="215"/>
      <c r="L297" s="215"/>
      <c r="M297" s="215"/>
      <c r="N297" s="215"/>
    </row>
    <row r="298" spans="1:14" x14ac:dyDescent="0.3">
      <c r="A298" s="7"/>
      <c r="B298" s="7"/>
      <c r="C298" s="7"/>
      <c r="D298" s="7"/>
      <c r="E298" s="7"/>
      <c r="F298" s="7"/>
      <c r="G298" s="215"/>
      <c r="H298" s="215"/>
      <c r="I298" s="215"/>
      <c r="J298" s="215"/>
      <c r="K298" s="215"/>
      <c r="L298" s="215"/>
      <c r="M298" s="215"/>
      <c r="N298" s="215"/>
    </row>
    <row r="299" spans="1:14" x14ac:dyDescent="0.3">
      <c r="A299" s="7"/>
      <c r="B299" s="7"/>
      <c r="C299" s="7"/>
      <c r="D299" s="7"/>
      <c r="E299" s="7"/>
      <c r="F299" s="7"/>
      <c r="G299" s="215"/>
      <c r="H299" s="215"/>
      <c r="I299" s="215"/>
      <c r="J299" s="215"/>
      <c r="K299" s="215"/>
      <c r="L299" s="215"/>
      <c r="M299" s="215"/>
      <c r="N299" s="215"/>
    </row>
    <row r="300" spans="1:14" x14ac:dyDescent="0.3">
      <c r="A300" s="7"/>
      <c r="B300" s="7"/>
      <c r="C300" s="7"/>
      <c r="D300" s="7"/>
      <c r="E300" s="7"/>
      <c r="F300" s="7"/>
      <c r="G300" s="215"/>
      <c r="H300" s="215"/>
      <c r="I300" s="215"/>
      <c r="J300" s="215"/>
      <c r="K300" s="215"/>
      <c r="L300" s="215"/>
      <c r="M300" s="215"/>
      <c r="N300" s="215"/>
    </row>
    <row r="301" spans="1:14" x14ac:dyDescent="0.3">
      <c r="A301" s="7"/>
      <c r="B301" s="7"/>
      <c r="C301" s="7"/>
      <c r="D301" s="7"/>
      <c r="E301" s="7"/>
      <c r="F301" s="7"/>
      <c r="G301" s="215"/>
      <c r="H301" s="215"/>
      <c r="I301" s="215"/>
      <c r="J301" s="215"/>
      <c r="K301" s="215"/>
      <c r="L301" s="215"/>
      <c r="M301" s="215"/>
      <c r="N301" s="215"/>
    </row>
    <row r="302" spans="1:14" x14ac:dyDescent="0.3">
      <c r="A302" s="7"/>
      <c r="B302" s="7"/>
      <c r="C302" s="7"/>
      <c r="D302" s="7"/>
      <c r="E302" s="7"/>
      <c r="F302" s="7"/>
      <c r="G302" s="215"/>
      <c r="H302" s="215"/>
      <c r="I302" s="215"/>
      <c r="J302" s="215"/>
      <c r="K302" s="215"/>
      <c r="L302" s="215"/>
      <c r="M302" s="215"/>
      <c r="N302" s="215"/>
    </row>
    <row r="303" spans="1:14" x14ac:dyDescent="0.3">
      <c r="A303" s="7"/>
      <c r="B303" s="7"/>
      <c r="C303" s="7"/>
      <c r="D303" s="7"/>
      <c r="E303" s="7"/>
      <c r="F303" s="7"/>
      <c r="G303" s="215"/>
      <c r="H303" s="215"/>
      <c r="I303" s="215"/>
      <c r="J303" s="215"/>
      <c r="K303" s="215"/>
      <c r="L303" s="215"/>
      <c r="M303" s="215"/>
      <c r="N303" s="215"/>
    </row>
    <row r="304" spans="1:14" x14ac:dyDescent="0.3">
      <c r="A304" s="7"/>
      <c r="B304" s="7"/>
      <c r="C304" s="7"/>
      <c r="D304" s="7"/>
      <c r="E304" s="7"/>
      <c r="F304" s="7"/>
      <c r="G304" s="215"/>
      <c r="H304" s="215"/>
      <c r="I304" s="215"/>
      <c r="J304" s="215"/>
      <c r="K304" s="215"/>
      <c r="L304" s="215"/>
      <c r="M304" s="215"/>
      <c r="N304" s="215"/>
    </row>
    <row r="305" spans="1:14" x14ac:dyDescent="0.3">
      <c r="A305" s="7"/>
      <c r="B305" s="7"/>
      <c r="C305" s="7"/>
      <c r="D305" s="7"/>
      <c r="E305" s="7"/>
      <c r="F305" s="7"/>
      <c r="G305" s="215"/>
      <c r="H305" s="215"/>
      <c r="I305" s="215"/>
      <c r="J305" s="215"/>
      <c r="K305" s="215"/>
      <c r="L305" s="215"/>
      <c r="M305" s="215"/>
      <c r="N305" s="215"/>
    </row>
    <row r="306" spans="1:14" x14ac:dyDescent="0.3">
      <c r="A306" s="7"/>
      <c r="B306" s="7"/>
      <c r="C306" s="7"/>
      <c r="D306" s="7"/>
      <c r="E306" s="7"/>
      <c r="F306" s="7"/>
      <c r="G306" s="215"/>
      <c r="H306" s="215"/>
      <c r="I306" s="215"/>
      <c r="J306" s="215"/>
      <c r="K306" s="215"/>
      <c r="L306" s="215"/>
      <c r="M306" s="215"/>
      <c r="N306" s="215"/>
    </row>
    <row r="307" spans="1:14" x14ac:dyDescent="0.3">
      <c r="A307" s="7"/>
      <c r="B307" s="7"/>
      <c r="C307" s="7"/>
      <c r="D307" s="7"/>
      <c r="E307" s="7"/>
      <c r="F307" s="7"/>
      <c r="G307" s="215"/>
      <c r="H307" s="215"/>
      <c r="I307" s="215"/>
      <c r="J307" s="215"/>
      <c r="K307" s="215"/>
      <c r="L307" s="215"/>
      <c r="M307" s="215"/>
      <c r="N307" s="215"/>
    </row>
    <row r="308" spans="1:14" x14ac:dyDescent="0.3">
      <c r="A308" s="7"/>
      <c r="B308" s="7"/>
      <c r="C308" s="7"/>
      <c r="D308" s="7"/>
      <c r="E308" s="7"/>
      <c r="F308" s="7"/>
      <c r="G308" s="215"/>
      <c r="H308" s="215"/>
      <c r="I308" s="215"/>
      <c r="J308" s="215"/>
      <c r="K308" s="215"/>
      <c r="L308" s="215"/>
      <c r="M308" s="215"/>
      <c r="N308" s="215"/>
    </row>
    <row r="309" spans="1:14" x14ac:dyDescent="0.3">
      <c r="A309" s="7"/>
      <c r="B309" s="7"/>
      <c r="C309" s="7"/>
      <c r="D309" s="7"/>
      <c r="E309" s="7"/>
      <c r="F309" s="7"/>
      <c r="G309" s="215"/>
      <c r="H309" s="215"/>
      <c r="I309" s="215"/>
      <c r="J309" s="215"/>
      <c r="K309" s="215"/>
      <c r="L309" s="215"/>
      <c r="M309" s="215"/>
      <c r="N309" s="215"/>
    </row>
    <row r="310" spans="1:14" x14ac:dyDescent="0.3">
      <c r="A310" s="7"/>
      <c r="B310" s="7"/>
      <c r="C310" s="7"/>
      <c r="D310" s="7"/>
      <c r="E310" s="7"/>
      <c r="F310" s="7"/>
      <c r="G310" s="215"/>
      <c r="H310" s="215"/>
      <c r="I310" s="215"/>
      <c r="J310" s="215"/>
      <c r="K310" s="215"/>
      <c r="L310" s="215"/>
      <c r="M310" s="215"/>
      <c r="N310" s="215"/>
    </row>
    <row r="311" spans="1:14" x14ac:dyDescent="0.3">
      <c r="A311" s="7"/>
      <c r="B311" s="7"/>
      <c r="C311" s="7"/>
      <c r="D311" s="7"/>
      <c r="E311" s="7"/>
      <c r="F311" s="7"/>
      <c r="G311" s="215"/>
      <c r="H311" s="215"/>
      <c r="I311" s="215"/>
      <c r="J311" s="215"/>
      <c r="K311" s="215"/>
      <c r="L311" s="215"/>
      <c r="M311" s="215"/>
      <c r="N311" s="215"/>
    </row>
    <row r="312" spans="1:14" x14ac:dyDescent="0.3">
      <c r="A312" s="7"/>
      <c r="B312" s="7"/>
      <c r="C312" s="7"/>
      <c r="D312" s="7"/>
      <c r="E312" s="7"/>
      <c r="F312" s="7"/>
      <c r="G312" s="215"/>
      <c r="H312" s="215"/>
      <c r="I312" s="215"/>
      <c r="J312" s="215"/>
      <c r="K312" s="215"/>
      <c r="L312" s="215"/>
      <c r="M312" s="215"/>
      <c r="N312" s="215"/>
    </row>
    <row r="313" spans="1:14" x14ac:dyDescent="0.3">
      <c r="A313" s="7"/>
      <c r="B313" s="7"/>
      <c r="C313" s="7"/>
      <c r="D313" s="7"/>
      <c r="E313" s="7"/>
      <c r="F313" s="7"/>
      <c r="G313" s="215"/>
      <c r="H313" s="215"/>
      <c r="I313" s="215"/>
      <c r="J313" s="215"/>
      <c r="K313" s="215"/>
      <c r="L313" s="215"/>
      <c r="M313" s="215"/>
      <c r="N313" s="215"/>
    </row>
    <row r="314" spans="1:14" x14ac:dyDescent="0.3">
      <c r="A314" s="7"/>
      <c r="B314" s="7"/>
      <c r="C314" s="7"/>
      <c r="D314" s="7"/>
      <c r="E314" s="7"/>
      <c r="F314" s="7"/>
      <c r="G314" s="215"/>
      <c r="H314" s="215"/>
      <c r="I314" s="215"/>
      <c r="J314" s="215"/>
      <c r="K314" s="215"/>
      <c r="L314" s="215"/>
      <c r="M314" s="215"/>
      <c r="N314" s="215"/>
    </row>
    <row r="315" spans="1:14" x14ac:dyDescent="0.3">
      <c r="A315" s="7"/>
      <c r="B315" s="7"/>
      <c r="C315" s="7"/>
      <c r="D315" s="7"/>
      <c r="E315" s="7"/>
      <c r="F315" s="7"/>
      <c r="G315" s="215"/>
      <c r="H315" s="215"/>
      <c r="I315" s="215"/>
      <c r="J315" s="215"/>
      <c r="K315" s="215"/>
      <c r="L315" s="215"/>
      <c r="M315" s="215"/>
      <c r="N315" s="215"/>
    </row>
    <row r="316" spans="1:14" x14ac:dyDescent="0.3">
      <c r="A316" s="7"/>
      <c r="B316" s="7"/>
      <c r="C316" s="7"/>
      <c r="D316" s="7"/>
      <c r="E316" s="7"/>
      <c r="F316" s="7"/>
      <c r="G316" s="215"/>
      <c r="H316" s="215"/>
      <c r="I316" s="215"/>
      <c r="J316" s="215"/>
      <c r="K316" s="215"/>
      <c r="L316" s="215"/>
      <c r="M316" s="215"/>
      <c r="N316" s="215"/>
    </row>
    <row r="317" spans="1:14" x14ac:dyDescent="0.3">
      <c r="A317" s="7"/>
      <c r="B317" s="7"/>
      <c r="C317" s="7"/>
      <c r="D317" s="7"/>
      <c r="E317" s="7"/>
      <c r="F317" s="7"/>
      <c r="G317" s="215"/>
      <c r="H317" s="215"/>
      <c r="I317" s="215"/>
      <c r="J317" s="215"/>
      <c r="K317" s="215"/>
      <c r="L317" s="215"/>
      <c r="M317" s="215"/>
      <c r="N317" s="215"/>
    </row>
    <row r="318" spans="1:14" x14ac:dyDescent="0.3">
      <c r="A318" s="7"/>
      <c r="B318" s="7"/>
      <c r="C318" s="7"/>
      <c r="D318" s="7"/>
      <c r="E318" s="7"/>
      <c r="F318" s="7"/>
      <c r="G318" s="215"/>
      <c r="H318" s="215"/>
      <c r="I318" s="215"/>
      <c r="J318" s="215"/>
      <c r="K318" s="215"/>
      <c r="L318" s="215"/>
      <c r="M318" s="215"/>
      <c r="N318" s="215"/>
    </row>
    <row r="319" spans="1:14" x14ac:dyDescent="0.3">
      <c r="A319" s="7"/>
      <c r="B319" s="7"/>
      <c r="C319" s="7"/>
      <c r="D319" s="7"/>
      <c r="E319" s="7"/>
      <c r="F319" s="7"/>
      <c r="G319" s="215"/>
      <c r="H319" s="215"/>
      <c r="I319" s="215"/>
      <c r="J319" s="215"/>
      <c r="K319" s="215"/>
      <c r="L319" s="215"/>
      <c r="M319" s="215"/>
      <c r="N319" s="215"/>
    </row>
    <row r="320" spans="1:14" x14ac:dyDescent="0.3">
      <c r="A320" s="7"/>
      <c r="B320" s="7"/>
      <c r="C320" s="7"/>
      <c r="D320" s="7"/>
      <c r="E320" s="7"/>
      <c r="F320" s="7"/>
      <c r="G320" s="215"/>
      <c r="H320" s="215"/>
      <c r="I320" s="215"/>
      <c r="J320" s="215"/>
      <c r="K320" s="215"/>
      <c r="L320" s="215"/>
      <c r="M320" s="215"/>
      <c r="N320" s="215"/>
    </row>
    <row r="321" spans="1:14" x14ac:dyDescent="0.3">
      <c r="A321" s="7"/>
      <c r="B321" s="7"/>
      <c r="C321" s="7"/>
      <c r="D321" s="7"/>
      <c r="E321" s="7"/>
      <c r="F321" s="7"/>
      <c r="G321" s="215"/>
      <c r="H321" s="215"/>
      <c r="I321" s="215"/>
      <c r="J321" s="215"/>
      <c r="K321" s="215"/>
      <c r="L321" s="215"/>
      <c r="M321" s="215"/>
      <c r="N321" s="215"/>
    </row>
    <row r="322" spans="1:14" x14ac:dyDescent="0.3">
      <c r="A322" s="7"/>
      <c r="B322" s="7"/>
      <c r="C322" s="7"/>
      <c r="D322" s="7"/>
      <c r="E322" s="7"/>
      <c r="F322" s="7"/>
      <c r="G322" s="215"/>
      <c r="H322" s="215"/>
      <c r="I322" s="215"/>
      <c r="J322" s="215"/>
      <c r="K322" s="215"/>
      <c r="L322" s="215"/>
      <c r="M322" s="215"/>
      <c r="N322" s="215"/>
    </row>
    <row r="323" spans="1:14" x14ac:dyDescent="0.3">
      <c r="A323" s="7"/>
      <c r="B323" s="7"/>
      <c r="C323" s="7"/>
      <c r="D323" s="7"/>
      <c r="E323" s="7"/>
      <c r="F323" s="7"/>
      <c r="G323" s="215"/>
      <c r="H323" s="215"/>
      <c r="I323" s="215"/>
      <c r="J323" s="215"/>
      <c r="K323" s="215"/>
      <c r="L323" s="215"/>
      <c r="M323" s="215"/>
      <c r="N323" s="215"/>
    </row>
    <row r="324" spans="1:14" x14ac:dyDescent="0.3">
      <c r="A324" s="7"/>
      <c r="B324" s="7"/>
      <c r="C324" s="7"/>
      <c r="D324" s="7"/>
      <c r="E324" s="7"/>
      <c r="F324" s="7"/>
      <c r="G324" s="215"/>
      <c r="H324" s="215"/>
      <c r="I324" s="215"/>
      <c r="J324" s="215"/>
      <c r="K324" s="215"/>
      <c r="L324" s="215"/>
      <c r="M324" s="215"/>
      <c r="N324" s="215"/>
    </row>
    <row r="325" spans="1:14" x14ac:dyDescent="0.3">
      <c r="A325" s="7"/>
      <c r="B325" s="7"/>
      <c r="C325" s="7"/>
      <c r="D325" s="7"/>
      <c r="E325" s="7"/>
      <c r="F325" s="7"/>
      <c r="G325" s="215"/>
      <c r="H325" s="215"/>
      <c r="I325" s="215"/>
      <c r="J325" s="215"/>
      <c r="K325" s="215"/>
      <c r="L325" s="215"/>
      <c r="M325" s="215"/>
      <c r="N325" s="215"/>
    </row>
    <row r="326" spans="1:14" x14ac:dyDescent="0.3">
      <c r="A326" s="7"/>
      <c r="B326" s="7"/>
      <c r="C326" s="7"/>
      <c r="D326" s="7"/>
      <c r="E326" s="7"/>
      <c r="F326" s="7"/>
      <c r="G326" s="215"/>
      <c r="H326" s="215"/>
      <c r="I326" s="215"/>
      <c r="J326" s="215"/>
      <c r="K326" s="215"/>
      <c r="L326" s="215"/>
      <c r="M326" s="215"/>
      <c r="N326" s="215"/>
    </row>
    <row r="327" spans="1:14" x14ac:dyDescent="0.3">
      <c r="A327" s="7"/>
      <c r="B327" s="7"/>
      <c r="C327" s="7"/>
      <c r="D327" s="7"/>
      <c r="E327" s="7"/>
      <c r="F327" s="7"/>
      <c r="G327" s="215"/>
      <c r="H327" s="215"/>
      <c r="I327" s="215"/>
      <c r="J327" s="215"/>
      <c r="K327" s="215"/>
      <c r="L327" s="215"/>
      <c r="M327" s="215"/>
      <c r="N327" s="215"/>
    </row>
    <row r="328" spans="1:14" x14ac:dyDescent="0.3">
      <c r="A328" s="7"/>
      <c r="B328" s="7"/>
      <c r="C328" s="7"/>
      <c r="D328" s="7"/>
      <c r="E328" s="7"/>
      <c r="F328" s="7"/>
      <c r="G328" s="215"/>
      <c r="H328" s="215"/>
      <c r="I328" s="215"/>
      <c r="J328" s="215"/>
      <c r="K328" s="215"/>
      <c r="L328" s="215"/>
      <c r="M328" s="215"/>
      <c r="N328" s="215"/>
    </row>
    <row r="329" spans="1:14" x14ac:dyDescent="0.3">
      <c r="A329" s="7"/>
      <c r="B329" s="7"/>
      <c r="C329" s="7"/>
      <c r="D329" s="7"/>
      <c r="E329" s="7"/>
      <c r="F329" s="7"/>
      <c r="G329" s="215"/>
      <c r="H329" s="215"/>
      <c r="I329" s="215"/>
      <c r="J329" s="215"/>
      <c r="K329" s="215"/>
      <c r="L329" s="215"/>
      <c r="M329" s="215"/>
      <c r="N329" s="215"/>
    </row>
    <row r="330" spans="1:14" x14ac:dyDescent="0.3">
      <c r="A330" s="7"/>
      <c r="B330" s="7"/>
      <c r="C330" s="7"/>
      <c r="D330" s="7"/>
      <c r="E330" s="7"/>
      <c r="F330" s="7"/>
      <c r="G330" s="215"/>
      <c r="H330" s="215"/>
      <c r="I330" s="215"/>
      <c r="J330" s="215"/>
      <c r="K330" s="215"/>
      <c r="L330" s="215"/>
      <c r="M330" s="215"/>
      <c r="N330" s="215"/>
    </row>
    <row r="331" spans="1:14" x14ac:dyDescent="0.3">
      <c r="A331" s="7"/>
      <c r="B331" s="7"/>
      <c r="C331" s="7"/>
      <c r="D331" s="7"/>
      <c r="E331" s="7"/>
      <c r="F331" s="7"/>
      <c r="G331" s="215"/>
      <c r="H331" s="215"/>
      <c r="I331" s="215"/>
      <c r="J331" s="215"/>
      <c r="K331" s="215"/>
      <c r="L331" s="215"/>
      <c r="M331" s="215"/>
      <c r="N331" s="215"/>
    </row>
    <row r="332" spans="1:14" x14ac:dyDescent="0.3">
      <c r="A332" s="7"/>
      <c r="B332" s="7"/>
      <c r="C332" s="7"/>
      <c r="D332" s="7"/>
      <c r="E332" s="7"/>
      <c r="F332" s="7"/>
      <c r="G332" s="215"/>
      <c r="H332" s="215"/>
      <c r="I332" s="215"/>
      <c r="J332" s="215"/>
      <c r="K332" s="215"/>
      <c r="L332" s="215"/>
      <c r="M332" s="215"/>
      <c r="N332" s="215"/>
    </row>
    <row r="333" spans="1:14" x14ac:dyDescent="0.3">
      <c r="A333" s="7"/>
      <c r="B333" s="7"/>
      <c r="C333" s="7"/>
      <c r="D333" s="7"/>
      <c r="E333" s="7"/>
      <c r="F333" s="7"/>
      <c r="G333" s="215"/>
      <c r="H333" s="215"/>
      <c r="I333" s="215"/>
      <c r="J333" s="215"/>
      <c r="K333" s="215"/>
      <c r="L333" s="215"/>
      <c r="M333" s="215"/>
      <c r="N333" s="215"/>
    </row>
    <row r="334" spans="1:14" x14ac:dyDescent="0.3">
      <c r="A334" s="7"/>
      <c r="B334" s="7"/>
      <c r="C334" s="7"/>
      <c r="D334" s="7"/>
      <c r="E334" s="7"/>
      <c r="F334" s="7"/>
      <c r="G334" s="215"/>
      <c r="H334" s="215"/>
      <c r="I334" s="215"/>
      <c r="J334" s="215"/>
      <c r="K334" s="215"/>
      <c r="L334" s="215"/>
      <c r="M334" s="215"/>
      <c r="N334" s="215"/>
    </row>
    <row r="335" spans="1:14" x14ac:dyDescent="0.3">
      <c r="A335" s="7"/>
      <c r="B335" s="7"/>
      <c r="C335" s="7"/>
      <c r="D335" s="7"/>
      <c r="E335" s="7"/>
      <c r="F335" s="7"/>
      <c r="G335" s="215"/>
      <c r="H335" s="215"/>
      <c r="I335" s="215"/>
      <c r="J335" s="215"/>
      <c r="K335" s="215"/>
      <c r="L335" s="215"/>
      <c r="M335" s="215"/>
      <c r="N335" s="215"/>
    </row>
    <row r="336" spans="1:14" x14ac:dyDescent="0.3">
      <c r="A336" s="7"/>
      <c r="B336" s="7"/>
      <c r="C336" s="7"/>
      <c r="D336" s="7"/>
      <c r="E336" s="7"/>
      <c r="F336" s="7"/>
      <c r="G336" s="215"/>
      <c r="H336" s="215"/>
      <c r="I336" s="215"/>
      <c r="J336" s="215"/>
      <c r="K336" s="215"/>
      <c r="L336" s="215"/>
      <c r="M336" s="215"/>
      <c r="N336" s="215"/>
    </row>
    <row r="337" spans="1:14" x14ac:dyDescent="0.3">
      <c r="A337" s="7"/>
      <c r="B337" s="7"/>
      <c r="C337" s="7"/>
      <c r="D337" s="7"/>
      <c r="E337" s="7"/>
      <c r="F337" s="7"/>
      <c r="G337" s="215"/>
      <c r="H337" s="215"/>
      <c r="I337" s="215"/>
      <c r="J337" s="215"/>
      <c r="K337" s="215"/>
      <c r="L337" s="215"/>
      <c r="M337" s="215"/>
      <c r="N337" s="215"/>
    </row>
    <row r="338" spans="1:14" x14ac:dyDescent="0.3">
      <c r="A338" s="7"/>
      <c r="B338" s="7"/>
      <c r="C338" s="7"/>
      <c r="D338" s="7"/>
      <c r="E338" s="7"/>
      <c r="F338" s="7"/>
      <c r="G338" s="215"/>
      <c r="H338" s="215"/>
      <c r="I338" s="215"/>
      <c r="J338" s="215"/>
      <c r="K338" s="215"/>
      <c r="L338" s="215"/>
      <c r="M338" s="215"/>
      <c r="N338" s="215"/>
    </row>
    <row r="339" spans="1:14" x14ac:dyDescent="0.3">
      <c r="A339" s="7"/>
      <c r="B339" s="7"/>
      <c r="C339" s="7"/>
      <c r="D339" s="7"/>
      <c r="E339" s="7"/>
      <c r="F339" s="7"/>
      <c r="G339" s="215"/>
      <c r="H339" s="215"/>
      <c r="I339" s="215"/>
      <c r="J339" s="215"/>
      <c r="K339" s="215"/>
      <c r="L339" s="215"/>
      <c r="M339" s="215"/>
      <c r="N339" s="215"/>
    </row>
    <row r="340" spans="1:14" x14ac:dyDescent="0.3">
      <c r="A340" s="7"/>
      <c r="B340" s="7"/>
      <c r="C340" s="7"/>
      <c r="D340" s="7"/>
      <c r="E340" s="7"/>
      <c r="F340" s="7"/>
      <c r="G340" s="215"/>
      <c r="H340" s="215"/>
      <c r="I340" s="215"/>
      <c r="J340" s="215"/>
      <c r="K340" s="215"/>
      <c r="L340" s="215"/>
      <c r="M340" s="215"/>
      <c r="N340" s="215"/>
    </row>
    <row r="341" spans="1:14" x14ac:dyDescent="0.3">
      <c r="A341" s="7"/>
      <c r="B341" s="7"/>
      <c r="C341" s="7"/>
      <c r="D341" s="7"/>
      <c r="E341" s="7"/>
      <c r="F341" s="7"/>
      <c r="G341" s="215"/>
      <c r="H341" s="215"/>
      <c r="I341" s="215"/>
      <c r="J341" s="215"/>
      <c r="K341" s="215"/>
      <c r="L341" s="215"/>
      <c r="M341" s="215"/>
      <c r="N341" s="215"/>
    </row>
    <row r="342" spans="1:14" x14ac:dyDescent="0.3">
      <c r="A342" s="7"/>
      <c r="B342" s="7"/>
      <c r="C342" s="7"/>
      <c r="D342" s="7"/>
      <c r="E342" s="7"/>
      <c r="F342" s="7"/>
      <c r="G342" s="215"/>
      <c r="H342" s="215"/>
      <c r="I342" s="215"/>
      <c r="J342" s="215"/>
      <c r="K342" s="215"/>
      <c r="L342" s="215"/>
      <c r="M342" s="215"/>
      <c r="N342" s="215"/>
    </row>
    <row r="343" spans="1:14" x14ac:dyDescent="0.3">
      <c r="A343" s="7"/>
      <c r="B343" s="7"/>
      <c r="C343" s="7"/>
      <c r="D343" s="7"/>
      <c r="E343" s="7"/>
      <c r="F343" s="7"/>
      <c r="G343" s="215"/>
      <c r="H343" s="215"/>
      <c r="I343" s="215"/>
      <c r="J343" s="215"/>
      <c r="K343" s="215"/>
      <c r="L343" s="215"/>
      <c r="M343" s="215"/>
      <c r="N343" s="215"/>
    </row>
    <row r="344" spans="1:14" x14ac:dyDescent="0.3">
      <c r="A344" s="7"/>
      <c r="B344" s="7"/>
      <c r="C344" s="7"/>
      <c r="D344" s="7"/>
      <c r="E344" s="7"/>
      <c r="F344" s="7"/>
      <c r="G344" s="215"/>
      <c r="H344" s="215"/>
      <c r="I344" s="215"/>
      <c r="J344" s="215"/>
      <c r="K344" s="215"/>
      <c r="L344" s="215"/>
      <c r="M344" s="215"/>
      <c r="N344" s="215"/>
    </row>
    <row r="345" spans="1:14" x14ac:dyDescent="0.3">
      <c r="A345" s="7"/>
      <c r="B345" s="7"/>
      <c r="C345" s="7"/>
      <c r="D345" s="7"/>
      <c r="E345" s="7"/>
      <c r="F345" s="7"/>
      <c r="G345" s="215"/>
      <c r="H345" s="215"/>
      <c r="I345" s="215"/>
      <c r="J345" s="215"/>
      <c r="K345" s="215"/>
      <c r="L345" s="215"/>
      <c r="M345" s="215"/>
      <c r="N345" s="215"/>
    </row>
    <row r="346" spans="1:14" x14ac:dyDescent="0.3">
      <c r="A346" s="7"/>
      <c r="B346" s="7"/>
      <c r="C346" s="7"/>
      <c r="D346" s="7"/>
      <c r="E346" s="7"/>
      <c r="F346" s="7"/>
      <c r="G346" s="215"/>
      <c r="H346" s="215"/>
      <c r="I346" s="215"/>
      <c r="J346" s="215"/>
      <c r="K346" s="215"/>
      <c r="L346" s="215"/>
      <c r="M346" s="215"/>
      <c r="N346" s="215"/>
    </row>
    <row r="347" spans="1:14" x14ac:dyDescent="0.3">
      <c r="A347" s="7"/>
      <c r="B347" s="7"/>
      <c r="C347" s="7"/>
      <c r="D347" s="7"/>
      <c r="E347" s="7"/>
      <c r="F347" s="7"/>
      <c r="G347" s="215"/>
      <c r="H347" s="215"/>
      <c r="I347" s="215"/>
      <c r="J347" s="215"/>
      <c r="K347" s="215"/>
      <c r="L347" s="215"/>
      <c r="M347" s="215"/>
      <c r="N347" s="215"/>
    </row>
    <row r="348" spans="1:14" x14ac:dyDescent="0.3">
      <c r="A348" s="7"/>
      <c r="B348" s="7"/>
      <c r="C348" s="7"/>
      <c r="D348" s="7"/>
      <c r="E348" s="7"/>
      <c r="F348" s="7"/>
      <c r="G348" s="215"/>
      <c r="H348" s="215"/>
      <c r="I348" s="215"/>
      <c r="J348" s="215"/>
      <c r="K348" s="215"/>
      <c r="L348" s="215"/>
      <c r="M348" s="215"/>
      <c r="N348" s="215"/>
    </row>
    <row r="349" spans="1:14" x14ac:dyDescent="0.3">
      <c r="A349" s="7"/>
      <c r="B349" s="7"/>
      <c r="C349" s="7"/>
      <c r="D349" s="7"/>
      <c r="E349" s="7"/>
      <c r="F349" s="7"/>
      <c r="G349" s="215"/>
      <c r="H349" s="215"/>
      <c r="I349" s="215"/>
      <c r="J349" s="215"/>
      <c r="K349" s="215"/>
      <c r="L349" s="215"/>
      <c r="M349" s="215"/>
      <c r="N349" s="215"/>
    </row>
    <row r="350" spans="1:14" x14ac:dyDescent="0.3">
      <c r="A350" s="7"/>
      <c r="B350" s="7"/>
      <c r="C350" s="7"/>
      <c r="D350" s="7"/>
      <c r="E350" s="7"/>
      <c r="F350" s="7"/>
      <c r="G350" s="215"/>
      <c r="H350" s="215"/>
      <c r="I350" s="215"/>
      <c r="J350" s="215"/>
      <c r="K350" s="215"/>
      <c r="L350" s="215"/>
      <c r="M350" s="215"/>
      <c r="N350" s="215"/>
    </row>
    <row r="351" spans="1:14" x14ac:dyDescent="0.3">
      <c r="A351" s="7"/>
      <c r="B351" s="7"/>
      <c r="C351" s="7"/>
      <c r="D351" s="7"/>
      <c r="E351" s="7"/>
      <c r="F351" s="7"/>
      <c r="G351" s="215"/>
      <c r="H351" s="215"/>
      <c r="I351" s="215"/>
      <c r="J351" s="215"/>
      <c r="K351" s="215"/>
      <c r="L351" s="215"/>
      <c r="M351" s="215"/>
      <c r="N351" s="215"/>
    </row>
    <row r="352" spans="1:14" x14ac:dyDescent="0.3">
      <c r="A352" s="7"/>
      <c r="B352" s="7"/>
      <c r="C352" s="7"/>
      <c r="D352" s="7"/>
      <c r="E352" s="7"/>
      <c r="F352" s="7"/>
      <c r="G352" s="215"/>
      <c r="H352" s="215"/>
      <c r="I352" s="215"/>
      <c r="J352" s="215"/>
      <c r="K352" s="215"/>
      <c r="L352" s="215"/>
      <c r="M352" s="215"/>
      <c r="N352" s="215"/>
    </row>
    <row r="353" spans="1:14" x14ac:dyDescent="0.3">
      <c r="A353" s="7"/>
      <c r="B353" s="7"/>
      <c r="C353" s="7"/>
      <c r="D353" s="7"/>
      <c r="E353" s="7"/>
      <c r="F353" s="7"/>
      <c r="G353" s="215"/>
      <c r="H353" s="215"/>
      <c r="I353" s="215"/>
      <c r="J353" s="215"/>
      <c r="K353" s="215"/>
      <c r="L353" s="215"/>
      <c r="M353" s="215"/>
      <c r="N353" s="215"/>
    </row>
    <row r="354" spans="1:14" x14ac:dyDescent="0.3">
      <c r="A354" s="7"/>
      <c r="B354" s="7"/>
      <c r="C354" s="7"/>
      <c r="D354" s="7"/>
      <c r="E354" s="7"/>
      <c r="F354" s="7"/>
      <c r="G354" s="215"/>
      <c r="H354" s="215"/>
      <c r="I354" s="215"/>
      <c r="J354" s="215"/>
      <c r="K354" s="215"/>
      <c r="L354" s="215"/>
      <c r="M354" s="215"/>
      <c r="N354" s="215"/>
    </row>
    <row r="355" spans="1:14" x14ac:dyDescent="0.3">
      <c r="A355" s="7"/>
      <c r="B355" s="7"/>
      <c r="C355" s="7"/>
      <c r="D355" s="7"/>
      <c r="E355" s="7"/>
      <c r="F355" s="7"/>
      <c r="G355" s="215"/>
      <c r="H355" s="215"/>
      <c r="I355" s="215"/>
      <c r="J355" s="215"/>
      <c r="K355" s="215"/>
      <c r="L355" s="215"/>
      <c r="M355" s="215"/>
      <c r="N355" s="215"/>
    </row>
    <row r="356" spans="1:14" x14ac:dyDescent="0.3">
      <c r="A356" s="7"/>
      <c r="B356" s="7"/>
      <c r="C356" s="7"/>
      <c r="D356" s="7"/>
      <c r="E356" s="7"/>
      <c r="F356" s="7"/>
      <c r="G356" s="215"/>
      <c r="H356" s="215"/>
      <c r="I356" s="215"/>
      <c r="J356" s="215"/>
      <c r="K356" s="215"/>
      <c r="L356" s="215"/>
      <c r="M356" s="215"/>
      <c r="N356" s="215"/>
    </row>
    <row r="357" spans="1:14" x14ac:dyDescent="0.3">
      <c r="A357" s="7"/>
      <c r="B357" s="7"/>
      <c r="C357" s="7"/>
      <c r="D357" s="7"/>
      <c r="E357" s="7"/>
      <c r="F357" s="7"/>
      <c r="G357" s="215"/>
      <c r="H357" s="215"/>
      <c r="I357" s="215"/>
      <c r="J357" s="215"/>
      <c r="K357" s="215"/>
      <c r="L357" s="215"/>
      <c r="M357" s="215"/>
      <c r="N357" s="215"/>
    </row>
    <row r="358" spans="1:14" x14ac:dyDescent="0.3">
      <c r="A358" s="7"/>
      <c r="B358" s="7"/>
      <c r="C358" s="7"/>
      <c r="D358" s="7"/>
      <c r="E358" s="7"/>
      <c r="F358" s="7"/>
      <c r="G358" s="215"/>
      <c r="H358" s="215"/>
      <c r="I358" s="215"/>
      <c r="J358" s="215"/>
      <c r="K358" s="215"/>
      <c r="L358" s="215"/>
      <c r="M358" s="215"/>
      <c r="N358" s="215"/>
    </row>
    <row r="359" spans="1:14" x14ac:dyDescent="0.3">
      <c r="A359" s="7"/>
      <c r="B359" s="7"/>
      <c r="C359" s="7"/>
      <c r="D359" s="7"/>
      <c r="E359" s="7"/>
      <c r="F359" s="7"/>
      <c r="G359" s="215"/>
      <c r="H359" s="215"/>
      <c r="I359" s="215"/>
      <c r="J359" s="215"/>
      <c r="K359" s="215"/>
      <c r="L359" s="215"/>
      <c r="M359" s="215"/>
      <c r="N359" s="215"/>
    </row>
    <row r="360" spans="1:14" x14ac:dyDescent="0.3">
      <c r="A360" s="7"/>
      <c r="B360" s="7"/>
      <c r="C360" s="7"/>
      <c r="D360" s="7"/>
      <c r="E360" s="7"/>
      <c r="F360" s="7"/>
      <c r="G360" s="215"/>
      <c r="H360" s="215"/>
      <c r="I360" s="215"/>
      <c r="J360" s="215"/>
      <c r="K360" s="215"/>
      <c r="L360" s="215"/>
      <c r="M360" s="215"/>
      <c r="N360" s="215"/>
    </row>
    <row r="361" spans="1:14" x14ac:dyDescent="0.3">
      <c r="A361" s="7"/>
      <c r="B361" s="7"/>
      <c r="C361" s="7"/>
      <c r="D361" s="7"/>
      <c r="E361" s="7"/>
      <c r="F361" s="7"/>
      <c r="G361" s="215"/>
      <c r="H361" s="215"/>
      <c r="I361" s="215"/>
      <c r="J361" s="215"/>
      <c r="K361" s="215"/>
      <c r="L361" s="215"/>
      <c r="M361" s="215"/>
      <c r="N361" s="215"/>
    </row>
    <row r="362" spans="1:14" x14ac:dyDescent="0.3">
      <c r="A362" s="7"/>
      <c r="B362" s="7"/>
      <c r="C362" s="7"/>
      <c r="D362" s="7"/>
      <c r="E362" s="7"/>
      <c r="F362" s="7"/>
      <c r="G362" s="215"/>
      <c r="H362" s="215"/>
      <c r="I362" s="215"/>
      <c r="J362" s="215"/>
      <c r="K362" s="215"/>
      <c r="L362" s="215"/>
      <c r="M362" s="215"/>
      <c r="N362" s="215"/>
    </row>
    <row r="363" spans="1:14" x14ac:dyDescent="0.3">
      <c r="A363" s="7"/>
      <c r="B363" s="7"/>
      <c r="C363" s="7"/>
      <c r="D363" s="7"/>
      <c r="E363" s="7"/>
      <c r="F363" s="7"/>
      <c r="G363" s="215"/>
      <c r="H363" s="215"/>
      <c r="I363" s="215"/>
      <c r="J363" s="215"/>
      <c r="K363" s="215"/>
      <c r="L363" s="215"/>
      <c r="M363" s="215"/>
      <c r="N363" s="215"/>
    </row>
    <row r="364" spans="1:14" x14ac:dyDescent="0.3">
      <c r="A364" s="7"/>
      <c r="B364" s="7"/>
      <c r="C364" s="7"/>
      <c r="D364" s="7"/>
      <c r="E364" s="7"/>
      <c r="F364" s="7"/>
      <c r="G364" s="215"/>
      <c r="H364" s="215"/>
      <c r="I364" s="215"/>
      <c r="J364" s="215"/>
      <c r="K364" s="215"/>
      <c r="L364" s="215"/>
      <c r="M364" s="215"/>
      <c r="N364" s="215"/>
    </row>
    <row r="365" spans="1:14" x14ac:dyDescent="0.3">
      <c r="A365" s="7"/>
      <c r="B365" s="7"/>
      <c r="C365" s="7"/>
      <c r="D365" s="7"/>
      <c r="E365" s="7"/>
      <c r="F365" s="7"/>
      <c r="G365" s="215"/>
      <c r="H365" s="215"/>
      <c r="I365" s="215"/>
      <c r="J365" s="215"/>
      <c r="K365" s="215"/>
      <c r="L365" s="215"/>
      <c r="M365" s="215"/>
      <c r="N365" s="215"/>
    </row>
    <row r="366" spans="1:14" x14ac:dyDescent="0.3">
      <c r="A366" s="7"/>
      <c r="B366" s="7"/>
      <c r="C366" s="7"/>
      <c r="D366" s="7"/>
      <c r="E366" s="7"/>
      <c r="F366" s="7"/>
      <c r="G366" s="215"/>
      <c r="H366" s="215"/>
      <c r="I366" s="215"/>
      <c r="J366" s="215"/>
      <c r="K366" s="215"/>
      <c r="L366" s="215"/>
      <c r="M366" s="215"/>
      <c r="N366" s="215"/>
    </row>
    <row r="367" spans="1:14" x14ac:dyDescent="0.3">
      <c r="A367" s="7"/>
      <c r="B367" s="7"/>
      <c r="C367" s="7"/>
      <c r="D367" s="7"/>
      <c r="E367" s="7"/>
      <c r="F367" s="7"/>
      <c r="G367" s="215"/>
      <c r="H367" s="215"/>
      <c r="I367" s="215"/>
      <c r="J367" s="215"/>
      <c r="K367" s="215"/>
      <c r="L367" s="215"/>
      <c r="M367" s="215"/>
      <c r="N367" s="215"/>
    </row>
    <row r="368" spans="1:14" x14ac:dyDescent="0.3">
      <c r="A368" s="7"/>
      <c r="B368" s="7"/>
      <c r="C368" s="7"/>
      <c r="D368" s="7"/>
      <c r="E368" s="7"/>
      <c r="F368" s="7"/>
      <c r="G368" s="215"/>
      <c r="H368" s="215"/>
      <c r="I368" s="215"/>
      <c r="J368" s="215"/>
      <c r="K368" s="215"/>
      <c r="L368" s="215"/>
      <c r="M368" s="215"/>
      <c r="N368" s="215"/>
    </row>
    <row r="369" spans="1:14" x14ac:dyDescent="0.3">
      <c r="A369" s="7"/>
      <c r="B369" s="7"/>
      <c r="C369" s="7"/>
      <c r="D369" s="7"/>
      <c r="E369" s="7"/>
      <c r="F369" s="7"/>
      <c r="G369" s="215"/>
      <c r="H369" s="215"/>
      <c r="I369" s="215"/>
      <c r="J369" s="215"/>
      <c r="K369" s="215"/>
      <c r="L369" s="215"/>
      <c r="M369" s="215"/>
      <c r="N369" s="215"/>
    </row>
    <row r="370" spans="1:14" x14ac:dyDescent="0.3">
      <c r="A370" s="7"/>
      <c r="B370" s="7"/>
      <c r="C370" s="7"/>
      <c r="D370" s="7"/>
      <c r="E370" s="7"/>
      <c r="F370" s="7"/>
      <c r="G370" s="215"/>
      <c r="H370" s="215"/>
      <c r="I370" s="215"/>
      <c r="J370" s="215"/>
      <c r="K370" s="215"/>
      <c r="L370" s="215"/>
      <c r="M370" s="215"/>
      <c r="N370" s="215"/>
    </row>
    <row r="371" spans="1:14" x14ac:dyDescent="0.3">
      <c r="A371" s="7"/>
      <c r="B371" s="7"/>
      <c r="C371" s="7"/>
      <c r="D371" s="7"/>
      <c r="E371" s="7"/>
      <c r="F371" s="7"/>
      <c r="G371" s="215"/>
      <c r="H371" s="215"/>
      <c r="I371" s="215"/>
      <c r="J371" s="215"/>
      <c r="K371" s="215"/>
      <c r="L371" s="215"/>
      <c r="M371" s="215"/>
      <c r="N371" s="215"/>
    </row>
    <row r="372" spans="1:14" x14ac:dyDescent="0.3">
      <c r="A372" s="7"/>
      <c r="B372" s="7"/>
      <c r="C372" s="7"/>
      <c r="D372" s="7"/>
      <c r="E372" s="7"/>
      <c r="F372" s="7"/>
      <c r="G372" s="215"/>
      <c r="H372" s="215"/>
      <c r="I372" s="215"/>
      <c r="J372" s="215"/>
      <c r="K372" s="215"/>
      <c r="L372" s="215"/>
      <c r="M372" s="215"/>
      <c r="N372" s="215"/>
    </row>
    <row r="373" spans="1:14" x14ac:dyDescent="0.3">
      <c r="A373" s="7"/>
      <c r="B373" s="7"/>
      <c r="C373" s="7"/>
      <c r="D373" s="7"/>
      <c r="E373" s="7"/>
      <c r="F373" s="7"/>
      <c r="G373" s="215"/>
      <c r="H373" s="215"/>
      <c r="I373" s="215"/>
      <c r="J373" s="215"/>
      <c r="K373" s="215"/>
      <c r="L373" s="215"/>
      <c r="M373" s="215"/>
      <c r="N373" s="215"/>
    </row>
    <row r="374" spans="1:14" x14ac:dyDescent="0.3">
      <c r="A374" s="7"/>
      <c r="B374" s="7"/>
      <c r="C374" s="7"/>
      <c r="D374" s="7"/>
      <c r="E374" s="7"/>
      <c r="F374" s="7"/>
      <c r="G374" s="215"/>
      <c r="H374" s="215"/>
      <c r="I374" s="215"/>
      <c r="J374" s="215"/>
      <c r="K374" s="215"/>
      <c r="L374" s="215"/>
      <c r="M374" s="215"/>
      <c r="N374" s="215"/>
    </row>
    <row r="375" spans="1:14" x14ac:dyDescent="0.3">
      <c r="A375" s="7"/>
      <c r="B375" s="7"/>
      <c r="C375" s="7"/>
      <c r="D375" s="7"/>
      <c r="E375" s="7"/>
      <c r="F375" s="7"/>
      <c r="G375" s="215"/>
      <c r="H375" s="215"/>
      <c r="I375" s="215"/>
      <c r="J375" s="215"/>
      <c r="K375" s="215"/>
      <c r="L375" s="215"/>
      <c r="M375" s="215"/>
      <c r="N375" s="215"/>
    </row>
    <row r="376" spans="1:14" x14ac:dyDescent="0.3">
      <c r="A376" s="7"/>
      <c r="B376" s="7"/>
      <c r="C376" s="7"/>
      <c r="D376" s="7"/>
      <c r="E376" s="7"/>
      <c r="F376" s="7"/>
      <c r="G376" s="215"/>
      <c r="H376" s="215"/>
      <c r="I376" s="215"/>
      <c r="J376" s="215"/>
      <c r="K376" s="215"/>
      <c r="L376" s="215"/>
      <c r="M376" s="215"/>
      <c r="N376" s="215"/>
    </row>
    <row r="377" spans="1:14" x14ac:dyDescent="0.3">
      <c r="A377" s="7"/>
      <c r="B377" s="7"/>
      <c r="C377" s="7"/>
      <c r="D377" s="7"/>
      <c r="E377" s="7"/>
      <c r="F377" s="7"/>
      <c r="G377" s="215"/>
      <c r="H377" s="215"/>
      <c r="I377" s="215"/>
      <c r="J377" s="215"/>
      <c r="K377" s="215"/>
      <c r="L377" s="215"/>
      <c r="M377" s="215"/>
      <c r="N377" s="215"/>
    </row>
    <row r="378" spans="1:14" x14ac:dyDescent="0.3">
      <c r="A378" s="7"/>
      <c r="B378" s="7"/>
      <c r="C378" s="7"/>
      <c r="D378" s="7"/>
      <c r="E378" s="7"/>
      <c r="F378" s="7"/>
      <c r="G378" s="215"/>
      <c r="H378" s="215"/>
      <c r="I378" s="215"/>
      <c r="J378" s="215"/>
      <c r="K378" s="215"/>
      <c r="L378" s="215"/>
      <c r="M378" s="215"/>
      <c r="N378" s="215"/>
    </row>
    <row r="379" spans="1:14" x14ac:dyDescent="0.3">
      <c r="A379" s="7"/>
      <c r="B379" s="7"/>
      <c r="C379" s="7"/>
      <c r="D379" s="7"/>
      <c r="E379" s="7"/>
      <c r="F379" s="7"/>
      <c r="G379" s="215"/>
      <c r="H379" s="215"/>
      <c r="I379" s="215"/>
      <c r="J379" s="215"/>
      <c r="K379" s="215"/>
      <c r="L379" s="215"/>
      <c r="M379" s="215"/>
      <c r="N379" s="215"/>
    </row>
    <row r="380" spans="1:14" x14ac:dyDescent="0.3">
      <c r="A380" s="7"/>
      <c r="B380" s="7"/>
      <c r="C380" s="7"/>
      <c r="D380" s="7"/>
      <c r="E380" s="7"/>
      <c r="F380" s="7"/>
      <c r="G380" s="215"/>
      <c r="H380" s="215"/>
      <c r="I380" s="215"/>
      <c r="J380" s="215"/>
      <c r="K380" s="215"/>
      <c r="L380" s="215"/>
      <c r="M380" s="215"/>
      <c r="N380" s="215"/>
    </row>
    <row r="381" spans="1:14" x14ac:dyDescent="0.3">
      <c r="A381" s="7"/>
      <c r="B381" s="7"/>
      <c r="C381" s="7"/>
      <c r="D381" s="7"/>
      <c r="E381" s="7"/>
      <c r="F381" s="7"/>
      <c r="G381" s="215"/>
      <c r="H381" s="215"/>
      <c r="I381" s="215"/>
      <c r="J381" s="215"/>
      <c r="K381" s="215"/>
      <c r="L381" s="215"/>
      <c r="M381" s="215"/>
      <c r="N381" s="215"/>
    </row>
    <row r="382" spans="1:14" x14ac:dyDescent="0.3">
      <c r="A382" s="7"/>
      <c r="B382" s="7"/>
      <c r="C382" s="7"/>
      <c r="D382" s="7"/>
      <c r="E382" s="7"/>
      <c r="F382" s="7"/>
      <c r="G382" s="215"/>
      <c r="H382" s="215"/>
      <c r="I382" s="215"/>
      <c r="J382" s="215"/>
      <c r="K382" s="215"/>
      <c r="L382" s="215"/>
      <c r="M382" s="215"/>
      <c r="N382" s="215"/>
    </row>
    <row r="383" spans="1:14" x14ac:dyDescent="0.3">
      <c r="A383" s="7"/>
      <c r="B383" s="7"/>
      <c r="C383" s="7"/>
      <c r="D383" s="7"/>
      <c r="E383" s="7"/>
      <c r="F383" s="7"/>
      <c r="G383" s="215"/>
      <c r="H383" s="215"/>
      <c r="I383" s="215"/>
      <c r="J383" s="215"/>
      <c r="K383" s="215"/>
      <c r="L383" s="215"/>
      <c r="M383" s="215"/>
      <c r="N383" s="215"/>
    </row>
    <row r="384" spans="1:14" x14ac:dyDescent="0.3">
      <c r="A384" s="7"/>
      <c r="B384" s="7"/>
      <c r="C384" s="7"/>
      <c r="D384" s="7"/>
      <c r="E384" s="7"/>
      <c r="F384" s="7"/>
      <c r="G384" s="215"/>
      <c r="H384" s="215"/>
      <c r="I384" s="215"/>
      <c r="J384" s="215"/>
      <c r="K384" s="215"/>
      <c r="L384" s="215"/>
      <c r="M384" s="215"/>
      <c r="N384" s="215"/>
    </row>
    <row r="385" spans="1:14" x14ac:dyDescent="0.3">
      <c r="A385" s="7"/>
      <c r="B385" s="7"/>
      <c r="C385" s="7"/>
      <c r="D385" s="7"/>
      <c r="E385" s="7"/>
      <c r="F385" s="7"/>
      <c r="G385" s="215"/>
      <c r="H385" s="215"/>
      <c r="I385" s="215"/>
      <c r="J385" s="215"/>
      <c r="K385" s="215"/>
      <c r="L385" s="215"/>
      <c r="M385" s="215"/>
      <c r="N385" s="215"/>
    </row>
    <row r="386" spans="1:14" x14ac:dyDescent="0.3">
      <c r="A386" s="7"/>
      <c r="B386" s="7"/>
      <c r="C386" s="7"/>
      <c r="D386" s="7"/>
      <c r="E386" s="7"/>
      <c r="F386" s="7"/>
      <c r="G386" s="215"/>
      <c r="H386" s="215"/>
      <c r="I386" s="215"/>
      <c r="J386" s="215"/>
      <c r="K386" s="215"/>
      <c r="L386" s="215"/>
      <c r="M386" s="215"/>
      <c r="N386" s="215"/>
    </row>
    <row r="387" spans="1:14" x14ac:dyDescent="0.3">
      <c r="A387" s="7"/>
      <c r="B387" s="7"/>
      <c r="C387" s="7"/>
      <c r="D387" s="7"/>
      <c r="E387" s="7"/>
      <c r="F387" s="7"/>
      <c r="G387" s="215"/>
      <c r="H387" s="215"/>
      <c r="I387" s="215"/>
      <c r="J387" s="215"/>
      <c r="K387" s="215"/>
      <c r="L387" s="215"/>
      <c r="M387" s="215"/>
      <c r="N387" s="215"/>
    </row>
    <row r="388" spans="1:14" x14ac:dyDescent="0.3">
      <c r="A388" s="7"/>
      <c r="B388" s="7"/>
      <c r="C388" s="7"/>
      <c r="D388" s="7"/>
      <c r="E388" s="7"/>
      <c r="F388" s="7"/>
      <c r="G388" s="215"/>
      <c r="H388" s="215"/>
      <c r="I388" s="215"/>
      <c r="J388" s="215"/>
      <c r="K388" s="215"/>
      <c r="L388" s="215"/>
      <c r="M388" s="215"/>
      <c r="N388" s="215"/>
    </row>
    <row r="389" spans="1:14" x14ac:dyDescent="0.3">
      <c r="A389" s="7"/>
      <c r="B389" s="7"/>
      <c r="C389" s="7"/>
      <c r="D389" s="7"/>
      <c r="E389" s="7"/>
      <c r="F389" s="7"/>
      <c r="G389" s="215"/>
      <c r="H389" s="215"/>
      <c r="I389" s="215"/>
      <c r="J389" s="215"/>
      <c r="K389" s="215"/>
      <c r="L389" s="215"/>
      <c r="M389" s="215"/>
      <c r="N389" s="215"/>
    </row>
    <row r="390" spans="1:14" x14ac:dyDescent="0.3">
      <c r="A390" s="7"/>
      <c r="B390" s="7"/>
      <c r="C390" s="7"/>
      <c r="D390" s="7"/>
      <c r="E390" s="7"/>
      <c r="F390" s="7"/>
      <c r="G390" s="215"/>
      <c r="H390" s="215"/>
      <c r="I390" s="215"/>
      <c r="J390" s="215"/>
      <c r="K390" s="215"/>
      <c r="L390" s="215"/>
      <c r="M390" s="215"/>
      <c r="N390" s="215"/>
    </row>
    <row r="391" spans="1:14" x14ac:dyDescent="0.3">
      <c r="A391" s="7"/>
      <c r="B391" s="7"/>
      <c r="C391" s="7"/>
      <c r="D391" s="7"/>
      <c r="E391" s="7"/>
      <c r="F391" s="7"/>
      <c r="G391" s="215"/>
      <c r="H391" s="215"/>
      <c r="I391" s="215"/>
      <c r="J391" s="215"/>
      <c r="K391" s="215"/>
      <c r="L391" s="215"/>
      <c r="M391" s="215"/>
      <c r="N391" s="215"/>
    </row>
    <row r="392" spans="1:14" x14ac:dyDescent="0.3">
      <c r="A392" s="7"/>
      <c r="B392" s="7"/>
      <c r="C392" s="7"/>
      <c r="D392" s="7"/>
      <c r="E392" s="7"/>
      <c r="F392" s="7"/>
      <c r="G392" s="215"/>
      <c r="H392" s="215"/>
      <c r="I392" s="215"/>
      <c r="J392" s="215"/>
      <c r="K392" s="215"/>
      <c r="L392" s="215"/>
      <c r="M392" s="215"/>
      <c r="N392" s="215"/>
    </row>
    <row r="393" spans="1:14" x14ac:dyDescent="0.3">
      <c r="A393" s="7"/>
      <c r="B393" s="7"/>
      <c r="C393" s="7"/>
      <c r="D393" s="7"/>
      <c r="E393" s="7"/>
      <c r="F393" s="7"/>
      <c r="G393" s="215"/>
      <c r="H393" s="215"/>
      <c r="I393" s="215"/>
      <c r="J393" s="215"/>
      <c r="K393" s="215"/>
      <c r="L393" s="215"/>
      <c r="M393" s="215"/>
      <c r="N393" s="215"/>
    </row>
    <row r="394" spans="1:14" x14ac:dyDescent="0.3">
      <c r="A394" s="7"/>
      <c r="B394" s="7"/>
      <c r="C394" s="7"/>
      <c r="D394" s="7"/>
      <c r="E394" s="7"/>
      <c r="F394" s="7"/>
      <c r="G394" s="215"/>
      <c r="H394" s="215"/>
      <c r="I394" s="215"/>
      <c r="J394" s="215"/>
      <c r="K394" s="215"/>
      <c r="L394" s="215"/>
      <c r="M394" s="215"/>
      <c r="N394" s="215"/>
    </row>
    <row r="395" spans="1:14" x14ac:dyDescent="0.3">
      <c r="A395" s="7"/>
      <c r="B395" s="7"/>
      <c r="C395" s="7"/>
      <c r="D395" s="7"/>
      <c r="E395" s="7"/>
      <c r="F395" s="7"/>
      <c r="G395" s="215"/>
      <c r="H395" s="215"/>
      <c r="I395" s="215"/>
      <c r="J395" s="215"/>
      <c r="K395" s="215"/>
      <c r="L395" s="215"/>
      <c r="M395" s="215"/>
      <c r="N395" s="215"/>
    </row>
    <row r="396" spans="1:14" x14ac:dyDescent="0.3">
      <c r="A396" s="7"/>
      <c r="B396" s="7"/>
      <c r="C396" s="7"/>
      <c r="D396" s="7"/>
      <c r="E396" s="7"/>
      <c r="F396" s="7"/>
      <c r="G396" s="215"/>
      <c r="H396" s="215"/>
      <c r="I396" s="215"/>
      <c r="J396" s="215"/>
      <c r="K396" s="215"/>
      <c r="L396" s="215"/>
      <c r="M396" s="215"/>
      <c r="N396" s="215"/>
    </row>
    <row r="397" spans="1:14" x14ac:dyDescent="0.3">
      <c r="A397" s="7"/>
      <c r="B397" s="7"/>
      <c r="C397" s="7"/>
      <c r="D397" s="7"/>
      <c r="E397" s="7"/>
      <c r="F397" s="7"/>
      <c r="G397" s="215"/>
      <c r="H397" s="215"/>
      <c r="I397" s="215"/>
      <c r="J397" s="215"/>
      <c r="K397" s="215"/>
      <c r="L397" s="215"/>
      <c r="M397" s="215"/>
      <c r="N397" s="215"/>
    </row>
    <row r="398" spans="1:14" x14ac:dyDescent="0.3">
      <c r="A398" s="7"/>
      <c r="B398" s="7"/>
      <c r="C398" s="7"/>
      <c r="D398" s="7"/>
      <c r="E398" s="7"/>
      <c r="F398" s="7"/>
      <c r="G398" s="215"/>
      <c r="H398" s="215"/>
      <c r="I398" s="215"/>
      <c r="J398" s="215"/>
      <c r="K398" s="215"/>
      <c r="L398" s="215"/>
      <c r="M398" s="215"/>
      <c r="N398" s="215"/>
    </row>
    <row r="399" spans="1:14" x14ac:dyDescent="0.3">
      <c r="A399" s="7"/>
      <c r="B399" s="7"/>
      <c r="C399" s="7"/>
      <c r="D399" s="7"/>
      <c r="E399" s="7"/>
      <c r="F399" s="7"/>
      <c r="G399" s="215"/>
      <c r="H399" s="215"/>
      <c r="I399" s="215"/>
      <c r="J399" s="215"/>
      <c r="K399" s="215"/>
      <c r="L399" s="215"/>
      <c r="M399" s="215"/>
      <c r="N399" s="215"/>
    </row>
    <row r="400" spans="1:14" x14ac:dyDescent="0.3">
      <c r="A400" s="7"/>
      <c r="B400" s="7"/>
      <c r="C400" s="7"/>
      <c r="D400" s="7"/>
      <c r="E400" s="7"/>
      <c r="F400" s="7"/>
      <c r="G400" s="215"/>
      <c r="H400" s="215"/>
      <c r="I400" s="215"/>
      <c r="J400" s="215"/>
      <c r="K400" s="215"/>
      <c r="L400" s="215"/>
      <c r="M400" s="215"/>
      <c r="N400" s="215"/>
    </row>
    <row r="401" spans="1:14" x14ac:dyDescent="0.3">
      <c r="A401" s="7"/>
      <c r="B401" s="7"/>
      <c r="C401" s="7"/>
      <c r="D401" s="7"/>
      <c r="E401" s="7"/>
      <c r="F401" s="7"/>
      <c r="G401" s="215"/>
      <c r="H401" s="215"/>
      <c r="I401" s="215"/>
      <c r="J401" s="215"/>
      <c r="K401" s="215"/>
      <c r="L401" s="215"/>
      <c r="M401" s="215"/>
      <c r="N401" s="215"/>
    </row>
    <row r="402" spans="1:14" x14ac:dyDescent="0.3">
      <c r="A402" s="7"/>
      <c r="B402" s="7"/>
      <c r="C402" s="7"/>
      <c r="D402" s="7"/>
      <c r="E402" s="7"/>
      <c r="F402" s="7"/>
      <c r="G402" s="215"/>
      <c r="H402" s="215"/>
      <c r="I402" s="215"/>
      <c r="J402" s="215"/>
      <c r="K402" s="215"/>
      <c r="L402" s="215"/>
      <c r="M402" s="215"/>
      <c r="N402" s="215"/>
    </row>
    <row r="403" spans="1:14" x14ac:dyDescent="0.3">
      <c r="A403" s="7"/>
      <c r="B403" s="7"/>
      <c r="C403" s="7"/>
      <c r="D403" s="7"/>
      <c r="E403" s="7"/>
      <c r="F403" s="7"/>
      <c r="G403" s="215"/>
      <c r="H403" s="215"/>
      <c r="I403" s="215"/>
      <c r="J403" s="215"/>
      <c r="K403" s="215"/>
      <c r="L403" s="215"/>
      <c r="M403" s="215"/>
      <c r="N403" s="215"/>
    </row>
    <row r="404" spans="1:14" x14ac:dyDescent="0.3">
      <c r="A404" s="7"/>
      <c r="B404" s="7"/>
      <c r="C404" s="7"/>
      <c r="D404" s="7"/>
      <c r="E404" s="7"/>
      <c r="F404" s="7"/>
      <c r="G404" s="215"/>
      <c r="H404" s="215"/>
      <c r="I404" s="215"/>
      <c r="J404" s="215"/>
      <c r="K404" s="215"/>
      <c r="L404" s="215"/>
      <c r="M404" s="215"/>
      <c r="N404" s="215"/>
    </row>
    <row r="405" spans="1:14" x14ac:dyDescent="0.3">
      <c r="A405" s="7"/>
      <c r="B405" s="7"/>
      <c r="C405" s="7"/>
      <c r="D405" s="7"/>
      <c r="E405" s="7"/>
      <c r="F405" s="7"/>
      <c r="G405" s="215"/>
      <c r="H405" s="215"/>
      <c r="I405" s="215"/>
      <c r="J405" s="215"/>
      <c r="K405" s="215"/>
      <c r="L405" s="215"/>
      <c r="M405" s="215"/>
      <c r="N405" s="215"/>
    </row>
    <row r="406" spans="1:14" x14ac:dyDescent="0.3">
      <c r="A406" s="7"/>
      <c r="B406" s="7"/>
      <c r="C406" s="7"/>
      <c r="D406" s="7"/>
      <c r="E406" s="7"/>
      <c r="F406" s="7"/>
      <c r="G406" s="215"/>
      <c r="H406" s="215"/>
      <c r="I406" s="215"/>
      <c r="J406" s="215"/>
      <c r="K406" s="215"/>
      <c r="L406" s="215"/>
      <c r="M406" s="215"/>
      <c r="N406" s="215"/>
    </row>
    <row r="407" spans="1:14" x14ac:dyDescent="0.3">
      <c r="A407" s="7"/>
      <c r="B407" s="7"/>
      <c r="C407" s="7"/>
      <c r="D407" s="7"/>
      <c r="E407" s="7"/>
      <c r="F407" s="7"/>
      <c r="G407" s="215"/>
      <c r="H407" s="215"/>
      <c r="I407" s="215"/>
      <c r="J407" s="215"/>
      <c r="K407" s="215"/>
      <c r="L407" s="215"/>
      <c r="M407" s="215"/>
      <c r="N407" s="215"/>
    </row>
    <row r="408" spans="1:14" x14ac:dyDescent="0.3">
      <c r="A408" s="7"/>
      <c r="B408" s="7"/>
      <c r="C408" s="7"/>
      <c r="D408" s="7"/>
      <c r="E408" s="7"/>
      <c r="F408" s="7"/>
      <c r="G408" s="215"/>
      <c r="H408" s="215"/>
      <c r="I408" s="215"/>
      <c r="J408" s="215"/>
      <c r="K408" s="215"/>
      <c r="L408" s="215"/>
      <c r="M408" s="215"/>
      <c r="N408" s="215"/>
    </row>
    <row r="409" spans="1:14" x14ac:dyDescent="0.3">
      <c r="A409" s="7"/>
      <c r="B409" s="7"/>
      <c r="C409" s="7"/>
      <c r="D409" s="7"/>
      <c r="E409" s="7"/>
      <c r="F409" s="7"/>
      <c r="G409" s="215"/>
      <c r="H409" s="215"/>
      <c r="I409" s="215"/>
      <c r="J409" s="215"/>
      <c r="K409" s="215"/>
      <c r="L409" s="215"/>
      <c r="M409" s="215"/>
      <c r="N409" s="215"/>
    </row>
    <row r="410" spans="1:14" x14ac:dyDescent="0.3">
      <c r="A410" s="7"/>
      <c r="B410" s="7"/>
      <c r="C410" s="7"/>
      <c r="D410" s="7"/>
      <c r="E410" s="7"/>
      <c r="F410" s="7"/>
      <c r="G410" s="215"/>
      <c r="H410" s="215"/>
      <c r="I410" s="215"/>
      <c r="J410" s="215"/>
      <c r="K410" s="215"/>
      <c r="L410" s="215"/>
      <c r="M410" s="215"/>
      <c r="N410" s="215"/>
    </row>
    <row r="411" spans="1:14" x14ac:dyDescent="0.3">
      <c r="A411" s="7"/>
      <c r="B411" s="7"/>
      <c r="C411" s="7"/>
      <c r="D411" s="7"/>
      <c r="E411" s="7"/>
      <c r="F411" s="7"/>
      <c r="G411" s="215"/>
      <c r="H411" s="215"/>
      <c r="I411" s="215"/>
      <c r="J411" s="215"/>
      <c r="K411" s="215"/>
      <c r="L411" s="215"/>
      <c r="M411" s="215"/>
      <c r="N411" s="215"/>
    </row>
    <row r="412" spans="1:14" x14ac:dyDescent="0.3">
      <c r="A412" s="7"/>
      <c r="B412" s="7"/>
      <c r="C412" s="7"/>
      <c r="D412" s="7"/>
      <c r="E412" s="7"/>
      <c r="F412" s="7"/>
      <c r="G412" s="215"/>
      <c r="H412" s="215"/>
      <c r="I412" s="215"/>
      <c r="J412" s="215"/>
      <c r="K412" s="215"/>
      <c r="L412" s="215"/>
      <c r="M412" s="215"/>
      <c r="N412" s="215"/>
    </row>
    <row r="413" spans="1:14" x14ac:dyDescent="0.3">
      <c r="A413" s="7"/>
      <c r="B413" s="7"/>
      <c r="C413" s="7"/>
      <c r="D413" s="7"/>
      <c r="E413" s="7"/>
      <c r="F413" s="7"/>
      <c r="G413" s="215"/>
      <c r="H413" s="215"/>
      <c r="I413" s="215"/>
      <c r="J413" s="215"/>
      <c r="K413" s="215"/>
      <c r="L413" s="215"/>
      <c r="M413" s="215"/>
      <c r="N413" s="215"/>
    </row>
    <row r="414" spans="1:14" x14ac:dyDescent="0.3">
      <c r="A414" s="7"/>
      <c r="B414" s="7"/>
      <c r="C414" s="7"/>
      <c r="D414" s="7"/>
      <c r="E414" s="7"/>
      <c r="F414" s="7"/>
      <c r="G414" s="215"/>
      <c r="H414" s="215"/>
      <c r="I414" s="215"/>
      <c r="J414" s="215"/>
      <c r="K414" s="215"/>
      <c r="L414" s="215"/>
      <c r="M414" s="215"/>
      <c r="N414" s="215"/>
    </row>
    <row r="415" spans="1:14" x14ac:dyDescent="0.3">
      <c r="A415" s="7"/>
      <c r="B415" s="7"/>
      <c r="C415" s="7"/>
      <c r="D415" s="7"/>
      <c r="E415" s="7"/>
      <c r="F415" s="7"/>
      <c r="G415" s="215"/>
      <c r="H415" s="215"/>
      <c r="I415" s="215"/>
      <c r="J415" s="215"/>
      <c r="K415" s="215"/>
      <c r="L415" s="215"/>
      <c r="M415" s="215"/>
      <c r="N415" s="215"/>
    </row>
    <row r="416" spans="1:14" x14ac:dyDescent="0.3">
      <c r="A416" s="7"/>
      <c r="B416" s="7"/>
      <c r="C416" s="7"/>
      <c r="D416" s="7"/>
      <c r="E416" s="7"/>
      <c r="F416" s="7"/>
      <c r="G416" s="215"/>
      <c r="H416" s="215"/>
      <c r="I416" s="215"/>
      <c r="J416" s="215"/>
      <c r="K416" s="215"/>
      <c r="L416" s="215"/>
      <c r="M416" s="215"/>
      <c r="N416" s="215"/>
    </row>
    <row r="417" spans="1:14" x14ac:dyDescent="0.3">
      <c r="A417" s="7"/>
      <c r="B417" s="7"/>
      <c r="C417" s="7"/>
      <c r="D417" s="7"/>
      <c r="E417" s="7"/>
      <c r="F417" s="7"/>
      <c r="G417" s="215"/>
      <c r="H417" s="215"/>
      <c r="I417" s="215"/>
      <c r="J417" s="215"/>
      <c r="K417" s="215"/>
      <c r="L417" s="215"/>
      <c r="M417" s="215"/>
      <c r="N417" s="215"/>
    </row>
    <row r="418" spans="1:14" x14ac:dyDescent="0.3">
      <c r="A418" s="7"/>
      <c r="B418" s="7"/>
      <c r="C418" s="7"/>
      <c r="D418" s="7"/>
      <c r="E418" s="7"/>
      <c r="F418" s="7"/>
      <c r="G418" s="215"/>
      <c r="H418" s="215"/>
      <c r="I418" s="215"/>
      <c r="J418" s="215"/>
      <c r="K418" s="215"/>
      <c r="L418" s="215"/>
      <c r="M418" s="215"/>
      <c r="N418" s="215"/>
    </row>
    <row r="419" spans="1:14" x14ac:dyDescent="0.3">
      <c r="A419" s="7"/>
      <c r="B419" s="7"/>
      <c r="C419" s="7"/>
      <c r="D419" s="7"/>
      <c r="E419" s="7"/>
      <c r="F419" s="7"/>
      <c r="G419" s="215"/>
      <c r="H419" s="215"/>
      <c r="I419" s="215"/>
      <c r="J419" s="215"/>
      <c r="K419" s="215"/>
      <c r="L419" s="215"/>
      <c r="M419" s="215"/>
      <c r="N419" s="215"/>
    </row>
    <row r="420" spans="1:14" x14ac:dyDescent="0.3">
      <c r="A420" s="7"/>
      <c r="B420" s="7"/>
      <c r="C420" s="7"/>
      <c r="D420" s="7"/>
      <c r="E420" s="7"/>
      <c r="F420" s="7"/>
      <c r="G420" s="215"/>
      <c r="H420" s="215"/>
      <c r="I420" s="215"/>
      <c r="J420" s="215"/>
      <c r="K420" s="215"/>
      <c r="L420" s="215"/>
      <c r="M420" s="215"/>
      <c r="N420" s="215"/>
    </row>
    <row r="421" spans="1:14" x14ac:dyDescent="0.3">
      <c r="A421" s="7"/>
      <c r="B421" s="7"/>
      <c r="C421" s="7"/>
      <c r="D421" s="7"/>
      <c r="E421" s="7"/>
      <c r="F421" s="7"/>
      <c r="G421" s="215"/>
      <c r="H421" s="215"/>
      <c r="I421" s="215"/>
      <c r="J421" s="215"/>
      <c r="K421" s="215"/>
      <c r="L421" s="215"/>
      <c r="M421" s="215"/>
      <c r="N421" s="215"/>
    </row>
    <row r="422" spans="1:14" x14ac:dyDescent="0.3">
      <c r="A422" s="7"/>
      <c r="B422" s="7"/>
      <c r="C422" s="7"/>
      <c r="D422" s="7"/>
      <c r="E422" s="7"/>
      <c r="F422" s="7"/>
      <c r="G422" s="215"/>
      <c r="H422" s="215"/>
      <c r="I422" s="215"/>
      <c r="J422" s="215"/>
      <c r="K422" s="215"/>
      <c r="L422" s="215"/>
      <c r="M422" s="215"/>
      <c r="N422" s="215"/>
    </row>
    <row r="423" spans="1:14" x14ac:dyDescent="0.3">
      <c r="A423" s="7"/>
      <c r="B423" s="7"/>
      <c r="C423" s="7"/>
      <c r="D423" s="7"/>
      <c r="E423" s="7"/>
      <c r="F423" s="7"/>
      <c r="G423" s="215"/>
      <c r="H423" s="215"/>
      <c r="I423" s="215"/>
      <c r="J423" s="215"/>
      <c r="K423" s="215"/>
      <c r="L423" s="215"/>
      <c r="M423" s="215"/>
      <c r="N423" s="215"/>
    </row>
    <row r="424" spans="1:14" x14ac:dyDescent="0.3">
      <c r="A424" s="7"/>
      <c r="B424" s="7"/>
      <c r="C424" s="7"/>
      <c r="D424" s="7"/>
      <c r="E424" s="7"/>
      <c r="F424" s="7"/>
      <c r="G424" s="215"/>
      <c r="H424" s="215"/>
      <c r="I424" s="215"/>
      <c r="J424" s="215"/>
      <c r="K424" s="215"/>
      <c r="L424" s="215"/>
      <c r="M424" s="215"/>
      <c r="N424" s="215"/>
    </row>
    <row r="425" spans="1:14" x14ac:dyDescent="0.3">
      <c r="A425" s="7"/>
      <c r="B425" s="7"/>
      <c r="C425" s="7"/>
      <c r="D425" s="7"/>
      <c r="E425" s="7"/>
      <c r="F425" s="7"/>
      <c r="G425" s="215"/>
      <c r="H425" s="215"/>
      <c r="I425" s="215"/>
      <c r="J425" s="215"/>
      <c r="K425" s="215"/>
      <c r="L425" s="215"/>
      <c r="M425" s="215"/>
      <c r="N425" s="215"/>
    </row>
    <row r="426" spans="1:14" x14ac:dyDescent="0.3">
      <c r="A426" s="7"/>
      <c r="B426" s="7"/>
      <c r="C426" s="7"/>
      <c r="D426" s="7"/>
      <c r="E426" s="7"/>
      <c r="F426" s="7"/>
      <c r="G426" s="215"/>
      <c r="H426" s="215"/>
      <c r="I426" s="215"/>
      <c r="J426" s="215"/>
      <c r="K426" s="215"/>
      <c r="L426" s="215"/>
      <c r="M426" s="215"/>
      <c r="N426" s="215"/>
    </row>
    <row r="427" spans="1:14" x14ac:dyDescent="0.3">
      <c r="A427" s="7"/>
      <c r="B427" s="7"/>
      <c r="C427" s="7"/>
      <c r="D427" s="7"/>
      <c r="E427" s="7"/>
      <c r="F427" s="7"/>
      <c r="G427" s="215"/>
      <c r="H427" s="215"/>
      <c r="I427" s="215"/>
      <c r="J427" s="215"/>
      <c r="K427" s="215"/>
      <c r="L427" s="215"/>
      <c r="M427" s="215"/>
      <c r="N427" s="215"/>
    </row>
    <row r="428" spans="1:14" x14ac:dyDescent="0.3">
      <c r="A428" s="7"/>
      <c r="B428" s="7"/>
      <c r="C428" s="7"/>
      <c r="D428" s="7"/>
      <c r="E428" s="7"/>
      <c r="F428" s="7"/>
      <c r="G428" s="215"/>
      <c r="H428" s="215"/>
      <c r="I428" s="215"/>
      <c r="J428" s="215"/>
      <c r="K428" s="215"/>
      <c r="L428" s="215"/>
      <c r="M428" s="215"/>
      <c r="N428" s="215"/>
    </row>
    <row r="429" spans="1:14" x14ac:dyDescent="0.3">
      <c r="A429" s="7"/>
      <c r="B429" s="7"/>
      <c r="C429" s="7"/>
      <c r="D429" s="7"/>
      <c r="E429" s="7"/>
      <c r="F429" s="7"/>
      <c r="G429" s="215"/>
      <c r="H429" s="215"/>
      <c r="I429" s="215"/>
      <c r="J429" s="215"/>
      <c r="K429" s="215"/>
      <c r="L429" s="215"/>
      <c r="M429" s="215"/>
      <c r="N429" s="215"/>
    </row>
    <row r="430" spans="1:14" x14ac:dyDescent="0.3">
      <c r="A430" s="7"/>
      <c r="B430" s="7"/>
      <c r="C430" s="7"/>
      <c r="D430" s="7"/>
      <c r="E430" s="7"/>
      <c r="F430" s="7"/>
      <c r="G430" s="215"/>
      <c r="H430" s="215"/>
      <c r="I430" s="215"/>
      <c r="J430" s="215"/>
      <c r="K430" s="215"/>
      <c r="L430" s="215"/>
      <c r="M430" s="215"/>
      <c r="N430" s="215"/>
    </row>
    <row r="431" spans="1:14" x14ac:dyDescent="0.3">
      <c r="A431" s="7"/>
      <c r="B431" s="7"/>
      <c r="C431" s="7"/>
      <c r="D431" s="7"/>
      <c r="E431" s="7"/>
      <c r="F431" s="7"/>
      <c r="G431" s="215"/>
      <c r="H431" s="215"/>
      <c r="I431" s="215"/>
      <c r="J431" s="215"/>
      <c r="K431" s="215"/>
      <c r="L431" s="215"/>
      <c r="M431" s="215"/>
      <c r="N431" s="215"/>
    </row>
    <row r="432" spans="1:14" x14ac:dyDescent="0.3">
      <c r="A432" s="7"/>
      <c r="B432" s="7"/>
      <c r="C432" s="7"/>
      <c r="D432" s="7"/>
      <c r="E432" s="7"/>
      <c r="F432" s="7"/>
      <c r="G432" s="215"/>
      <c r="H432" s="215"/>
      <c r="I432" s="215"/>
      <c r="J432" s="215"/>
      <c r="K432" s="215"/>
      <c r="L432" s="215"/>
      <c r="M432" s="215"/>
      <c r="N432" s="215"/>
    </row>
    <row r="433" spans="1:14" x14ac:dyDescent="0.3">
      <c r="A433" s="7"/>
      <c r="B433" s="7"/>
      <c r="C433" s="7"/>
      <c r="D433" s="7"/>
      <c r="E433" s="7"/>
      <c r="F433" s="7"/>
      <c r="G433" s="215"/>
      <c r="H433" s="215"/>
      <c r="I433" s="215"/>
      <c r="J433" s="215"/>
      <c r="K433" s="215"/>
      <c r="L433" s="215"/>
      <c r="M433" s="215"/>
      <c r="N433" s="215"/>
    </row>
    <row r="434" spans="1:14" x14ac:dyDescent="0.3">
      <c r="A434" s="7"/>
      <c r="B434" s="7"/>
      <c r="C434" s="7"/>
      <c r="D434" s="7"/>
      <c r="E434" s="7"/>
      <c r="F434" s="7"/>
      <c r="G434" s="215"/>
      <c r="H434" s="215"/>
      <c r="I434" s="215"/>
      <c r="J434" s="215"/>
      <c r="K434" s="215"/>
      <c r="L434" s="215"/>
      <c r="M434" s="215"/>
      <c r="N434" s="215"/>
    </row>
    <row r="435" spans="1:14" x14ac:dyDescent="0.3">
      <c r="A435" s="7"/>
      <c r="B435" s="7"/>
      <c r="C435" s="7"/>
      <c r="D435" s="7"/>
      <c r="E435" s="7"/>
      <c r="F435" s="7"/>
      <c r="G435" s="215"/>
      <c r="H435" s="215"/>
      <c r="I435" s="215"/>
      <c r="J435" s="215"/>
      <c r="K435" s="215"/>
      <c r="L435" s="215"/>
      <c r="M435" s="215"/>
      <c r="N435" s="215"/>
    </row>
    <row r="436" spans="1:14" x14ac:dyDescent="0.3">
      <c r="A436" s="7"/>
      <c r="B436" s="7"/>
      <c r="C436" s="7"/>
      <c r="D436" s="7"/>
      <c r="E436" s="7"/>
      <c r="F436" s="7"/>
      <c r="G436" s="215"/>
      <c r="H436" s="215"/>
      <c r="I436" s="215"/>
      <c r="J436" s="215"/>
      <c r="K436" s="215"/>
      <c r="L436" s="215"/>
      <c r="M436" s="215"/>
      <c r="N436" s="215"/>
    </row>
    <row r="437" spans="1:14" x14ac:dyDescent="0.3">
      <c r="A437" s="7"/>
      <c r="B437" s="7"/>
      <c r="C437" s="7"/>
      <c r="D437" s="7"/>
      <c r="E437" s="7"/>
      <c r="F437" s="7"/>
      <c r="G437" s="215"/>
      <c r="H437" s="215"/>
      <c r="I437" s="215"/>
      <c r="J437" s="215"/>
      <c r="K437" s="215"/>
      <c r="L437" s="215"/>
      <c r="M437" s="215"/>
      <c r="N437" s="215"/>
    </row>
    <row r="438" spans="1:14" x14ac:dyDescent="0.3">
      <c r="A438" s="7"/>
      <c r="B438" s="7"/>
      <c r="C438" s="7"/>
      <c r="D438" s="7"/>
      <c r="E438" s="7"/>
      <c r="F438" s="7"/>
      <c r="G438" s="215"/>
      <c r="H438" s="215"/>
      <c r="I438" s="215"/>
      <c r="J438" s="215"/>
      <c r="K438" s="215"/>
      <c r="L438" s="215"/>
      <c r="M438" s="215"/>
      <c r="N438" s="215"/>
    </row>
    <row r="439" spans="1:14" x14ac:dyDescent="0.3">
      <c r="A439" s="7"/>
      <c r="B439" s="7"/>
      <c r="C439" s="7"/>
      <c r="D439" s="7"/>
      <c r="E439" s="7"/>
      <c r="F439" s="7"/>
      <c r="G439" s="215"/>
      <c r="H439" s="215"/>
      <c r="I439" s="215"/>
      <c r="J439" s="215"/>
      <c r="K439" s="215"/>
      <c r="L439" s="215"/>
      <c r="M439" s="215"/>
      <c r="N439" s="215"/>
    </row>
    <row r="440" spans="1:14" x14ac:dyDescent="0.3">
      <c r="A440" s="7"/>
      <c r="B440" s="7"/>
      <c r="C440" s="7"/>
      <c r="D440" s="7"/>
      <c r="E440" s="7"/>
      <c r="F440" s="7"/>
      <c r="G440" s="215"/>
      <c r="H440" s="215"/>
      <c r="I440" s="215"/>
      <c r="J440" s="215"/>
      <c r="K440" s="215"/>
      <c r="L440" s="215"/>
      <c r="M440" s="215"/>
      <c r="N440" s="215"/>
    </row>
    <row r="441" spans="1:14" x14ac:dyDescent="0.3">
      <c r="A441" s="7"/>
      <c r="B441" s="7"/>
      <c r="C441" s="7"/>
      <c r="D441" s="7"/>
      <c r="E441" s="7"/>
      <c r="F441" s="7"/>
      <c r="G441" s="215"/>
      <c r="H441" s="215"/>
      <c r="I441" s="215"/>
      <c r="J441" s="215"/>
      <c r="K441" s="215"/>
      <c r="L441" s="215"/>
      <c r="M441" s="215"/>
      <c r="N441" s="215"/>
    </row>
    <row r="442" spans="1:14" x14ac:dyDescent="0.3">
      <c r="A442" s="7"/>
      <c r="B442" s="7"/>
      <c r="C442" s="7"/>
      <c r="D442" s="7"/>
      <c r="E442" s="7"/>
      <c r="F442" s="7"/>
      <c r="G442" s="215"/>
      <c r="H442" s="215"/>
      <c r="I442" s="215"/>
      <c r="J442" s="215"/>
      <c r="K442" s="215"/>
      <c r="L442" s="215"/>
      <c r="M442" s="215"/>
      <c r="N442" s="215"/>
    </row>
    <row r="443" spans="1:14" x14ac:dyDescent="0.3">
      <c r="A443" s="7"/>
      <c r="B443" s="7"/>
      <c r="C443" s="7"/>
      <c r="D443" s="7"/>
      <c r="E443" s="7"/>
      <c r="F443" s="7"/>
      <c r="G443" s="215"/>
      <c r="H443" s="215"/>
      <c r="I443" s="215"/>
      <c r="J443" s="215"/>
      <c r="K443" s="215"/>
      <c r="L443" s="215"/>
      <c r="M443" s="215"/>
      <c r="N443" s="215"/>
    </row>
    <row r="444" spans="1:14" x14ac:dyDescent="0.3">
      <c r="A444" s="7"/>
      <c r="B444" s="7"/>
      <c r="C444" s="7"/>
      <c r="D444" s="7"/>
      <c r="E444" s="7"/>
      <c r="F444" s="7"/>
      <c r="G444" s="215"/>
      <c r="H444" s="215"/>
      <c r="I444" s="215"/>
      <c r="J444" s="215"/>
      <c r="K444" s="215"/>
      <c r="L444" s="215"/>
      <c r="M444" s="215"/>
      <c r="N444" s="215"/>
    </row>
    <row r="445" spans="1:14" x14ac:dyDescent="0.3">
      <c r="A445" s="7"/>
      <c r="B445" s="7"/>
      <c r="C445" s="7"/>
      <c r="D445" s="7"/>
      <c r="E445" s="7"/>
      <c r="F445" s="7"/>
      <c r="G445" s="215"/>
      <c r="H445" s="215"/>
      <c r="I445" s="215"/>
      <c r="J445" s="215"/>
      <c r="K445" s="215"/>
      <c r="L445" s="215"/>
      <c r="M445" s="215"/>
      <c r="N445" s="215"/>
    </row>
    <row r="446" spans="1:14" x14ac:dyDescent="0.3">
      <c r="A446" s="7"/>
      <c r="B446" s="7"/>
      <c r="C446" s="7"/>
      <c r="D446" s="7"/>
      <c r="E446" s="7"/>
      <c r="F446" s="7"/>
      <c r="G446" s="215"/>
      <c r="H446" s="215"/>
      <c r="I446" s="215"/>
      <c r="J446" s="215"/>
      <c r="K446" s="215"/>
      <c r="L446" s="215"/>
      <c r="M446" s="215"/>
      <c r="N446" s="215"/>
    </row>
    <row r="447" spans="1:14" x14ac:dyDescent="0.3">
      <c r="A447" s="7"/>
      <c r="B447" s="7"/>
      <c r="C447" s="7"/>
      <c r="D447" s="7"/>
      <c r="E447" s="7"/>
      <c r="F447" s="7"/>
      <c r="G447" s="215"/>
      <c r="H447" s="215"/>
      <c r="I447" s="215"/>
      <c r="J447" s="215"/>
      <c r="K447" s="215"/>
      <c r="L447" s="215"/>
      <c r="M447" s="215"/>
      <c r="N447" s="215"/>
    </row>
    <row r="448" spans="1:14" x14ac:dyDescent="0.3">
      <c r="A448" s="7"/>
      <c r="B448" s="7"/>
      <c r="C448" s="7"/>
      <c r="D448" s="7"/>
      <c r="E448" s="7"/>
      <c r="F448" s="7"/>
      <c r="G448" s="215"/>
      <c r="H448" s="215"/>
      <c r="I448" s="215"/>
      <c r="J448" s="215"/>
      <c r="K448" s="215"/>
      <c r="L448" s="215"/>
      <c r="M448" s="215"/>
      <c r="N448" s="215"/>
    </row>
    <row r="449" spans="1:14" x14ac:dyDescent="0.3">
      <c r="A449" s="7"/>
      <c r="B449" s="7"/>
      <c r="C449" s="7"/>
      <c r="D449" s="7"/>
      <c r="E449" s="7"/>
      <c r="F449" s="7"/>
      <c r="G449" s="215"/>
      <c r="H449" s="215"/>
      <c r="I449" s="215"/>
      <c r="J449" s="215"/>
      <c r="K449" s="215"/>
      <c r="L449" s="215"/>
      <c r="M449" s="215"/>
      <c r="N449" s="215"/>
    </row>
    <row r="450" spans="1:14" x14ac:dyDescent="0.3">
      <c r="A450" s="7"/>
      <c r="B450" s="7"/>
      <c r="C450" s="7"/>
      <c r="D450" s="7"/>
      <c r="E450" s="7"/>
      <c r="F450" s="7"/>
      <c r="G450" s="215"/>
      <c r="H450" s="215"/>
      <c r="I450" s="215"/>
      <c r="J450" s="215"/>
      <c r="K450" s="215"/>
      <c r="L450" s="215"/>
      <c r="M450" s="215"/>
      <c r="N450" s="215"/>
    </row>
    <row r="451" spans="1:14" x14ac:dyDescent="0.3">
      <c r="A451" s="7"/>
      <c r="B451" s="7"/>
      <c r="C451" s="7"/>
      <c r="D451" s="7"/>
      <c r="E451" s="7"/>
      <c r="F451" s="7"/>
      <c r="G451" s="215"/>
      <c r="H451" s="215"/>
      <c r="I451" s="215"/>
      <c r="J451" s="215"/>
      <c r="K451" s="215"/>
      <c r="L451" s="215"/>
      <c r="M451" s="215"/>
      <c r="N451" s="215"/>
    </row>
    <row r="452" spans="1:14" x14ac:dyDescent="0.3">
      <c r="A452" s="7"/>
      <c r="B452" s="7"/>
      <c r="C452" s="7"/>
      <c r="D452" s="7"/>
      <c r="E452" s="7"/>
      <c r="F452" s="7"/>
      <c r="G452" s="215"/>
      <c r="H452" s="215"/>
      <c r="I452" s="215"/>
      <c r="J452" s="215"/>
      <c r="K452" s="215"/>
      <c r="L452" s="215"/>
      <c r="M452" s="215"/>
      <c r="N452" s="215"/>
    </row>
    <row r="453" spans="1:14" x14ac:dyDescent="0.3">
      <c r="A453" s="7"/>
      <c r="B453" s="7"/>
      <c r="C453" s="7"/>
      <c r="D453" s="7"/>
      <c r="E453" s="7"/>
      <c r="F453" s="7"/>
      <c r="G453" s="215"/>
      <c r="H453" s="215"/>
      <c r="I453" s="215"/>
      <c r="J453" s="215"/>
      <c r="K453" s="215"/>
      <c r="L453" s="215"/>
      <c r="M453" s="215"/>
      <c r="N453" s="215"/>
    </row>
    <row r="454" spans="1:14" x14ac:dyDescent="0.3">
      <c r="A454" s="7"/>
      <c r="B454" s="7"/>
      <c r="C454" s="7"/>
      <c r="D454" s="7"/>
      <c r="E454" s="7"/>
      <c r="F454" s="7"/>
      <c r="G454" s="215"/>
      <c r="H454" s="215"/>
      <c r="I454" s="215"/>
      <c r="J454" s="215"/>
      <c r="K454" s="215"/>
      <c r="L454" s="215"/>
      <c r="M454" s="215"/>
      <c r="N454" s="215"/>
    </row>
    <row r="455" spans="1:14" x14ac:dyDescent="0.3">
      <c r="A455" s="7"/>
      <c r="B455" s="7"/>
      <c r="C455" s="7"/>
      <c r="D455" s="7"/>
      <c r="E455" s="7"/>
      <c r="F455" s="7"/>
      <c r="G455" s="215"/>
      <c r="H455" s="215"/>
      <c r="I455" s="215"/>
      <c r="J455" s="215"/>
      <c r="K455" s="215"/>
      <c r="L455" s="215"/>
      <c r="M455" s="215"/>
      <c r="N455" s="215"/>
    </row>
    <row r="456" spans="1:14" x14ac:dyDescent="0.3">
      <c r="A456" s="7"/>
      <c r="B456" s="7"/>
      <c r="C456" s="7"/>
      <c r="D456" s="7"/>
      <c r="E456" s="7"/>
      <c r="F456" s="7"/>
      <c r="G456" s="215"/>
      <c r="H456" s="215"/>
      <c r="I456" s="215"/>
      <c r="J456" s="215"/>
      <c r="K456" s="215"/>
      <c r="L456" s="215"/>
      <c r="M456" s="215"/>
      <c r="N456" s="215"/>
    </row>
    <row r="457" spans="1:14" x14ac:dyDescent="0.3">
      <c r="A457" s="7"/>
      <c r="B457" s="7"/>
      <c r="C457" s="7"/>
      <c r="D457" s="7"/>
      <c r="E457" s="7"/>
      <c r="F457" s="7"/>
      <c r="G457" s="215"/>
      <c r="H457" s="215"/>
      <c r="I457" s="215"/>
      <c r="J457" s="215"/>
      <c r="K457" s="215"/>
      <c r="L457" s="215"/>
      <c r="M457" s="215"/>
      <c r="N457" s="215"/>
    </row>
    <row r="458" spans="1:14" x14ac:dyDescent="0.3">
      <c r="A458" s="7"/>
      <c r="B458" s="7"/>
      <c r="C458" s="7"/>
      <c r="D458" s="7"/>
      <c r="E458" s="7"/>
      <c r="F458" s="7"/>
      <c r="G458" s="215"/>
      <c r="H458" s="215"/>
      <c r="I458" s="215"/>
      <c r="J458" s="215"/>
      <c r="K458" s="215"/>
      <c r="L458" s="215"/>
      <c r="M458" s="215"/>
      <c r="N458" s="215"/>
    </row>
    <row r="459" spans="1:14" x14ac:dyDescent="0.3">
      <c r="A459" s="7"/>
      <c r="B459" s="7"/>
      <c r="C459" s="7"/>
      <c r="D459" s="7"/>
      <c r="E459" s="7"/>
      <c r="F459" s="7"/>
      <c r="G459" s="215"/>
      <c r="H459" s="215"/>
      <c r="I459" s="215"/>
      <c r="J459" s="215"/>
      <c r="K459" s="215"/>
      <c r="L459" s="215"/>
      <c r="M459" s="215"/>
      <c r="N459" s="215"/>
    </row>
    <row r="460" spans="1:14" x14ac:dyDescent="0.3">
      <c r="A460" s="7"/>
      <c r="B460" s="7"/>
      <c r="C460" s="7"/>
      <c r="D460" s="7"/>
      <c r="E460" s="7"/>
      <c r="F460" s="7"/>
      <c r="G460" s="215"/>
      <c r="H460" s="215"/>
      <c r="I460" s="215"/>
      <c r="J460" s="215"/>
      <c r="K460" s="215"/>
      <c r="L460" s="215"/>
      <c r="M460" s="215"/>
      <c r="N460" s="215"/>
    </row>
    <row r="461" spans="1:14" x14ac:dyDescent="0.3">
      <c r="A461" s="7"/>
      <c r="B461" s="7"/>
      <c r="C461" s="7"/>
      <c r="D461" s="7"/>
      <c r="E461" s="7"/>
      <c r="F461" s="7"/>
      <c r="G461" s="215"/>
      <c r="H461" s="215"/>
      <c r="I461" s="215"/>
      <c r="J461" s="215"/>
      <c r="K461" s="215"/>
      <c r="L461" s="215"/>
      <c r="M461" s="215"/>
      <c r="N461" s="215"/>
    </row>
    <row r="462" spans="1:14" x14ac:dyDescent="0.3">
      <c r="A462" s="7"/>
      <c r="B462" s="7"/>
      <c r="C462" s="7"/>
      <c r="D462" s="7"/>
      <c r="E462" s="7"/>
      <c r="F462" s="7"/>
      <c r="G462" s="215"/>
      <c r="H462" s="215"/>
      <c r="I462" s="215"/>
      <c r="J462" s="215"/>
      <c r="K462" s="215"/>
      <c r="L462" s="215"/>
      <c r="M462" s="215"/>
      <c r="N462" s="215"/>
    </row>
    <row r="463" spans="1:14" x14ac:dyDescent="0.3">
      <c r="A463" s="7"/>
      <c r="B463" s="7"/>
      <c r="C463" s="7"/>
      <c r="D463" s="7"/>
      <c r="E463" s="7"/>
      <c r="F463" s="7"/>
      <c r="G463" s="215"/>
      <c r="H463" s="215"/>
      <c r="I463" s="215"/>
      <c r="J463" s="215"/>
      <c r="K463" s="215"/>
      <c r="L463" s="215"/>
      <c r="M463" s="215"/>
      <c r="N463" s="215"/>
    </row>
    <row r="464" spans="1:14" x14ac:dyDescent="0.3">
      <c r="A464" s="7"/>
      <c r="B464" s="7"/>
      <c r="C464" s="7"/>
      <c r="D464" s="7"/>
      <c r="E464" s="7"/>
      <c r="F464" s="7"/>
      <c r="G464" s="215"/>
      <c r="H464" s="215"/>
      <c r="I464" s="215"/>
      <c r="J464" s="215"/>
      <c r="K464" s="215"/>
      <c r="L464" s="215"/>
      <c r="M464" s="215"/>
      <c r="N464" s="215"/>
    </row>
    <row r="465" spans="1:14" x14ac:dyDescent="0.3">
      <c r="A465" s="7"/>
      <c r="B465" s="7"/>
      <c r="C465" s="7"/>
      <c r="D465" s="7"/>
      <c r="E465" s="7"/>
      <c r="F465" s="7"/>
      <c r="G465" s="215"/>
      <c r="H465" s="215"/>
      <c r="I465" s="215"/>
      <c r="J465" s="215"/>
      <c r="K465" s="215"/>
      <c r="L465" s="215"/>
      <c r="M465" s="215"/>
      <c r="N465" s="215"/>
    </row>
    <row r="466" spans="1:14" x14ac:dyDescent="0.3">
      <c r="A466" s="7"/>
      <c r="B466" s="7"/>
      <c r="C466" s="7"/>
      <c r="D466" s="7"/>
      <c r="E466" s="7"/>
      <c r="F466" s="7"/>
      <c r="G466" s="215"/>
      <c r="H466" s="215"/>
      <c r="I466" s="215"/>
      <c r="J466" s="215"/>
      <c r="K466" s="215"/>
      <c r="L466" s="215"/>
      <c r="M466" s="215"/>
      <c r="N466" s="215"/>
    </row>
    <row r="467" spans="1:14" x14ac:dyDescent="0.3">
      <c r="A467" s="7"/>
      <c r="B467" s="7"/>
      <c r="C467" s="7"/>
      <c r="D467" s="7"/>
      <c r="E467" s="7"/>
      <c r="F467" s="7"/>
      <c r="G467" s="215"/>
      <c r="H467" s="215"/>
      <c r="I467" s="215"/>
      <c r="J467" s="215"/>
      <c r="K467" s="215"/>
      <c r="L467" s="215"/>
      <c r="M467" s="215"/>
      <c r="N467" s="215"/>
    </row>
    <row r="468" spans="1:14" x14ac:dyDescent="0.3">
      <c r="A468" s="7"/>
      <c r="B468" s="7"/>
      <c r="C468" s="7"/>
      <c r="D468" s="7"/>
      <c r="E468" s="7"/>
      <c r="F468" s="7"/>
      <c r="G468" s="215"/>
      <c r="H468" s="215"/>
      <c r="I468" s="215"/>
      <c r="J468" s="215"/>
      <c r="K468" s="215"/>
      <c r="L468" s="215"/>
      <c r="M468" s="215"/>
      <c r="N468" s="215"/>
    </row>
    <row r="469" spans="1:14" x14ac:dyDescent="0.3">
      <c r="A469" s="7"/>
      <c r="B469" s="7"/>
      <c r="C469" s="7"/>
      <c r="D469" s="7"/>
      <c r="E469" s="7"/>
      <c r="F469" s="7"/>
      <c r="G469" s="215"/>
      <c r="H469" s="215"/>
      <c r="I469" s="215"/>
      <c r="J469" s="215"/>
      <c r="K469" s="215"/>
      <c r="L469" s="215"/>
      <c r="M469" s="215"/>
      <c r="N469" s="215"/>
    </row>
    <row r="470" spans="1:14" x14ac:dyDescent="0.3">
      <c r="A470" s="7"/>
      <c r="B470" s="7"/>
      <c r="C470" s="7"/>
      <c r="D470" s="7"/>
      <c r="E470" s="7"/>
      <c r="F470" s="7"/>
      <c r="G470" s="215"/>
      <c r="H470" s="215"/>
      <c r="I470" s="215"/>
      <c r="J470" s="215"/>
      <c r="K470" s="215"/>
      <c r="L470" s="215"/>
      <c r="M470" s="215"/>
      <c r="N470" s="215"/>
    </row>
    <row r="471" spans="1:14" x14ac:dyDescent="0.3">
      <c r="A471" s="7"/>
      <c r="B471" s="7"/>
      <c r="C471" s="7"/>
      <c r="D471" s="7"/>
      <c r="E471" s="7"/>
      <c r="F471" s="7"/>
      <c r="G471" s="215"/>
      <c r="H471" s="215"/>
      <c r="I471" s="215"/>
      <c r="J471" s="215"/>
      <c r="K471" s="215"/>
      <c r="L471" s="215"/>
      <c r="M471" s="215"/>
      <c r="N471" s="215"/>
    </row>
    <row r="472" spans="1:14" x14ac:dyDescent="0.3">
      <c r="A472" s="7"/>
      <c r="B472" s="7"/>
      <c r="C472" s="7"/>
      <c r="D472" s="7"/>
      <c r="E472" s="7"/>
      <c r="F472" s="7"/>
      <c r="G472" s="215"/>
      <c r="H472" s="215"/>
      <c r="I472" s="215"/>
      <c r="J472" s="215"/>
      <c r="K472" s="215"/>
      <c r="L472" s="215"/>
      <c r="M472" s="215"/>
      <c r="N472" s="215"/>
    </row>
    <row r="473" spans="1:14" x14ac:dyDescent="0.3">
      <c r="A473" s="7"/>
      <c r="B473" s="7"/>
      <c r="C473" s="7"/>
      <c r="D473" s="7"/>
      <c r="E473" s="7"/>
      <c r="F473" s="7"/>
      <c r="G473" s="215"/>
      <c r="H473" s="215"/>
      <c r="I473" s="215"/>
      <c r="J473" s="215"/>
      <c r="K473" s="215"/>
      <c r="L473" s="215"/>
      <c r="M473" s="215"/>
      <c r="N473" s="215"/>
    </row>
    <row r="474" spans="1:14" x14ac:dyDescent="0.3">
      <c r="A474" s="7"/>
      <c r="B474" s="7"/>
      <c r="C474" s="7"/>
      <c r="D474" s="7"/>
      <c r="E474" s="7"/>
      <c r="F474" s="7"/>
      <c r="G474" s="215"/>
      <c r="H474" s="215"/>
      <c r="I474" s="215"/>
      <c r="J474" s="215"/>
      <c r="K474" s="215"/>
      <c r="L474" s="215"/>
      <c r="M474" s="215"/>
      <c r="N474" s="215"/>
    </row>
    <row r="475" spans="1:14" x14ac:dyDescent="0.3">
      <c r="A475" s="7"/>
      <c r="B475" s="7"/>
      <c r="C475" s="7"/>
      <c r="D475" s="7"/>
      <c r="E475" s="7"/>
      <c r="F475" s="7"/>
      <c r="G475" s="215"/>
      <c r="H475" s="215"/>
      <c r="I475" s="215"/>
      <c r="J475" s="215"/>
      <c r="K475" s="215"/>
      <c r="L475" s="215"/>
      <c r="M475" s="215"/>
      <c r="N475" s="215"/>
    </row>
    <row r="476" spans="1:14" x14ac:dyDescent="0.3">
      <c r="A476" s="7"/>
      <c r="B476" s="7"/>
      <c r="C476" s="7"/>
      <c r="D476" s="7"/>
      <c r="E476" s="7"/>
      <c r="F476" s="7"/>
      <c r="G476" s="215"/>
      <c r="H476" s="215"/>
      <c r="I476" s="215"/>
      <c r="J476" s="215"/>
      <c r="K476" s="215"/>
      <c r="L476" s="215"/>
      <c r="M476" s="215"/>
      <c r="N476" s="215"/>
    </row>
    <row r="477" spans="1:14" x14ac:dyDescent="0.3">
      <c r="A477" s="7"/>
      <c r="B477" s="7"/>
      <c r="C477" s="7"/>
      <c r="D477" s="7"/>
      <c r="E477" s="7"/>
      <c r="F477" s="7"/>
      <c r="G477" s="215"/>
      <c r="H477" s="215"/>
      <c r="I477" s="215"/>
      <c r="J477" s="215"/>
      <c r="K477" s="215"/>
      <c r="L477" s="215"/>
      <c r="M477" s="215"/>
      <c r="N477" s="215"/>
    </row>
    <row r="478" spans="1:14" x14ac:dyDescent="0.3">
      <c r="A478" s="7"/>
      <c r="B478" s="7"/>
      <c r="C478" s="7"/>
      <c r="D478" s="7"/>
      <c r="E478" s="7"/>
      <c r="F478" s="7"/>
      <c r="G478" s="215"/>
      <c r="H478" s="215"/>
      <c r="I478" s="215"/>
      <c r="J478" s="215"/>
      <c r="K478" s="215"/>
      <c r="L478" s="215"/>
      <c r="M478" s="215"/>
      <c r="N478" s="215"/>
    </row>
    <row r="479" spans="1:14" x14ac:dyDescent="0.3">
      <c r="A479" s="7"/>
      <c r="B479" s="7"/>
      <c r="C479" s="7"/>
      <c r="D479" s="7"/>
      <c r="E479" s="7"/>
      <c r="F479" s="7"/>
      <c r="G479" s="215"/>
      <c r="H479" s="215"/>
      <c r="I479" s="215"/>
      <c r="J479" s="215"/>
      <c r="K479" s="215"/>
      <c r="L479" s="215"/>
      <c r="M479" s="215"/>
      <c r="N479" s="215"/>
    </row>
    <row r="480" spans="1:14" x14ac:dyDescent="0.3">
      <c r="A480" s="7"/>
      <c r="B480" s="7"/>
      <c r="C480" s="7"/>
      <c r="D480" s="7"/>
      <c r="E480" s="7"/>
      <c r="F480" s="7"/>
      <c r="G480" s="215"/>
      <c r="H480" s="215"/>
      <c r="I480" s="215"/>
      <c r="J480" s="215"/>
      <c r="K480" s="215"/>
      <c r="L480" s="215"/>
      <c r="M480" s="215"/>
      <c r="N480" s="215"/>
    </row>
    <row r="481" spans="1:14" x14ac:dyDescent="0.3">
      <c r="A481" s="7"/>
      <c r="B481" s="7"/>
      <c r="C481" s="7"/>
      <c r="D481" s="7"/>
      <c r="E481" s="7"/>
      <c r="F481" s="7"/>
      <c r="G481" s="215"/>
      <c r="H481" s="215"/>
      <c r="I481" s="215"/>
      <c r="J481" s="215"/>
      <c r="K481" s="215"/>
      <c r="L481" s="215"/>
      <c r="M481" s="215"/>
      <c r="N481" s="215"/>
    </row>
    <row r="482" spans="1:14" x14ac:dyDescent="0.3">
      <c r="A482" s="7"/>
      <c r="B482" s="7"/>
      <c r="C482" s="7"/>
      <c r="D482" s="7"/>
      <c r="E482" s="7"/>
      <c r="F482" s="7"/>
      <c r="G482" s="215"/>
      <c r="H482" s="215"/>
      <c r="I482" s="215"/>
      <c r="J482" s="215"/>
      <c r="K482" s="215"/>
      <c r="L482" s="215"/>
      <c r="M482" s="215"/>
      <c r="N482" s="215"/>
    </row>
    <row r="483" spans="1:14" x14ac:dyDescent="0.3">
      <c r="A483" s="7"/>
      <c r="B483" s="7"/>
      <c r="C483" s="7"/>
      <c r="D483" s="7"/>
      <c r="E483" s="7"/>
      <c r="F483" s="7"/>
      <c r="G483" s="215"/>
      <c r="H483" s="215"/>
      <c r="I483" s="215"/>
      <c r="J483" s="215"/>
      <c r="K483" s="215"/>
      <c r="L483" s="215"/>
      <c r="M483" s="215"/>
      <c r="N483" s="215"/>
    </row>
    <row r="484" spans="1:14" x14ac:dyDescent="0.3">
      <c r="A484" s="7"/>
      <c r="B484" s="7"/>
      <c r="C484" s="7"/>
      <c r="D484" s="7"/>
      <c r="E484" s="7"/>
      <c r="F484" s="7"/>
      <c r="G484" s="215"/>
      <c r="H484" s="215"/>
      <c r="I484" s="215"/>
      <c r="J484" s="215"/>
      <c r="K484" s="215"/>
      <c r="L484" s="215"/>
      <c r="M484" s="215"/>
      <c r="N484" s="215"/>
    </row>
    <row r="485" spans="1:14" x14ac:dyDescent="0.3">
      <c r="A485" s="7"/>
      <c r="B485" s="7"/>
      <c r="C485" s="7"/>
      <c r="D485" s="7"/>
      <c r="E485" s="7"/>
      <c r="F485" s="7"/>
      <c r="G485" s="215"/>
      <c r="H485" s="215"/>
      <c r="I485" s="215"/>
      <c r="J485" s="215"/>
      <c r="K485" s="215"/>
      <c r="L485" s="215"/>
      <c r="M485" s="215"/>
      <c r="N485" s="215"/>
    </row>
    <row r="486" spans="1:14" x14ac:dyDescent="0.3">
      <c r="A486" s="7"/>
      <c r="B486" s="7"/>
      <c r="C486" s="7"/>
      <c r="D486" s="7"/>
      <c r="E486" s="7"/>
      <c r="F486" s="7"/>
      <c r="G486" s="215"/>
      <c r="H486" s="215"/>
      <c r="I486" s="215"/>
      <c r="J486" s="215"/>
      <c r="K486" s="215"/>
      <c r="L486" s="215"/>
      <c r="M486" s="215"/>
      <c r="N486" s="215"/>
    </row>
    <row r="487" spans="1:14" x14ac:dyDescent="0.3">
      <c r="A487" s="7"/>
      <c r="B487" s="7"/>
      <c r="C487" s="7"/>
      <c r="D487" s="7"/>
      <c r="E487" s="7"/>
      <c r="F487" s="7"/>
      <c r="G487" s="215"/>
      <c r="H487" s="215"/>
      <c r="I487" s="215"/>
      <c r="J487" s="215"/>
      <c r="K487" s="215"/>
      <c r="L487" s="215"/>
      <c r="M487" s="215"/>
      <c r="N487" s="215"/>
    </row>
    <row r="488" spans="1:14" x14ac:dyDescent="0.3">
      <c r="A488" s="7"/>
      <c r="B488" s="7"/>
      <c r="C488" s="7"/>
      <c r="D488" s="7"/>
      <c r="E488" s="7"/>
      <c r="F488" s="7"/>
      <c r="G488" s="215"/>
      <c r="H488" s="215"/>
      <c r="I488" s="215"/>
      <c r="J488" s="215"/>
      <c r="K488" s="215"/>
      <c r="L488" s="215"/>
      <c r="M488" s="215"/>
      <c r="N488" s="215"/>
    </row>
    <row r="489" spans="1:14" x14ac:dyDescent="0.3">
      <c r="A489" s="7"/>
      <c r="B489" s="7"/>
      <c r="C489" s="7"/>
      <c r="D489" s="7"/>
      <c r="E489" s="7"/>
      <c r="F489" s="7"/>
      <c r="G489" s="215"/>
      <c r="H489" s="215"/>
      <c r="I489" s="215"/>
      <c r="J489" s="215"/>
      <c r="K489" s="215"/>
      <c r="L489" s="215"/>
      <c r="M489" s="215"/>
      <c r="N489" s="215"/>
    </row>
    <row r="490" spans="1:14" x14ac:dyDescent="0.3">
      <c r="A490" s="7"/>
      <c r="B490" s="7"/>
      <c r="C490" s="7"/>
      <c r="D490" s="7"/>
      <c r="E490" s="7"/>
      <c r="F490" s="7"/>
      <c r="G490" s="215"/>
      <c r="H490" s="215"/>
      <c r="I490" s="215"/>
      <c r="J490" s="215"/>
      <c r="K490" s="215"/>
      <c r="L490" s="215"/>
      <c r="M490" s="215"/>
      <c r="N490" s="215"/>
    </row>
    <row r="491" spans="1:14" x14ac:dyDescent="0.3">
      <c r="A491" s="7"/>
      <c r="B491" s="7"/>
      <c r="C491" s="7"/>
      <c r="D491" s="7"/>
      <c r="E491" s="7"/>
      <c r="F491" s="7"/>
      <c r="G491" s="215"/>
      <c r="H491" s="215"/>
      <c r="I491" s="215"/>
      <c r="J491" s="215"/>
      <c r="K491" s="215"/>
      <c r="L491" s="215"/>
      <c r="M491" s="215"/>
      <c r="N491" s="215"/>
    </row>
    <row r="492" spans="1:14" x14ac:dyDescent="0.3">
      <c r="A492" s="7"/>
      <c r="B492" s="7"/>
      <c r="C492" s="7"/>
      <c r="D492" s="7"/>
      <c r="E492" s="7"/>
      <c r="F492" s="7"/>
      <c r="G492" s="215"/>
      <c r="H492" s="215"/>
      <c r="I492" s="215"/>
      <c r="J492" s="215"/>
      <c r="K492" s="215"/>
      <c r="L492" s="215"/>
      <c r="M492" s="215"/>
      <c r="N492" s="215"/>
    </row>
    <row r="493" spans="1:14" x14ac:dyDescent="0.3">
      <c r="A493" s="7"/>
      <c r="B493" s="7"/>
      <c r="C493" s="7"/>
      <c r="D493" s="7"/>
      <c r="E493" s="7"/>
      <c r="F493" s="7"/>
      <c r="G493" s="215"/>
      <c r="H493" s="215"/>
      <c r="I493" s="215"/>
      <c r="J493" s="215"/>
      <c r="K493" s="215"/>
      <c r="L493" s="215"/>
      <c r="M493" s="215"/>
      <c r="N493" s="215"/>
    </row>
    <row r="494" spans="1:14" x14ac:dyDescent="0.3">
      <c r="A494" s="7"/>
      <c r="B494" s="7"/>
      <c r="C494" s="7"/>
      <c r="D494" s="7"/>
      <c r="E494" s="7"/>
      <c r="F494" s="7"/>
      <c r="G494" s="215"/>
      <c r="H494" s="215"/>
      <c r="I494" s="215"/>
      <c r="J494" s="215"/>
      <c r="K494" s="215"/>
      <c r="L494" s="215"/>
      <c r="M494" s="215"/>
      <c r="N494" s="215"/>
    </row>
    <row r="495" spans="1:14" x14ac:dyDescent="0.3">
      <c r="A495" s="7"/>
      <c r="B495" s="7"/>
      <c r="C495" s="7"/>
      <c r="D495" s="7"/>
      <c r="E495" s="7"/>
      <c r="F495" s="7"/>
      <c r="G495" s="215"/>
      <c r="H495" s="215"/>
      <c r="I495" s="215"/>
      <c r="J495" s="215"/>
      <c r="K495" s="215"/>
      <c r="L495" s="215"/>
      <c r="M495" s="215"/>
      <c r="N495" s="215"/>
    </row>
    <row r="496" spans="1:14" x14ac:dyDescent="0.3">
      <c r="A496" s="7"/>
      <c r="B496" s="7"/>
      <c r="C496" s="7"/>
      <c r="D496" s="7"/>
      <c r="E496" s="7"/>
      <c r="F496" s="7"/>
      <c r="G496" s="215"/>
      <c r="H496" s="215"/>
      <c r="I496" s="215"/>
      <c r="J496" s="215"/>
      <c r="K496" s="215"/>
      <c r="L496" s="215"/>
      <c r="M496" s="215"/>
      <c r="N496" s="215"/>
    </row>
    <row r="497" spans="1:14" x14ac:dyDescent="0.3">
      <c r="A497" s="7"/>
      <c r="B497" s="7"/>
      <c r="C497" s="7"/>
      <c r="D497" s="7"/>
      <c r="E497" s="7"/>
      <c r="F497" s="7"/>
      <c r="G497" s="215"/>
      <c r="H497" s="215"/>
      <c r="I497" s="215"/>
      <c r="J497" s="215"/>
      <c r="K497" s="215"/>
      <c r="L497" s="215"/>
      <c r="M497" s="215"/>
      <c r="N497" s="215"/>
    </row>
    <row r="498" spans="1:14" x14ac:dyDescent="0.3">
      <c r="A498" s="7"/>
      <c r="B498" s="7"/>
      <c r="C498" s="7"/>
      <c r="D498" s="7"/>
      <c r="E498" s="7"/>
      <c r="F498" s="7"/>
      <c r="G498" s="215"/>
      <c r="H498" s="215"/>
      <c r="I498" s="215"/>
      <c r="J498" s="215"/>
      <c r="K498" s="215"/>
      <c r="L498" s="215"/>
      <c r="M498" s="215"/>
      <c r="N498" s="215"/>
    </row>
    <row r="499" spans="1:14" x14ac:dyDescent="0.3">
      <c r="A499" s="7"/>
      <c r="B499" s="7"/>
      <c r="C499" s="7"/>
      <c r="D499" s="7"/>
      <c r="E499" s="7"/>
      <c r="F499" s="7"/>
      <c r="G499" s="215"/>
      <c r="H499" s="215"/>
      <c r="I499" s="215"/>
      <c r="J499" s="215"/>
      <c r="K499" s="215"/>
      <c r="L499" s="215"/>
      <c r="M499" s="215"/>
      <c r="N499" s="215"/>
    </row>
    <row r="500" spans="1:14" x14ac:dyDescent="0.3">
      <c r="A500" s="7"/>
      <c r="B500" s="7"/>
      <c r="C500" s="7"/>
      <c r="D500" s="7"/>
      <c r="E500" s="7"/>
      <c r="F500" s="7"/>
      <c r="G500" s="215"/>
      <c r="H500" s="215"/>
      <c r="I500" s="215"/>
      <c r="J500" s="215"/>
      <c r="K500" s="215"/>
      <c r="L500" s="215"/>
      <c r="M500" s="215"/>
      <c r="N500" s="215"/>
    </row>
    <row r="501" spans="1:14" x14ac:dyDescent="0.3">
      <c r="A501" s="7"/>
      <c r="B501" s="7"/>
      <c r="C501" s="7"/>
      <c r="D501" s="7"/>
      <c r="E501" s="7"/>
      <c r="F501" s="7"/>
      <c r="G501" s="215"/>
      <c r="H501" s="215"/>
      <c r="I501" s="215"/>
      <c r="J501" s="215"/>
      <c r="K501" s="215"/>
      <c r="L501" s="215"/>
      <c r="M501" s="215"/>
      <c r="N501" s="215"/>
    </row>
    <row r="502" spans="1:14" x14ac:dyDescent="0.3">
      <c r="A502" s="7"/>
      <c r="B502" s="7"/>
      <c r="C502" s="7"/>
      <c r="D502" s="7"/>
      <c r="E502" s="7"/>
      <c r="F502" s="7"/>
      <c r="G502" s="215"/>
      <c r="H502" s="215"/>
      <c r="I502" s="215"/>
      <c r="J502" s="215"/>
      <c r="K502" s="215"/>
      <c r="L502" s="215"/>
      <c r="M502" s="215"/>
      <c r="N502" s="215"/>
    </row>
    <row r="503" spans="1:14" x14ac:dyDescent="0.3">
      <c r="A503" s="7"/>
      <c r="B503" s="7"/>
      <c r="C503" s="7"/>
      <c r="D503" s="7"/>
      <c r="E503" s="7"/>
      <c r="F503" s="7"/>
      <c r="G503" s="215"/>
      <c r="H503" s="215"/>
      <c r="I503" s="215"/>
      <c r="J503" s="215"/>
      <c r="K503" s="215"/>
      <c r="L503" s="215"/>
      <c r="M503" s="215"/>
      <c r="N503" s="215"/>
    </row>
    <row r="504" spans="1:14" x14ac:dyDescent="0.3">
      <c r="A504" s="7"/>
      <c r="B504" s="7"/>
      <c r="C504" s="7"/>
      <c r="D504" s="7"/>
      <c r="E504" s="7"/>
      <c r="F504" s="7"/>
      <c r="G504" s="215"/>
      <c r="H504" s="215"/>
      <c r="I504" s="215"/>
      <c r="J504" s="215"/>
      <c r="K504" s="215"/>
      <c r="L504" s="215"/>
      <c r="M504" s="215"/>
      <c r="N504" s="215"/>
    </row>
    <row r="505" spans="1:14" x14ac:dyDescent="0.3">
      <c r="A505" s="7"/>
      <c r="B505" s="7"/>
      <c r="C505" s="7"/>
      <c r="D505" s="7"/>
      <c r="E505" s="7"/>
      <c r="F505" s="7"/>
      <c r="G505" s="215"/>
      <c r="H505" s="215"/>
      <c r="I505" s="215"/>
      <c r="J505" s="215"/>
      <c r="K505" s="215"/>
      <c r="L505" s="215"/>
      <c r="M505" s="215"/>
      <c r="N505" s="215"/>
    </row>
    <row r="506" spans="1:14" x14ac:dyDescent="0.3">
      <c r="A506" s="7"/>
      <c r="B506" s="7"/>
      <c r="C506" s="7"/>
      <c r="D506" s="7"/>
      <c r="E506" s="7"/>
      <c r="F506" s="7"/>
      <c r="G506" s="215"/>
      <c r="H506" s="215"/>
      <c r="I506" s="215"/>
      <c r="J506" s="215"/>
      <c r="K506" s="215"/>
      <c r="L506" s="215"/>
      <c r="M506" s="215"/>
      <c r="N506" s="215"/>
    </row>
    <row r="507" spans="1:14" x14ac:dyDescent="0.3">
      <c r="A507" s="7"/>
      <c r="B507" s="7"/>
      <c r="C507" s="7"/>
      <c r="D507" s="7"/>
      <c r="E507" s="7"/>
      <c r="F507" s="7"/>
      <c r="G507" s="215"/>
      <c r="H507" s="215"/>
      <c r="I507" s="215"/>
      <c r="J507" s="215"/>
      <c r="K507" s="215"/>
      <c r="L507" s="215"/>
      <c r="M507" s="215"/>
      <c r="N507" s="215"/>
    </row>
    <row r="508" spans="1:14" x14ac:dyDescent="0.3">
      <c r="A508" s="7"/>
      <c r="B508" s="7"/>
      <c r="C508" s="7"/>
      <c r="D508" s="7"/>
      <c r="E508" s="7"/>
      <c r="F508" s="7"/>
      <c r="G508" s="215"/>
      <c r="H508" s="215"/>
      <c r="I508" s="215"/>
      <c r="J508" s="215"/>
      <c r="K508" s="215"/>
      <c r="L508" s="215"/>
      <c r="M508" s="215"/>
      <c r="N508" s="215"/>
    </row>
    <row r="509" spans="1:14" x14ac:dyDescent="0.3">
      <c r="A509" s="7"/>
      <c r="B509" s="7"/>
      <c r="C509" s="7"/>
      <c r="D509" s="7"/>
      <c r="E509" s="7"/>
      <c r="F509" s="7"/>
      <c r="G509" s="215"/>
      <c r="H509" s="215"/>
      <c r="I509" s="215"/>
      <c r="J509" s="215"/>
      <c r="K509" s="215"/>
      <c r="L509" s="215"/>
      <c r="M509" s="215"/>
      <c r="N509" s="215"/>
    </row>
    <row r="510" spans="1:14" x14ac:dyDescent="0.3">
      <c r="A510" s="7"/>
      <c r="B510" s="7"/>
      <c r="C510" s="7"/>
      <c r="D510" s="7"/>
      <c r="E510" s="7"/>
      <c r="F510" s="7"/>
      <c r="G510" s="215"/>
      <c r="H510" s="215"/>
      <c r="I510" s="215"/>
      <c r="J510" s="215"/>
      <c r="K510" s="215"/>
      <c r="L510" s="215"/>
      <c r="M510" s="215"/>
      <c r="N510" s="215"/>
    </row>
    <row r="511" spans="1:14" x14ac:dyDescent="0.3">
      <c r="A511" s="7"/>
      <c r="B511" s="7"/>
      <c r="C511" s="7"/>
      <c r="D511" s="7"/>
      <c r="E511" s="7"/>
      <c r="F511" s="7"/>
      <c r="G511" s="215"/>
      <c r="H511" s="215"/>
      <c r="I511" s="215"/>
      <c r="J511" s="215"/>
      <c r="K511" s="215"/>
      <c r="L511" s="215"/>
      <c r="M511" s="215"/>
      <c r="N511" s="215"/>
    </row>
    <row r="512" spans="1:14" x14ac:dyDescent="0.3">
      <c r="A512" s="7"/>
      <c r="B512" s="7"/>
      <c r="C512" s="7"/>
      <c r="D512" s="7"/>
      <c r="E512" s="7"/>
      <c r="F512" s="7"/>
      <c r="G512" s="215"/>
      <c r="H512" s="215"/>
      <c r="I512" s="215"/>
      <c r="J512" s="215"/>
      <c r="K512" s="215"/>
      <c r="L512" s="215"/>
      <c r="M512" s="215"/>
      <c r="N512" s="215"/>
    </row>
    <row r="513" spans="1:14" x14ac:dyDescent="0.3">
      <c r="A513" s="7"/>
      <c r="B513" s="7"/>
      <c r="C513" s="7"/>
      <c r="D513" s="7"/>
      <c r="E513" s="7"/>
      <c r="F513" s="7"/>
      <c r="G513" s="215"/>
      <c r="H513" s="215"/>
      <c r="I513" s="215"/>
      <c r="J513" s="215"/>
      <c r="K513" s="215"/>
      <c r="L513" s="215"/>
      <c r="M513" s="215"/>
      <c r="N513" s="215"/>
    </row>
    <row r="514" spans="1:14" x14ac:dyDescent="0.3">
      <c r="A514" s="7"/>
      <c r="B514" s="7"/>
      <c r="C514" s="7"/>
      <c r="D514" s="7"/>
      <c r="E514" s="7"/>
      <c r="F514" s="7"/>
      <c r="G514" s="215"/>
      <c r="H514" s="215"/>
      <c r="I514" s="215"/>
      <c r="J514" s="215"/>
      <c r="K514" s="215"/>
      <c r="L514" s="215"/>
      <c r="M514" s="215"/>
      <c r="N514" s="215"/>
    </row>
    <row r="515" spans="1:14" x14ac:dyDescent="0.3">
      <c r="A515" s="7"/>
      <c r="B515" s="7"/>
      <c r="C515" s="7"/>
      <c r="D515" s="7"/>
      <c r="E515" s="7"/>
      <c r="F515" s="7"/>
      <c r="G515" s="215"/>
      <c r="H515" s="215"/>
      <c r="I515" s="215"/>
      <c r="J515" s="215"/>
      <c r="K515" s="215"/>
      <c r="L515" s="215"/>
      <c r="M515" s="215"/>
      <c r="N515" s="215"/>
    </row>
    <row r="516" spans="1:14" x14ac:dyDescent="0.3">
      <c r="A516" s="7"/>
      <c r="B516" s="7"/>
      <c r="C516" s="7"/>
      <c r="D516" s="7"/>
      <c r="E516" s="7"/>
      <c r="F516" s="7"/>
      <c r="G516" s="215"/>
      <c r="H516" s="215"/>
      <c r="I516" s="215"/>
      <c r="J516" s="215"/>
      <c r="K516" s="215"/>
      <c r="L516" s="215"/>
      <c r="M516" s="215"/>
      <c r="N516" s="215"/>
    </row>
    <row r="517" spans="1:14" x14ac:dyDescent="0.3">
      <c r="A517" s="7"/>
      <c r="B517" s="7"/>
      <c r="C517" s="7"/>
      <c r="D517" s="7"/>
      <c r="E517" s="7"/>
      <c r="F517" s="7"/>
      <c r="G517" s="215"/>
      <c r="H517" s="215"/>
      <c r="I517" s="215"/>
      <c r="J517" s="215"/>
      <c r="K517" s="215"/>
      <c r="L517" s="215"/>
      <c r="M517" s="215"/>
      <c r="N517" s="215"/>
    </row>
    <row r="518" spans="1:14" x14ac:dyDescent="0.3">
      <c r="A518" s="7"/>
      <c r="B518" s="7"/>
      <c r="C518" s="7"/>
      <c r="D518" s="7"/>
      <c r="E518" s="7"/>
      <c r="F518" s="7"/>
      <c r="G518" s="215"/>
      <c r="H518" s="215"/>
      <c r="I518" s="215"/>
      <c r="J518" s="215"/>
      <c r="K518" s="215"/>
      <c r="L518" s="215"/>
      <c r="M518" s="215"/>
      <c r="N518" s="215"/>
    </row>
    <row r="519" spans="1:14" x14ac:dyDescent="0.3">
      <c r="A519" s="7"/>
      <c r="B519" s="7"/>
      <c r="C519" s="7"/>
      <c r="D519" s="7"/>
      <c r="E519" s="7"/>
      <c r="F519" s="7"/>
      <c r="G519" s="215"/>
      <c r="H519" s="215"/>
      <c r="I519" s="215"/>
      <c r="J519" s="215"/>
      <c r="K519" s="215"/>
      <c r="L519" s="215"/>
      <c r="M519" s="215"/>
      <c r="N519" s="215"/>
    </row>
    <row r="520" spans="1:14" x14ac:dyDescent="0.3">
      <c r="A520" s="7"/>
      <c r="B520" s="7"/>
      <c r="C520" s="7"/>
      <c r="D520" s="7"/>
      <c r="E520" s="7"/>
      <c r="F520" s="7"/>
      <c r="G520" s="215"/>
      <c r="H520" s="215"/>
      <c r="I520" s="215"/>
      <c r="J520" s="215"/>
      <c r="K520" s="215"/>
      <c r="L520" s="215"/>
      <c r="M520" s="215"/>
      <c r="N520" s="215"/>
    </row>
    <row r="521" spans="1:14" x14ac:dyDescent="0.3">
      <c r="A521" s="7"/>
      <c r="B521" s="7"/>
      <c r="C521" s="7"/>
      <c r="D521" s="7"/>
      <c r="E521" s="7"/>
      <c r="F521" s="7"/>
      <c r="G521" s="215"/>
      <c r="H521" s="215"/>
      <c r="I521" s="215"/>
      <c r="J521" s="215"/>
      <c r="K521" s="215"/>
      <c r="L521" s="215"/>
      <c r="M521" s="215"/>
      <c r="N521" s="215"/>
    </row>
    <row r="522" spans="1:14" x14ac:dyDescent="0.3">
      <c r="A522" s="7"/>
      <c r="B522" s="7"/>
      <c r="C522" s="7"/>
      <c r="D522" s="7"/>
      <c r="E522" s="7"/>
      <c r="F522" s="7"/>
      <c r="G522" s="215"/>
      <c r="H522" s="215"/>
      <c r="I522" s="215"/>
      <c r="J522" s="215"/>
      <c r="K522" s="215"/>
      <c r="L522" s="215"/>
      <c r="M522" s="215"/>
      <c r="N522" s="215"/>
    </row>
    <row r="523" spans="1:14" x14ac:dyDescent="0.3">
      <c r="A523" s="7"/>
      <c r="B523" s="7"/>
      <c r="C523" s="7"/>
      <c r="D523" s="7"/>
      <c r="E523" s="7"/>
      <c r="F523" s="7"/>
      <c r="G523" s="215"/>
      <c r="H523" s="215"/>
      <c r="I523" s="215"/>
      <c r="J523" s="215"/>
      <c r="K523" s="215"/>
      <c r="L523" s="215"/>
      <c r="M523" s="215"/>
      <c r="N523" s="215"/>
    </row>
    <row r="524" spans="1:14" x14ac:dyDescent="0.3">
      <c r="A524" s="7"/>
      <c r="B524" s="7"/>
      <c r="C524" s="7"/>
      <c r="D524" s="7"/>
      <c r="E524" s="7"/>
      <c r="F524" s="7"/>
      <c r="G524" s="215"/>
      <c r="H524" s="215"/>
      <c r="I524" s="215"/>
      <c r="J524" s="215"/>
      <c r="K524" s="215"/>
      <c r="L524" s="215"/>
      <c r="M524" s="215"/>
      <c r="N524" s="215"/>
    </row>
    <row r="525" spans="1:14" x14ac:dyDescent="0.3">
      <c r="A525" s="7"/>
      <c r="B525" s="7"/>
      <c r="C525" s="7"/>
      <c r="D525" s="7"/>
      <c r="E525" s="7"/>
      <c r="F525" s="7"/>
      <c r="G525" s="215"/>
      <c r="H525" s="215"/>
      <c r="I525" s="215"/>
      <c r="J525" s="215"/>
      <c r="K525" s="215"/>
      <c r="L525" s="215"/>
      <c r="M525" s="215"/>
      <c r="N525" s="215"/>
    </row>
    <row r="526" spans="1:14" x14ac:dyDescent="0.3">
      <c r="A526" s="7"/>
      <c r="B526" s="7"/>
      <c r="C526" s="7"/>
      <c r="D526" s="7"/>
      <c r="E526" s="7"/>
      <c r="F526" s="7"/>
      <c r="G526" s="215"/>
      <c r="H526" s="215"/>
      <c r="I526" s="215"/>
      <c r="J526" s="215"/>
      <c r="K526" s="215"/>
      <c r="L526" s="215"/>
      <c r="M526" s="215"/>
      <c r="N526" s="215"/>
    </row>
    <row r="527" spans="1:14" x14ac:dyDescent="0.3">
      <c r="A527" s="7"/>
      <c r="B527" s="7"/>
      <c r="C527" s="7"/>
      <c r="D527" s="7"/>
      <c r="E527" s="7"/>
      <c r="F527" s="7"/>
      <c r="G527" s="215"/>
      <c r="H527" s="215"/>
      <c r="I527" s="215"/>
      <c r="J527" s="215"/>
      <c r="K527" s="215"/>
      <c r="L527" s="215"/>
      <c r="M527" s="215"/>
      <c r="N527" s="215"/>
    </row>
    <row r="528" spans="1:14" x14ac:dyDescent="0.3">
      <c r="A528" s="7"/>
      <c r="B528" s="7"/>
      <c r="C528" s="7"/>
      <c r="D528" s="7"/>
      <c r="E528" s="7"/>
      <c r="F528" s="7"/>
      <c r="G528" s="215"/>
      <c r="H528" s="215"/>
      <c r="I528" s="215"/>
      <c r="J528" s="215"/>
      <c r="K528" s="215"/>
      <c r="L528" s="215"/>
      <c r="M528" s="215"/>
      <c r="N528" s="215"/>
    </row>
    <row r="529" spans="1:14" x14ac:dyDescent="0.3">
      <c r="A529" s="7"/>
      <c r="B529" s="7"/>
      <c r="C529" s="7"/>
      <c r="D529" s="7"/>
      <c r="E529" s="7"/>
      <c r="F529" s="7"/>
      <c r="G529" s="215"/>
      <c r="H529" s="215"/>
      <c r="I529" s="215"/>
      <c r="J529" s="215"/>
      <c r="K529" s="215"/>
      <c r="L529" s="215"/>
      <c r="M529" s="215"/>
      <c r="N529" s="215"/>
    </row>
    <row r="530" spans="1:14" x14ac:dyDescent="0.3">
      <c r="A530" s="7"/>
      <c r="B530" s="7"/>
      <c r="C530" s="7"/>
      <c r="D530" s="7"/>
      <c r="E530" s="7"/>
      <c r="F530" s="7"/>
      <c r="G530" s="215"/>
      <c r="H530" s="215"/>
      <c r="I530" s="215"/>
      <c r="J530" s="215"/>
      <c r="K530" s="215"/>
      <c r="L530" s="215"/>
      <c r="M530" s="215"/>
      <c r="N530" s="215"/>
    </row>
    <row r="531" spans="1:14" x14ac:dyDescent="0.3">
      <c r="A531" s="7"/>
      <c r="B531" s="7"/>
      <c r="C531" s="7"/>
      <c r="D531" s="7"/>
      <c r="E531" s="7"/>
      <c r="F531" s="7"/>
      <c r="G531" s="215"/>
      <c r="H531" s="215"/>
      <c r="I531" s="215"/>
      <c r="J531" s="215"/>
      <c r="K531" s="215"/>
      <c r="L531" s="215"/>
      <c r="M531" s="215"/>
      <c r="N531" s="215"/>
    </row>
    <row r="532" spans="1:14" x14ac:dyDescent="0.3">
      <c r="A532" s="7"/>
      <c r="B532" s="7"/>
      <c r="C532" s="7"/>
      <c r="D532" s="7"/>
      <c r="E532" s="7"/>
      <c r="F532" s="7"/>
      <c r="G532" s="215"/>
      <c r="H532" s="215"/>
      <c r="I532" s="215"/>
      <c r="J532" s="215"/>
      <c r="K532" s="215"/>
      <c r="L532" s="215"/>
      <c r="M532" s="215"/>
      <c r="N532" s="215"/>
    </row>
    <row r="533" spans="1:14" x14ac:dyDescent="0.3">
      <c r="A533" s="7"/>
      <c r="B533" s="7"/>
      <c r="C533" s="7"/>
      <c r="D533" s="7"/>
      <c r="E533" s="7"/>
      <c r="F533" s="7"/>
      <c r="G533" s="215"/>
      <c r="H533" s="215"/>
      <c r="I533" s="215"/>
      <c r="J533" s="215"/>
      <c r="K533" s="215"/>
      <c r="L533" s="215"/>
      <c r="M533" s="215"/>
      <c r="N533" s="215"/>
    </row>
    <row r="534" spans="1:14" x14ac:dyDescent="0.3">
      <c r="A534" s="7"/>
      <c r="B534" s="7"/>
      <c r="C534" s="7"/>
      <c r="D534" s="7"/>
      <c r="E534" s="7"/>
      <c r="F534" s="7"/>
      <c r="G534" s="215"/>
      <c r="H534" s="215"/>
      <c r="I534" s="215"/>
      <c r="J534" s="215"/>
      <c r="K534" s="215"/>
      <c r="L534" s="215"/>
      <c r="M534" s="215"/>
      <c r="N534" s="215"/>
    </row>
    <row r="535" spans="1:14" x14ac:dyDescent="0.3">
      <c r="A535" s="7"/>
      <c r="B535" s="7"/>
      <c r="C535" s="7"/>
      <c r="D535" s="7"/>
      <c r="E535" s="7"/>
      <c r="F535" s="7"/>
      <c r="G535" s="215"/>
      <c r="H535" s="215"/>
      <c r="I535" s="215"/>
      <c r="J535" s="215"/>
      <c r="K535" s="215"/>
      <c r="L535" s="215"/>
      <c r="M535" s="215"/>
      <c r="N535" s="215"/>
    </row>
    <row r="536" spans="1:14" x14ac:dyDescent="0.3">
      <c r="A536" s="7"/>
      <c r="B536" s="7"/>
      <c r="C536" s="7"/>
      <c r="D536" s="7"/>
      <c r="E536" s="7"/>
      <c r="F536" s="7"/>
      <c r="G536" s="215"/>
      <c r="H536" s="215"/>
      <c r="I536" s="215"/>
      <c r="J536" s="215"/>
      <c r="K536" s="215"/>
      <c r="L536" s="215"/>
      <c r="M536" s="215"/>
      <c r="N536" s="215"/>
    </row>
    <row r="537" spans="1:14" x14ac:dyDescent="0.3">
      <c r="A537" s="7"/>
      <c r="B537" s="7"/>
      <c r="C537" s="7"/>
      <c r="D537" s="7"/>
      <c r="E537" s="7"/>
      <c r="F537" s="7"/>
      <c r="G537" s="215"/>
      <c r="H537" s="215"/>
      <c r="I537" s="215"/>
      <c r="J537" s="215"/>
      <c r="K537" s="215"/>
      <c r="L537" s="215"/>
      <c r="M537" s="215"/>
      <c r="N537" s="215"/>
    </row>
    <row r="538" spans="1:14" x14ac:dyDescent="0.3">
      <c r="A538" s="7"/>
      <c r="B538" s="7"/>
      <c r="C538" s="7"/>
      <c r="D538" s="7"/>
      <c r="E538" s="7"/>
      <c r="F538" s="7"/>
      <c r="G538" s="215"/>
      <c r="H538" s="215"/>
      <c r="I538" s="215"/>
      <c r="J538" s="215"/>
      <c r="K538" s="215"/>
      <c r="L538" s="215"/>
      <c r="M538" s="215"/>
      <c r="N538" s="215"/>
    </row>
    <row r="539" spans="1:14" x14ac:dyDescent="0.3">
      <c r="A539" s="7"/>
      <c r="B539" s="7"/>
      <c r="C539" s="7"/>
      <c r="D539" s="7"/>
      <c r="E539" s="7"/>
      <c r="F539" s="7"/>
      <c r="G539" s="215"/>
      <c r="H539" s="215"/>
      <c r="I539" s="215"/>
      <c r="J539" s="215"/>
      <c r="K539" s="215"/>
      <c r="L539" s="215"/>
      <c r="M539" s="215"/>
      <c r="N539" s="215"/>
    </row>
    <row r="540" spans="1:14" x14ac:dyDescent="0.3">
      <c r="A540" s="7"/>
      <c r="B540" s="7"/>
      <c r="C540" s="7"/>
      <c r="D540" s="7"/>
      <c r="E540" s="7"/>
      <c r="F540" s="7"/>
      <c r="G540" s="215"/>
      <c r="H540" s="215"/>
      <c r="I540" s="215"/>
      <c r="J540" s="215"/>
      <c r="K540" s="215"/>
      <c r="L540" s="215"/>
      <c r="M540" s="215"/>
      <c r="N540" s="215"/>
    </row>
    <row r="541" spans="1:14" x14ac:dyDescent="0.3">
      <c r="A541" s="7"/>
      <c r="B541" s="7"/>
      <c r="C541" s="7"/>
      <c r="D541" s="7"/>
      <c r="E541" s="7"/>
      <c r="F541" s="7"/>
      <c r="G541" s="215"/>
      <c r="H541" s="215"/>
      <c r="I541" s="215"/>
      <c r="J541" s="215"/>
      <c r="K541" s="215"/>
      <c r="L541" s="215"/>
      <c r="M541" s="215"/>
      <c r="N541" s="215"/>
    </row>
    <row r="542" spans="1:14" x14ac:dyDescent="0.3">
      <c r="A542" s="7"/>
      <c r="B542" s="7"/>
      <c r="C542" s="7"/>
      <c r="D542" s="7"/>
      <c r="E542" s="7"/>
      <c r="F542" s="7"/>
      <c r="G542" s="215"/>
      <c r="H542" s="215"/>
      <c r="I542" s="215"/>
      <c r="J542" s="215"/>
      <c r="K542" s="215"/>
      <c r="L542" s="215"/>
      <c r="M542" s="215"/>
      <c r="N542" s="215"/>
    </row>
    <row r="543" spans="1:14" x14ac:dyDescent="0.3">
      <c r="A543" s="7"/>
      <c r="B543" s="7"/>
      <c r="C543" s="7"/>
      <c r="D543" s="7"/>
      <c r="E543" s="7"/>
      <c r="F543" s="7"/>
      <c r="G543" s="215"/>
      <c r="H543" s="215"/>
      <c r="I543" s="215"/>
      <c r="J543" s="215"/>
      <c r="K543" s="215"/>
      <c r="L543" s="215"/>
      <c r="M543" s="215"/>
      <c r="N543" s="215"/>
    </row>
    <row r="544" spans="1:14" x14ac:dyDescent="0.3">
      <c r="A544" s="7"/>
      <c r="B544" s="7"/>
      <c r="C544" s="7"/>
      <c r="D544" s="7"/>
      <c r="E544" s="7"/>
      <c r="F544" s="7"/>
      <c r="G544" s="215"/>
      <c r="H544" s="215"/>
      <c r="I544" s="215"/>
      <c r="J544" s="215"/>
      <c r="K544" s="215"/>
      <c r="L544" s="215"/>
      <c r="M544" s="215"/>
      <c r="N544" s="215"/>
    </row>
    <row r="545" spans="1:14" x14ac:dyDescent="0.3">
      <c r="A545" s="7"/>
      <c r="B545" s="7"/>
      <c r="C545" s="7"/>
      <c r="D545" s="7"/>
      <c r="E545" s="7"/>
      <c r="F545" s="7"/>
      <c r="G545" s="215"/>
      <c r="H545" s="215"/>
      <c r="I545" s="215"/>
      <c r="J545" s="215"/>
      <c r="K545" s="215"/>
      <c r="L545" s="215"/>
      <c r="M545" s="215"/>
      <c r="N545" s="215"/>
    </row>
    <row r="546" spans="1:14" x14ac:dyDescent="0.3">
      <c r="A546" s="7"/>
      <c r="B546" s="7"/>
      <c r="C546" s="7"/>
      <c r="D546" s="7"/>
      <c r="E546" s="7"/>
      <c r="F546" s="7"/>
      <c r="G546" s="215"/>
      <c r="H546" s="215"/>
      <c r="I546" s="215"/>
      <c r="J546" s="215"/>
      <c r="K546" s="215"/>
      <c r="L546" s="215"/>
      <c r="M546" s="215"/>
      <c r="N546" s="215"/>
    </row>
    <row r="547" spans="1:14" x14ac:dyDescent="0.3">
      <c r="A547" s="7"/>
      <c r="B547" s="7"/>
      <c r="C547" s="7"/>
      <c r="D547" s="7"/>
      <c r="E547" s="7"/>
      <c r="F547" s="7"/>
      <c r="G547" s="215"/>
      <c r="H547" s="215"/>
      <c r="I547" s="215"/>
      <c r="J547" s="215"/>
      <c r="K547" s="215"/>
      <c r="L547" s="215"/>
      <c r="M547" s="215"/>
      <c r="N547" s="215"/>
    </row>
    <row r="548" spans="1:14" x14ac:dyDescent="0.3">
      <c r="A548" s="7"/>
      <c r="B548" s="7"/>
      <c r="C548" s="7"/>
      <c r="D548" s="7"/>
      <c r="E548" s="7"/>
      <c r="F548" s="7"/>
      <c r="G548" s="215"/>
      <c r="H548" s="215"/>
      <c r="I548" s="215"/>
      <c r="J548" s="215"/>
      <c r="K548" s="215"/>
      <c r="L548" s="215"/>
      <c r="M548" s="215"/>
      <c r="N548" s="215"/>
    </row>
    <row r="549" spans="1:14" x14ac:dyDescent="0.3">
      <c r="A549" s="7"/>
      <c r="B549" s="7"/>
      <c r="C549" s="7"/>
      <c r="D549" s="7"/>
      <c r="E549" s="7"/>
      <c r="F549" s="7"/>
      <c r="G549" s="215"/>
      <c r="H549" s="215"/>
      <c r="I549" s="215"/>
      <c r="J549" s="215"/>
      <c r="K549" s="215"/>
      <c r="L549" s="215"/>
      <c r="M549" s="215"/>
      <c r="N549" s="215"/>
    </row>
    <row r="550" spans="1:14" x14ac:dyDescent="0.3">
      <c r="A550" s="7"/>
      <c r="B550" s="7"/>
      <c r="C550" s="7"/>
      <c r="D550" s="7"/>
      <c r="E550" s="7"/>
      <c r="F550" s="7"/>
      <c r="G550" s="215"/>
      <c r="H550" s="215"/>
      <c r="I550" s="215"/>
      <c r="J550" s="215"/>
      <c r="K550" s="215"/>
      <c r="L550" s="215"/>
      <c r="M550" s="215"/>
      <c r="N550" s="215"/>
    </row>
    <row r="551" spans="1:14" x14ac:dyDescent="0.3">
      <c r="A551" s="7"/>
      <c r="B551" s="7"/>
      <c r="C551" s="7"/>
      <c r="D551" s="7"/>
      <c r="E551" s="7"/>
      <c r="F551" s="7"/>
      <c r="G551" s="215"/>
      <c r="H551" s="215"/>
      <c r="I551" s="215"/>
      <c r="J551" s="215"/>
      <c r="K551" s="215"/>
      <c r="L551" s="215"/>
      <c r="M551" s="215"/>
      <c r="N551" s="215"/>
    </row>
    <row r="552" spans="1:14" x14ac:dyDescent="0.3">
      <c r="A552" s="7"/>
      <c r="B552" s="7"/>
      <c r="C552" s="7"/>
      <c r="D552" s="7"/>
      <c r="E552" s="7"/>
      <c r="F552" s="7"/>
      <c r="G552" s="215"/>
      <c r="H552" s="215"/>
      <c r="I552" s="215"/>
      <c r="J552" s="215"/>
      <c r="K552" s="215"/>
      <c r="L552" s="215"/>
      <c r="M552" s="215"/>
      <c r="N552" s="215"/>
    </row>
    <row r="553" spans="1:14" x14ac:dyDescent="0.3">
      <c r="A553" s="7"/>
      <c r="B553" s="7"/>
      <c r="C553" s="7"/>
      <c r="D553" s="7"/>
      <c r="E553" s="7"/>
      <c r="F553" s="7"/>
      <c r="G553" s="215"/>
      <c r="H553" s="215"/>
      <c r="I553" s="215"/>
      <c r="J553" s="215"/>
      <c r="K553" s="215"/>
      <c r="L553" s="215"/>
      <c r="M553" s="215"/>
      <c r="N553" s="215"/>
    </row>
    <row r="554" spans="1:14" x14ac:dyDescent="0.3">
      <c r="A554" s="7"/>
      <c r="B554" s="7"/>
      <c r="C554" s="7"/>
      <c r="D554" s="7"/>
      <c r="E554" s="7"/>
      <c r="F554" s="7"/>
      <c r="G554" s="215"/>
      <c r="H554" s="215"/>
      <c r="I554" s="215"/>
      <c r="J554" s="215"/>
      <c r="K554" s="215"/>
      <c r="L554" s="215"/>
      <c r="M554" s="215"/>
      <c r="N554" s="215"/>
    </row>
    <row r="555" spans="1:14" x14ac:dyDescent="0.3">
      <c r="A555" s="7"/>
      <c r="B555" s="7"/>
      <c r="C555" s="7"/>
      <c r="D555" s="7"/>
      <c r="E555" s="7"/>
      <c r="F555" s="7"/>
      <c r="G555" s="215"/>
      <c r="H555" s="215"/>
      <c r="I555" s="215"/>
      <c r="J555" s="215"/>
      <c r="K555" s="215"/>
      <c r="L555" s="215"/>
      <c r="M555" s="215"/>
      <c r="N555" s="215"/>
    </row>
    <row r="556" spans="1:14" x14ac:dyDescent="0.3">
      <c r="A556" s="7"/>
      <c r="B556" s="7"/>
      <c r="C556" s="7"/>
      <c r="D556" s="7"/>
      <c r="E556" s="7"/>
      <c r="F556" s="7"/>
      <c r="G556" s="215"/>
      <c r="H556" s="215"/>
      <c r="I556" s="215"/>
      <c r="J556" s="215"/>
      <c r="K556" s="215"/>
      <c r="L556" s="215"/>
      <c r="M556" s="215"/>
      <c r="N556" s="215"/>
    </row>
    <row r="557" spans="1:14" x14ac:dyDescent="0.3">
      <c r="A557" s="7"/>
      <c r="B557" s="7"/>
      <c r="C557" s="7"/>
      <c r="D557" s="7"/>
      <c r="E557" s="7"/>
      <c r="F557" s="7"/>
      <c r="G557" s="215"/>
      <c r="H557" s="215"/>
      <c r="I557" s="215"/>
      <c r="J557" s="215"/>
      <c r="K557" s="215"/>
      <c r="L557" s="215"/>
      <c r="M557" s="215"/>
      <c r="N557" s="215"/>
    </row>
    <row r="558" spans="1:14" x14ac:dyDescent="0.3">
      <c r="A558" s="7"/>
      <c r="B558" s="7"/>
      <c r="C558" s="7"/>
      <c r="D558" s="7"/>
      <c r="E558" s="7"/>
      <c r="F558" s="7"/>
      <c r="G558" s="215"/>
      <c r="H558" s="215"/>
      <c r="I558" s="215"/>
      <c r="J558" s="215"/>
      <c r="K558" s="215"/>
      <c r="L558" s="215"/>
      <c r="M558" s="215"/>
      <c r="N558" s="215"/>
    </row>
    <row r="559" spans="1:14" x14ac:dyDescent="0.3">
      <c r="A559" s="7"/>
      <c r="B559" s="7"/>
      <c r="C559" s="7"/>
      <c r="D559" s="7"/>
      <c r="E559" s="7"/>
      <c r="F559" s="7"/>
      <c r="G559" s="215"/>
      <c r="H559" s="215"/>
      <c r="I559" s="215"/>
      <c r="J559" s="215"/>
      <c r="K559" s="215"/>
      <c r="L559" s="215"/>
      <c r="M559" s="215"/>
      <c r="N559" s="215"/>
    </row>
    <row r="560" spans="1:14" x14ac:dyDescent="0.3">
      <c r="A560" s="7"/>
      <c r="B560" s="7"/>
      <c r="C560" s="7"/>
      <c r="D560" s="7"/>
      <c r="E560" s="7"/>
      <c r="F560" s="7"/>
      <c r="G560" s="215"/>
      <c r="H560" s="215"/>
      <c r="I560" s="215"/>
      <c r="J560" s="215"/>
      <c r="K560" s="215"/>
      <c r="L560" s="215"/>
      <c r="M560" s="215"/>
      <c r="N560" s="215"/>
    </row>
    <row r="561" spans="1:14" x14ac:dyDescent="0.3">
      <c r="A561" s="7"/>
      <c r="B561" s="7"/>
      <c r="C561" s="7"/>
      <c r="D561" s="7"/>
      <c r="E561" s="7"/>
      <c r="F561" s="7"/>
      <c r="G561" s="215"/>
      <c r="H561" s="215"/>
      <c r="I561" s="215"/>
      <c r="J561" s="215"/>
      <c r="K561" s="215"/>
      <c r="L561" s="215"/>
      <c r="M561" s="215"/>
      <c r="N561" s="215"/>
    </row>
    <row r="562" spans="1:14" x14ac:dyDescent="0.3">
      <c r="A562" s="7"/>
      <c r="B562" s="7"/>
      <c r="C562" s="7"/>
      <c r="D562" s="7"/>
      <c r="E562" s="7"/>
      <c r="F562" s="7"/>
      <c r="G562" s="215"/>
      <c r="H562" s="215"/>
      <c r="I562" s="215"/>
      <c r="J562" s="215"/>
      <c r="K562" s="215"/>
      <c r="L562" s="215"/>
      <c r="M562" s="215"/>
      <c r="N562" s="215"/>
    </row>
    <row r="563" spans="1:14" x14ac:dyDescent="0.3">
      <c r="A563" s="7"/>
      <c r="B563" s="7"/>
      <c r="C563" s="7"/>
      <c r="D563" s="7"/>
      <c r="E563" s="7"/>
      <c r="F563" s="7"/>
      <c r="G563" s="215"/>
      <c r="H563" s="215"/>
      <c r="I563" s="215"/>
      <c r="J563" s="215"/>
      <c r="K563" s="215"/>
      <c r="L563" s="215"/>
      <c r="M563" s="215"/>
      <c r="N563" s="215"/>
    </row>
    <row r="564" spans="1:14" x14ac:dyDescent="0.3">
      <c r="A564" s="7"/>
      <c r="B564" s="7"/>
      <c r="C564" s="7"/>
      <c r="D564" s="7"/>
      <c r="E564" s="7"/>
      <c r="F564" s="7"/>
      <c r="G564" s="215"/>
      <c r="H564" s="215"/>
      <c r="I564" s="215"/>
      <c r="J564" s="215"/>
      <c r="K564" s="215"/>
      <c r="L564" s="215"/>
      <c r="M564" s="215"/>
      <c r="N564" s="215"/>
    </row>
    <row r="565" spans="1:14" x14ac:dyDescent="0.3">
      <c r="A565" s="7"/>
      <c r="B565" s="7"/>
      <c r="C565" s="7"/>
      <c r="D565" s="7"/>
      <c r="E565" s="7"/>
      <c r="F565" s="7"/>
      <c r="G565" s="215"/>
      <c r="H565" s="215"/>
      <c r="I565" s="215"/>
      <c r="J565" s="215"/>
      <c r="K565" s="215"/>
      <c r="L565" s="215"/>
      <c r="M565" s="215"/>
      <c r="N565" s="215"/>
    </row>
    <row r="566" spans="1:14" x14ac:dyDescent="0.3">
      <c r="A566" s="7"/>
      <c r="B566" s="7"/>
      <c r="C566" s="7"/>
      <c r="D566" s="7"/>
      <c r="E566" s="7"/>
      <c r="F566" s="7"/>
      <c r="G566" s="215"/>
      <c r="H566" s="215"/>
      <c r="I566" s="215"/>
      <c r="J566" s="215"/>
      <c r="K566" s="215"/>
      <c r="L566" s="215"/>
      <c r="M566" s="215"/>
      <c r="N566" s="215"/>
    </row>
    <row r="567" spans="1:14" x14ac:dyDescent="0.3">
      <c r="A567" s="7"/>
      <c r="B567" s="7"/>
      <c r="C567" s="7"/>
      <c r="D567" s="7"/>
      <c r="E567" s="7"/>
      <c r="F567" s="7"/>
      <c r="G567" s="215"/>
      <c r="H567" s="215"/>
      <c r="I567" s="215"/>
      <c r="J567" s="215"/>
      <c r="K567" s="215"/>
      <c r="L567" s="215"/>
      <c r="M567" s="215"/>
      <c r="N567" s="215"/>
    </row>
    <row r="568" spans="1:14" x14ac:dyDescent="0.3">
      <c r="A568" s="7"/>
      <c r="B568" s="7"/>
      <c r="C568" s="7"/>
      <c r="D568" s="7"/>
      <c r="E568" s="7"/>
      <c r="F568" s="7"/>
      <c r="G568" s="215"/>
      <c r="H568" s="215"/>
      <c r="I568" s="215"/>
      <c r="J568" s="215"/>
      <c r="K568" s="215"/>
      <c r="L568" s="215"/>
      <c r="M568" s="215"/>
      <c r="N568" s="215"/>
    </row>
    <row r="569" spans="1:14" x14ac:dyDescent="0.3">
      <c r="A569" s="7"/>
      <c r="B569" s="7"/>
      <c r="C569" s="7"/>
      <c r="D569" s="7"/>
      <c r="E569" s="7"/>
      <c r="F569" s="7"/>
      <c r="G569" s="215"/>
      <c r="H569" s="215"/>
      <c r="I569" s="215"/>
      <c r="J569" s="215"/>
      <c r="K569" s="215"/>
      <c r="L569" s="215"/>
      <c r="M569" s="215"/>
      <c r="N569" s="215"/>
    </row>
    <row r="570" spans="1:14" x14ac:dyDescent="0.3">
      <c r="A570" s="7"/>
      <c r="B570" s="7"/>
      <c r="C570" s="7"/>
      <c r="D570" s="7"/>
      <c r="E570" s="7"/>
      <c r="F570" s="7"/>
      <c r="G570" s="215"/>
      <c r="H570" s="215"/>
      <c r="I570" s="215"/>
      <c r="J570" s="215"/>
      <c r="K570" s="215"/>
      <c r="L570" s="215"/>
      <c r="M570" s="215"/>
      <c r="N570" s="215"/>
    </row>
    <row r="571" spans="1:14" x14ac:dyDescent="0.3">
      <c r="A571" s="7"/>
      <c r="B571" s="7"/>
      <c r="C571" s="7"/>
      <c r="D571" s="7"/>
      <c r="E571" s="7"/>
      <c r="F571" s="7"/>
      <c r="G571" s="215"/>
      <c r="H571" s="215"/>
      <c r="I571" s="215"/>
      <c r="J571" s="215"/>
      <c r="K571" s="215"/>
      <c r="L571" s="215"/>
      <c r="M571" s="215"/>
      <c r="N571" s="215"/>
    </row>
    <row r="572" spans="1:14" x14ac:dyDescent="0.3">
      <c r="A572" s="7"/>
      <c r="B572" s="7"/>
      <c r="C572" s="7"/>
      <c r="D572" s="7"/>
      <c r="E572" s="7"/>
      <c r="F572" s="7"/>
      <c r="G572" s="215"/>
      <c r="H572" s="215"/>
      <c r="I572" s="215"/>
      <c r="J572" s="215"/>
      <c r="K572" s="215"/>
      <c r="L572" s="215"/>
      <c r="M572" s="215"/>
      <c r="N572" s="215"/>
    </row>
    <row r="573" spans="1:14" x14ac:dyDescent="0.3">
      <c r="A573" s="7"/>
      <c r="B573" s="7"/>
      <c r="C573" s="7"/>
      <c r="D573" s="7"/>
      <c r="E573" s="7"/>
      <c r="F573" s="7"/>
      <c r="G573" s="215"/>
      <c r="H573" s="215"/>
      <c r="I573" s="215"/>
      <c r="J573" s="215"/>
      <c r="K573" s="215"/>
      <c r="L573" s="215"/>
      <c r="M573" s="215"/>
      <c r="N573" s="215"/>
    </row>
    <row r="574" spans="1:14" x14ac:dyDescent="0.3">
      <c r="A574" s="7"/>
      <c r="B574" s="7"/>
      <c r="C574" s="7"/>
      <c r="D574" s="7"/>
      <c r="E574" s="7"/>
      <c r="F574" s="7"/>
      <c r="G574" s="215"/>
      <c r="H574" s="215"/>
      <c r="I574" s="215"/>
      <c r="J574" s="215"/>
      <c r="K574" s="215"/>
      <c r="L574" s="215"/>
      <c r="M574" s="215"/>
      <c r="N574" s="215"/>
    </row>
    <row r="575" spans="1:14" x14ac:dyDescent="0.3">
      <c r="A575" s="7"/>
      <c r="B575" s="7"/>
      <c r="C575" s="7"/>
      <c r="D575" s="7"/>
      <c r="E575" s="7"/>
      <c r="F575" s="7"/>
      <c r="G575" s="215"/>
      <c r="H575" s="215"/>
      <c r="I575" s="215"/>
      <c r="J575" s="215"/>
      <c r="K575" s="215"/>
      <c r="L575" s="215"/>
      <c r="M575" s="215"/>
      <c r="N575" s="215"/>
    </row>
    <row r="576" spans="1:14" x14ac:dyDescent="0.3">
      <c r="A576" s="7"/>
      <c r="B576" s="7"/>
      <c r="C576" s="7"/>
      <c r="D576" s="7"/>
      <c r="E576" s="7"/>
      <c r="F576" s="7"/>
      <c r="G576" s="215"/>
      <c r="H576" s="215"/>
      <c r="I576" s="215"/>
      <c r="J576" s="215"/>
      <c r="K576" s="215"/>
      <c r="L576" s="215"/>
      <c r="M576" s="215"/>
      <c r="N576" s="215"/>
    </row>
    <row r="577" spans="1:14" x14ac:dyDescent="0.3">
      <c r="A577" s="7"/>
      <c r="B577" s="7"/>
      <c r="C577" s="7"/>
      <c r="D577" s="7"/>
      <c r="E577" s="7"/>
      <c r="F577" s="7"/>
      <c r="G577" s="215"/>
      <c r="H577" s="215"/>
      <c r="I577" s="215"/>
      <c r="J577" s="215"/>
      <c r="K577" s="215"/>
      <c r="L577" s="215"/>
      <c r="M577" s="215"/>
      <c r="N577" s="215"/>
    </row>
    <row r="578" spans="1:14" x14ac:dyDescent="0.3">
      <c r="A578" s="7"/>
      <c r="B578" s="7"/>
      <c r="C578" s="7"/>
      <c r="D578" s="7"/>
      <c r="E578" s="7"/>
      <c r="F578" s="7"/>
      <c r="G578" s="215"/>
      <c r="H578" s="215"/>
      <c r="I578" s="215"/>
      <c r="J578" s="215"/>
      <c r="K578" s="215"/>
      <c r="L578" s="215"/>
      <c r="M578" s="215"/>
      <c r="N578" s="215"/>
    </row>
    <row r="579" spans="1:14" x14ac:dyDescent="0.3">
      <c r="A579" s="7"/>
      <c r="B579" s="7"/>
      <c r="C579" s="7"/>
      <c r="D579" s="7"/>
      <c r="E579" s="7"/>
      <c r="F579" s="7"/>
      <c r="G579" s="215"/>
      <c r="H579" s="215"/>
      <c r="I579" s="215"/>
      <c r="J579" s="215"/>
      <c r="K579" s="215"/>
      <c r="L579" s="215"/>
      <c r="M579" s="215"/>
      <c r="N579" s="215"/>
    </row>
    <row r="580" spans="1:14" x14ac:dyDescent="0.3">
      <c r="A580" s="7"/>
      <c r="B580" s="7"/>
      <c r="C580" s="7"/>
      <c r="D580" s="7"/>
      <c r="E580" s="7"/>
      <c r="F580" s="7"/>
      <c r="G580" s="215"/>
      <c r="H580" s="215"/>
      <c r="I580" s="215"/>
      <c r="J580" s="215"/>
      <c r="K580" s="215"/>
      <c r="L580" s="215"/>
      <c r="M580" s="215"/>
      <c r="N580" s="215"/>
    </row>
    <row r="581" spans="1:14" x14ac:dyDescent="0.3">
      <c r="A581" s="7"/>
      <c r="B581" s="7"/>
      <c r="C581" s="7"/>
      <c r="D581" s="7"/>
      <c r="E581" s="7"/>
      <c r="F581" s="7"/>
      <c r="G581" s="215"/>
      <c r="H581" s="215"/>
      <c r="I581" s="215"/>
      <c r="J581" s="215"/>
      <c r="K581" s="215"/>
      <c r="L581" s="215"/>
      <c r="M581" s="215"/>
      <c r="N581" s="215"/>
    </row>
    <row r="582" spans="1:14" x14ac:dyDescent="0.3">
      <c r="A582" s="7"/>
      <c r="B582" s="7"/>
      <c r="C582" s="7"/>
      <c r="D582" s="7"/>
      <c r="E582" s="7"/>
      <c r="F582" s="7"/>
      <c r="G582" s="215"/>
      <c r="H582" s="215"/>
      <c r="I582" s="215"/>
      <c r="J582" s="215"/>
      <c r="K582" s="215"/>
      <c r="L582" s="215"/>
      <c r="M582" s="215"/>
      <c r="N582" s="215"/>
    </row>
    <row r="583" spans="1:14" x14ac:dyDescent="0.3">
      <c r="A583" s="7"/>
      <c r="B583" s="7"/>
      <c r="C583" s="7"/>
      <c r="D583" s="7"/>
      <c r="E583" s="7"/>
      <c r="F583" s="7"/>
      <c r="G583" s="215"/>
      <c r="H583" s="215"/>
      <c r="I583" s="215"/>
      <c r="J583" s="215"/>
      <c r="K583" s="215"/>
      <c r="L583" s="215"/>
      <c r="M583" s="215"/>
      <c r="N583" s="215"/>
    </row>
    <row r="584" spans="1:14" x14ac:dyDescent="0.3">
      <c r="A584" s="7"/>
      <c r="B584" s="7"/>
      <c r="C584" s="7"/>
      <c r="D584" s="7"/>
      <c r="E584" s="7"/>
      <c r="F584" s="7"/>
      <c r="G584" s="215"/>
      <c r="H584" s="215"/>
      <c r="I584" s="215"/>
      <c r="J584" s="215"/>
      <c r="K584" s="215"/>
      <c r="L584" s="215"/>
      <c r="M584" s="215"/>
      <c r="N584" s="215"/>
    </row>
    <row r="585" spans="1:14" x14ac:dyDescent="0.3">
      <c r="A585" s="7"/>
      <c r="B585" s="7"/>
      <c r="C585" s="7"/>
      <c r="D585" s="7"/>
      <c r="E585" s="7"/>
      <c r="F585" s="7"/>
      <c r="G585" s="215"/>
      <c r="H585" s="215"/>
      <c r="I585" s="215"/>
      <c r="J585" s="215"/>
      <c r="K585" s="215"/>
      <c r="L585" s="215"/>
      <c r="M585" s="215"/>
      <c r="N585" s="215"/>
    </row>
    <row r="586" spans="1:14" x14ac:dyDescent="0.3">
      <c r="A586" s="7"/>
      <c r="B586" s="7"/>
      <c r="C586" s="7"/>
      <c r="D586" s="7"/>
      <c r="E586" s="7"/>
      <c r="F586" s="7"/>
      <c r="G586" s="215"/>
      <c r="H586" s="215"/>
      <c r="I586" s="215"/>
      <c r="J586" s="215"/>
      <c r="K586" s="215"/>
      <c r="L586" s="215"/>
      <c r="M586" s="215"/>
      <c r="N586" s="215"/>
    </row>
    <row r="587" spans="1:14" x14ac:dyDescent="0.3">
      <c r="A587" s="7"/>
      <c r="B587" s="7"/>
      <c r="C587" s="7"/>
      <c r="D587" s="7"/>
      <c r="E587" s="7"/>
      <c r="F587" s="7"/>
      <c r="G587" s="215"/>
      <c r="H587" s="215"/>
      <c r="I587" s="215"/>
      <c r="J587" s="215"/>
      <c r="K587" s="215"/>
      <c r="L587" s="215"/>
      <c r="M587" s="215"/>
      <c r="N587" s="215"/>
    </row>
    <row r="588" spans="1:14" x14ac:dyDescent="0.3">
      <c r="A588" s="7"/>
      <c r="B588" s="7"/>
      <c r="C588" s="7"/>
      <c r="D588" s="7"/>
      <c r="E588" s="7"/>
      <c r="F588" s="7"/>
      <c r="G588" s="215"/>
      <c r="H588" s="215"/>
      <c r="I588" s="215"/>
      <c r="J588" s="215"/>
      <c r="K588" s="215"/>
      <c r="L588" s="215"/>
      <c r="M588" s="215"/>
      <c r="N588" s="215"/>
    </row>
    <row r="589" spans="1:14" x14ac:dyDescent="0.3">
      <c r="A589" s="7"/>
      <c r="B589" s="7"/>
      <c r="C589" s="7"/>
      <c r="D589" s="7"/>
      <c r="E589" s="7"/>
      <c r="F589" s="7"/>
      <c r="G589" s="215"/>
      <c r="H589" s="215"/>
      <c r="I589" s="215"/>
      <c r="J589" s="215"/>
      <c r="K589" s="215"/>
      <c r="L589" s="215"/>
      <c r="M589" s="215"/>
      <c r="N589" s="215"/>
    </row>
    <row r="590" spans="1:14" x14ac:dyDescent="0.3">
      <c r="A590" s="7"/>
      <c r="B590" s="7"/>
      <c r="C590" s="7"/>
      <c r="D590" s="7"/>
      <c r="E590" s="7"/>
      <c r="F590" s="7"/>
      <c r="G590" s="215"/>
      <c r="H590" s="215"/>
      <c r="I590" s="215"/>
      <c r="J590" s="215"/>
      <c r="K590" s="215"/>
      <c r="L590" s="215"/>
      <c r="M590" s="215"/>
      <c r="N590" s="215"/>
    </row>
    <row r="591" spans="1:14" x14ac:dyDescent="0.3">
      <c r="A591" s="7"/>
      <c r="B591" s="7"/>
      <c r="C591" s="7"/>
      <c r="D591" s="7"/>
      <c r="E591" s="7"/>
      <c r="F591" s="7"/>
      <c r="G591" s="215"/>
      <c r="H591" s="215"/>
      <c r="I591" s="215"/>
      <c r="J591" s="215"/>
      <c r="K591" s="215"/>
      <c r="L591" s="215"/>
      <c r="M591" s="215"/>
      <c r="N591" s="215"/>
    </row>
    <row r="592" spans="1:14" x14ac:dyDescent="0.3">
      <c r="A592" s="7"/>
      <c r="B592" s="7"/>
      <c r="C592" s="7"/>
      <c r="D592" s="7"/>
      <c r="E592" s="7"/>
      <c r="F592" s="7"/>
      <c r="G592" s="215"/>
      <c r="H592" s="215"/>
      <c r="I592" s="215"/>
      <c r="J592" s="215"/>
      <c r="K592" s="215"/>
      <c r="L592" s="215"/>
      <c r="M592" s="215"/>
      <c r="N592" s="215"/>
    </row>
    <row r="593" spans="1:14" x14ac:dyDescent="0.3">
      <c r="A593" s="7"/>
      <c r="B593" s="7"/>
      <c r="C593" s="7"/>
      <c r="D593" s="7"/>
      <c r="E593" s="7"/>
      <c r="F593" s="7"/>
      <c r="G593" s="215"/>
      <c r="H593" s="215"/>
      <c r="I593" s="215"/>
      <c r="J593" s="215"/>
      <c r="K593" s="215"/>
      <c r="L593" s="215"/>
      <c r="M593" s="215"/>
      <c r="N593" s="215"/>
    </row>
    <row r="594" spans="1:14" x14ac:dyDescent="0.3">
      <c r="A594" s="7"/>
      <c r="B594" s="7"/>
      <c r="C594" s="7"/>
      <c r="D594" s="7"/>
      <c r="E594" s="7"/>
      <c r="F594" s="7"/>
      <c r="G594" s="215"/>
      <c r="H594" s="215"/>
      <c r="I594" s="215"/>
      <c r="J594" s="215"/>
      <c r="K594" s="215"/>
      <c r="L594" s="215"/>
      <c r="M594" s="215"/>
      <c r="N594" s="215"/>
    </row>
    <row r="595" spans="1:14" x14ac:dyDescent="0.3">
      <c r="A595" s="7"/>
      <c r="B595" s="7"/>
      <c r="C595" s="7"/>
      <c r="D595" s="7"/>
      <c r="E595" s="7"/>
      <c r="F595" s="7"/>
      <c r="G595" s="215"/>
      <c r="H595" s="215"/>
      <c r="I595" s="215"/>
      <c r="J595" s="215"/>
      <c r="K595" s="215"/>
      <c r="L595" s="215"/>
      <c r="M595" s="215"/>
      <c r="N595" s="215"/>
    </row>
    <row r="596" spans="1:14" x14ac:dyDescent="0.3">
      <c r="A596" s="7"/>
      <c r="B596" s="7"/>
      <c r="C596" s="7"/>
      <c r="D596" s="7"/>
      <c r="E596" s="7"/>
      <c r="F596" s="7"/>
      <c r="G596" s="215"/>
      <c r="H596" s="215"/>
      <c r="I596" s="215"/>
      <c r="J596" s="215"/>
      <c r="K596" s="215"/>
      <c r="L596" s="215"/>
      <c r="M596" s="215"/>
      <c r="N596" s="215"/>
    </row>
    <row r="597" spans="1:14" x14ac:dyDescent="0.3">
      <c r="A597" s="7"/>
      <c r="B597" s="7"/>
      <c r="C597" s="7"/>
      <c r="D597" s="7"/>
      <c r="E597" s="7"/>
      <c r="F597" s="7"/>
      <c r="G597" s="215"/>
      <c r="H597" s="215"/>
      <c r="I597" s="215"/>
      <c r="J597" s="215"/>
      <c r="K597" s="215"/>
      <c r="L597" s="215"/>
      <c r="M597" s="215"/>
      <c r="N597" s="215"/>
    </row>
    <row r="598" spans="1:14" x14ac:dyDescent="0.3">
      <c r="A598" s="7"/>
      <c r="B598" s="7"/>
      <c r="C598" s="7"/>
      <c r="D598" s="7"/>
      <c r="E598" s="7"/>
      <c r="F598" s="7"/>
      <c r="G598" s="215"/>
      <c r="H598" s="215"/>
      <c r="I598" s="215"/>
      <c r="J598" s="215"/>
      <c r="K598" s="215"/>
      <c r="L598" s="215"/>
      <c r="M598" s="215"/>
      <c r="N598" s="215"/>
    </row>
    <row r="599" spans="1:14" x14ac:dyDescent="0.3">
      <c r="A599" s="7"/>
      <c r="B599" s="7"/>
      <c r="C599" s="7"/>
      <c r="D599" s="7"/>
      <c r="E599" s="7"/>
      <c r="F599" s="7"/>
      <c r="G599" s="215"/>
      <c r="H599" s="215"/>
      <c r="I599" s="215"/>
      <c r="J599" s="215"/>
      <c r="K599" s="215"/>
      <c r="L599" s="215"/>
      <c r="M599" s="215"/>
      <c r="N599" s="215"/>
    </row>
    <row r="600" spans="1:14" x14ac:dyDescent="0.3">
      <c r="A600" s="7"/>
      <c r="B600" s="7"/>
      <c r="C600" s="7"/>
      <c r="D600" s="7"/>
      <c r="E600" s="7"/>
      <c r="F600" s="7"/>
      <c r="G600" s="215"/>
      <c r="H600" s="215"/>
      <c r="I600" s="215"/>
      <c r="J600" s="215"/>
      <c r="K600" s="215"/>
      <c r="L600" s="215"/>
      <c r="M600" s="215"/>
      <c r="N600" s="215"/>
    </row>
    <row r="601" spans="1:14" x14ac:dyDescent="0.3">
      <c r="A601" s="7"/>
      <c r="B601" s="7"/>
      <c r="C601" s="7"/>
      <c r="D601" s="7"/>
      <c r="E601" s="7"/>
      <c r="F601" s="7"/>
      <c r="G601" s="215"/>
      <c r="H601" s="215"/>
      <c r="I601" s="215"/>
      <c r="J601" s="215"/>
      <c r="K601" s="215"/>
      <c r="L601" s="215"/>
      <c r="M601" s="215"/>
      <c r="N601" s="215"/>
    </row>
    <row r="602" spans="1:14" x14ac:dyDescent="0.3">
      <c r="A602" s="7"/>
      <c r="B602" s="7"/>
      <c r="C602" s="7"/>
      <c r="D602" s="7"/>
      <c r="E602" s="7"/>
      <c r="F602" s="7"/>
      <c r="G602" s="215"/>
      <c r="H602" s="215"/>
      <c r="I602" s="215"/>
      <c r="J602" s="215"/>
      <c r="K602" s="215"/>
      <c r="L602" s="215"/>
      <c r="M602" s="215"/>
      <c r="N602" s="215"/>
    </row>
    <row r="603" spans="1:14" x14ac:dyDescent="0.3">
      <c r="A603" s="7"/>
      <c r="B603" s="7"/>
      <c r="C603" s="7"/>
      <c r="D603" s="7"/>
      <c r="E603" s="7"/>
      <c r="F603" s="7"/>
      <c r="G603" s="215"/>
      <c r="H603" s="215"/>
      <c r="I603" s="215"/>
      <c r="J603" s="215"/>
      <c r="K603" s="215"/>
      <c r="L603" s="215"/>
      <c r="M603" s="215"/>
      <c r="N603" s="215"/>
    </row>
    <row r="604" spans="1:14" x14ac:dyDescent="0.3">
      <c r="A604" s="7"/>
      <c r="B604" s="7"/>
      <c r="C604" s="7"/>
      <c r="D604" s="7"/>
      <c r="E604" s="7"/>
      <c r="F604" s="7"/>
      <c r="G604" s="215"/>
      <c r="H604" s="215"/>
      <c r="I604" s="215"/>
      <c r="J604" s="215"/>
      <c r="K604" s="215"/>
      <c r="L604" s="215"/>
      <c r="M604" s="215"/>
      <c r="N604" s="215"/>
    </row>
    <row r="605" spans="1:14" x14ac:dyDescent="0.3">
      <c r="A605" s="7"/>
      <c r="B605" s="7"/>
      <c r="C605" s="7"/>
      <c r="D605" s="7"/>
      <c r="E605" s="7"/>
      <c r="F605" s="7"/>
      <c r="G605" s="215"/>
      <c r="H605" s="215"/>
      <c r="I605" s="215"/>
      <c r="J605" s="215"/>
      <c r="K605" s="215"/>
      <c r="L605" s="215"/>
      <c r="M605" s="215"/>
      <c r="N605" s="215"/>
    </row>
    <row r="606" spans="1:14" x14ac:dyDescent="0.3">
      <c r="A606" s="7"/>
      <c r="B606" s="7"/>
      <c r="C606" s="7"/>
      <c r="D606" s="7"/>
      <c r="E606" s="7"/>
      <c r="F606" s="7"/>
      <c r="G606" s="215"/>
      <c r="H606" s="215"/>
      <c r="I606" s="215"/>
      <c r="J606" s="215"/>
      <c r="K606" s="215"/>
      <c r="L606" s="215"/>
      <c r="M606" s="215"/>
      <c r="N606" s="215"/>
    </row>
    <row r="607" spans="1:14" x14ac:dyDescent="0.3">
      <c r="A607" s="7"/>
      <c r="B607" s="7"/>
      <c r="C607" s="7"/>
      <c r="D607" s="7"/>
      <c r="E607" s="7"/>
      <c r="F607" s="7"/>
      <c r="G607" s="215"/>
      <c r="H607" s="215"/>
      <c r="I607" s="215"/>
      <c r="J607" s="215"/>
      <c r="K607" s="215"/>
      <c r="L607" s="215"/>
      <c r="M607" s="215"/>
      <c r="N607" s="215"/>
    </row>
    <row r="608" spans="1:14" x14ac:dyDescent="0.3">
      <c r="A608" s="7"/>
      <c r="B608" s="7"/>
      <c r="C608" s="7"/>
      <c r="D608" s="7"/>
      <c r="E608" s="7"/>
      <c r="F608" s="7"/>
      <c r="G608" s="215"/>
      <c r="H608" s="215"/>
      <c r="I608" s="215"/>
      <c r="J608" s="215"/>
      <c r="K608" s="215"/>
      <c r="L608" s="215"/>
      <c r="M608" s="215"/>
      <c r="N608" s="215"/>
    </row>
    <row r="609" spans="1:14" x14ac:dyDescent="0.3">
      <c r="A609" s="7"/>
      <c r="B609" s="7"/>
      <c r="C609" s="7"/>
      <c r="D609" s="7"/>
      <c r="E609" s="7"/>
      <c r="F609" s="7"/>
      <c r="G609" s="215"/>
      <c r="H609" s="215"/>
      <c r="I609" s="215"/>
      <c r="J609" s="215"/>
      <c r="K609" s="215"/>
      <c r="L609" s="215"/>
      <c r="M609" s="215"/>
      <c r="N609" s="215"/>
    </row>
    <row r="610" spans="1:14" x14ac:dyDescent="0.3">
      <c r="A610" s="7"/>
      <c r="B610" s="7"/>
      <c r="C610" s="7"/>
      <c r="D610" s="7"/>
      <c r="E610" s="7"/>
      <c r="F610" s="7"/>
      <c r="G610" s="215"/>
      <c r="H610" s="215"/>
      <c r="I610" s="215"/>
      <c r="J610" s="215"/>
      <c r="K610" s="215"/>
      <c r="L610" s="215"/>
      <c r="M610" s="215"/>
      <c r="N610" s="215"/>
    </row>
    <row r="611" spans="1:14" x14ac:dyDescent="0.3">
      <c r="A611" s="7"/>
      <c r="B611" s="7"/>
      <c r="C611" s="7"/>
      <c r="D611" s="7"/>
      <c r="E611" s="7"/>
      <c r="F611" s="7"/>
      <c r="G611" s="215"/>
      <c r="H611" s="215"/>
      <c r="I611" s="215"/>
      <c r="J611" s="215"/>
      <c r="K611" s="215"/>
      <c r="L611" s="215"/>
      <c r="M611" s="215"/>
      <c r="N611" s="215"/>
    </row>
    <row r="612" spans="1:14" x14ac:dyDescent="0.3">
      <c r="A612" s="7"/>
      <c r="B612" s="7"/>
      <c r="C612" s="7"/>
      <c r="D612" s="7"/>
      <c r="E612" s="7"/>
      <c r="F612" s="7"/>
      <c r="G612" s="215"/>
      <c r="H612" s="215"/>
      <c r="I612" s="215"/>
      <c r="J612" s="215"/>
      <c r="K612" s="215"/>
      <c r="L612" s="215"/>
      <c r="M612" s="215"/>
      <c r="N612" s="215"/>
    </row>
    <row r="613" spans="1:14" x14ac:dyDescent="0.3">
      <c r="A613" s="7"/>
      <c r="B613" s="7"/>
      <c r="C613" s="7"/>
      <c r="D613" s="7"/>
      <c r="E613" s="7"/>
      <c r="F613" s="7"/>
      <c r="G613" s="215"/>
      <c r="H613" s="215"/>
      <c r="I613" s="215"/>
      <c r="J613" s="215"/>
      <c r="K613" s="215"/>
      <c r="L613" s="215"/>
      <c r="M613" s="215"/>
      <c r="N613" s="215"/>
    </row>
    <row r="614" spans="1:14" x14ac:dyDescent="0.3">
      <c r="A614" s="7"/>
      <c r="B614" s="7"/>
      <c r="C614" s="7"/>
      <c r="D614" s="7"/>
      <c r="E614" s="7"/>
      <c r="F614" s="7"/>
      <c r="G614" s="215"/>
      <c r="H614" s="215"/>
      <c r="I614" s="215"/>
      <c r="J614" s="215"/>
      <c r="K614" s="215"/>
      <c r="L614" s="215"/>
      <c r="M614" s="215"/>
      <c r="N614" s="215"/>
    </row>
    <row r="615" spans="1:14" x14ac:dyDescent="0.3">
      <c r="A615" s="7"/>
      <c r="B615" s="7"/>
      <c r="C615" s="7"/>
      <c r="D615" s="7"/>
      <c r="E615" s="7"/>
      <c r="F615" s="7"/>
      <c r="G615" s="215"/>
      <c r="H615" s="215"/>
      <c r="I615" s="215"/>
      <c r="J615" s="215"/>
      <c r="K615" s="215"/>
      <c r="L615" s="215"/>
      <c r="M615" s="215"/>
      <c r="N615" s="215"/>
    </row>
    <row r="616" spans="1:14" x14ac:dyDescent="0.3">
      <c r="A616" s="7"/>
      <c r="B616" s="7"/>
      <c r="C616" s="7"/>
      <c r="D616" s="7"/>
      <c r="E616" s="7"/>
      <c r="F616" s="7"/>
      <c r="G616" s="215"/>
      <c r="H616" s="215"/>
      <c r="I616" s="215"/>
      <c r="J616" s="215"/>
      <c r="K616" s="215"/>
      <c r="L616" s="215"/>
      <c r="M616" s="215"/>
      <c r="N616" s="215"/>
    </row>
    <row r="617" spans="1:14" x14ac:dyDescent="0.3">
      <c r="A617" s="7"/>
      <c r="B617" s="7"/>
      <c r="C617" s="7"/>
      <c r="D617" s="7"/>
      <c r="E617" s="7"/>
      <c r="F617" s="7"/>
      <c r="G617" s="215"/>
      <c r="H617" s="215"/>
      <c r="I617" s="215"/>
      <c r="J617" s="215"/>
      <c r="K617" s="215"/>
      <c r="L617" s="215"/>
      <c r="M617" s="215"/>
      <c r="N617" s="215"/>
    </row>
    <row r="618" spans="1:14" x14ac:dyDescent="0.3">
      <c r="A618" s="7"/>
      <c r="B618" s="7"/>
      <c r="C618" s="7"/>
      <c r="D618" s="7"/>
      <c r="E618" s="7"/>
      <c r="F618" s="7"/>
      <c r="G618" s="215"/>
      <c r="H618" s="215"/>
      <c r="I618" s="215"/>
      <c r="J618" s="215"/>
      <c r="K618" s="215"/>
      <c r="L618" s="215"/>
      <c r="M618" s="215"/>
      <c r="N618" s="215"/>
    </row>
    <row r="619" spans="1:14" x14ac:dyDescent="0.3">
      <c r="A619" s="7"/>
      <c r="B619" s="7"/>
      <c r="C619" s="7"/>
      <c r="D619" s="7"/>
      <c r="E619" s="7"/>
      <c r="F619" s="7"/>
      <c r="G619" s="215"/>
      <c r="H619" s="215"/>
      <c r="I619" s="215"/>
      <c r="J619" s="215"/>
      <c r="K619" s="215"/>
      <c r="L619" s="215"/>
      <c r="M619" s="215"/>
      <c r="N619" s="215"/>
    </row>
    <row r="620" spans="1:14" x14ac:dyDescent="0.3">
      <c r="A620" s="7"/>
      <c r="B620" s="7"/>
      <c r="C620" s="7"/>
      <c r="D620" s="7"/>
      <c r="E620" s="7"/>
      <c r="F620" s="7"/>
      <c r="G620" s="215"/>
      <c r="H620" s="215"/>
      <c r="I620" s="215"/>
      <c r="J620" s="215"/>
      <c r="K620" s="215"/>
      <c r="L620" s="215"/>
      <c r="M620" s="215"/>
      <c r="N620" s="215"/>
    </row>
    <row r="621" spans="1:14" x14ac:dyDescent="0.3">
      <c r="A621" s="7"/>
      <c r="B621" s="7"/>
      <c r="C621" s="7"/>
      <c r="D621" s="7"/>
      <c r="E621" s="7"/>
      <c r="F621" s="7"/>
      <c r="G621" s="215"/>
      <c r="H621" s="215"/>
      <c r="I621" s="215"/>
      <c r="J621" s="215"/>
      <c r="K621" s="215"/>
      <c r="L621" s="215"/>
      <c r="M621" s="215"/>
      <c r="N621" s="215"/>
    </row>
    <row r="622" spans="1:14" x14ac:dyDescent="0.3">
      <c r="A622" s="7"/>
      <c r="B622" s="7"/>
      <c r="C622" s="7"/>
      <c r="D622" s="7"/>
      <c r="E622" s="7"/>
      <c r="F622" s="7"/>
      <c r="G622" s="215"/>
      <c r="H622" s="215"/>
      <c r="I622" s="215"/>
      <c r="J622" s="215"/>
      <c r="K622" s="215"/>
      <c r="L622" s="215"/>
      <c r="M622" s="215"/>
      <c r="N622" s="215"/>
    </row>
    <row r="623" spans="1:14" x14ac:dyDescent="0.3">
      <c r="A623" s="7"/>
      <c r="B623" s="7"/>
      <c r="C623" s="7"/>
      <c r="D623" s="7"/>
      <c r="E623" s="7"/>
      <c r="F623" s="7"/>
      <c r="G623" s="215"/>
      <c r="H623" s="215"/>
      <c r="I623" s="215"/>
      <c r="J623" s="215"/>
      <c r="K623" s="215"/>
      <c r="L623" s="215"/>
      <c r="M623" s="215"/>
      <c r="N623" s="215"/>
    </row>
    <row r="624" spans="1:14" x14ac:dyDescent="0.3">
      <c r="A624" s="7"/>
      <c r="B624" s="7"/>
      <c r="C624" s="7"/>
      <c r="D624" s="7"/>
      <c r="E624" s="7"/>
      <c r="F624" s="7"/>
      <c r="G624" s="215"/>
      <c r="H624" s="215"/>
      <c r="I624" s="215"/>
      <c r="J624" s="215"/>
      <c r="K624" s="215"/>
      <c r="L624" s="215"/>
      <c r="M624" s="215"/>
      <c r="N624" s="215"/>
    </row>
    <row r="625" spans="1:14" x14ac:dyDescent="0.3">
      <c r="A625" s="7"/>
      <c r="B625" s="7"/>
      <c r="C625" s="7"/>
      <c r="D625" s="7"/>
      <c r="E625" s="7"/>
      <c r="F625" s="7"/>
      <c r="G625" s="215"/>
      <c r="H625" s="215"/>
      <c r="I625" s="215"/>
      <c r="J625" s="215"/>
      <c r="K625" s="215"/>
      <c r="L625" s="215"/>
      <c r="M625" s="215"/>
      <c r="N625" s="215"/>
    </row>
    <row r="626" spans="1:14" x14ac:dyDescent="0.3">
      <c r="A626" s="7"/>
      <c r="B626" s="7"/>
      <c r="C626" s="7"/>
      <c r="D626" s="7"/>
      <c r="E626" s="7"/>
      <c r="F626" s="7"/>
      <c r="G626" s="215"/>
      <c r="H626" s="215"/>
      <c r="I626" s="215"/>
      <c r="J626" s="215"/>
      <c r="K626" s="215"/>
      <c r="L626" s="215"/>
      <c r="M626" s="215"/>
      <c r="N626" s="215"/>
    </row>
    <row r="627" spans="1:14" x14ac:dyDescent="0.3">
      <c r="A627" s="7"/>
      <c r="B627" s="7"/>
      <c r="C627" s="7"/>
      <c r="D627" s="7"/>
      <c r="E627" s="7"/>
      <c r="F627" s="7"/>
      <c r="G627" s="215"/>
      <c r="H627" s="215"/>
      <c r="I627" s="215"/>
      <c r="J627" s="215"/>
      <c r="K627" s="215"/>
      <c r="L627" s="215"/>
      <c r="M627" s="215"/>
      <c r="N627" s="215"/>
    </row>
    <row r="628" spans="1:14" x14ac:dyDescent="0.3">
      <c r="A628" s="7"/>
      <c r="B628" s="7"/>
      <c r="C628" s="7"/>
      <c r="D628" s="7"/>
      <c r="E628" s="7"/>
      <c r="F628" s="7"/>
      <c r="G628" s="215"/>
      <c r="H628" s="215"/>
      <c r="I628" s="215"/>
      <c r="J628" s="215"/>
      <c r="K628" s="215"/>
      <c r="L628" s="215"/>
      <c r="M628" s="215"/>
      <c r="N628" s="215"/>
    </row>
    <row r="629" spans="1:14" x14ac:dyDescent="0.3">
      <c r="A629" s="7"/>
      <c r="B629" s="7"/>
      <c r="C629" s="7"/>
      <c r="D629" s="7"/>
      <c r="E629" s="7"/>
      <c r="F629" s="7"/>
      <c r="G629" s="215"/>
      <c r="H629" s="215"/>
      <c r="I629" s="215"/>
      <c r="J629" s="215"/>
      <c r="K629" s="215"/>
      <c r="L629" s="215"/>
      <c r="M629" s="215"/>
      <c r="N629" s="215"/>
    </row>
    <row r="630" spans="1:14" x14ac:dyDescent="0.3">
      <c r="A630" s="7"/>
      <c r="B630" s="7"/>
      <c r="C630" s="7"/>
      <c r="D630" s="7"/>
      <c r="E630" s="7"/>
      <c r="F630" s="7"/>
      <c r="G630" s="215"/>
      <c r="H630" s="215"/>
      <c r="I630" s="215"/>
      <c r="J630" s="215"/>
      <c r="K630" s="215"/>
      <c r="L630" s="215"/>
      <c r="M630" s="215"/>
      <c r="N630" s="215"/>
    </row>
    <row r="631" spans="1:14" x14ac:dyDescent="0.3">
      <c r="A631" s="7"/>
      <c r="B631" s="7"/>
      <c r="C631" s="7"/>
      <c r="D631" s="7"/>
      <c r="E631" s="7"/>
      <c r="F631" s="7"/>
      <c r="G631" s="215"/>
      <c r="H631" s="215"/>
      <c r="I631" s="215"/>
      <c r="J631" s="215"/>
      <c r="K631" s="215"/>
      <c r="L631" s="215"/>
      <c r="M631" s="215"/>
      <c r="N631" s="215"/>
    </row>
    <row r="632" spans="1:14" x14ac:dyDescent="0.3">
      <c r="A632" s="7"/>
      <c r="B632" s="7"/>
      <c r="C632" s="7"/>
      <c r="D632" s="7"/>
      <c r="E632" s="7"/>
      <c r="F632" s="7"/>
      <c r="G632" s="215"/>
      <c r="H632" s="215"/>
      <c r="I632" s="215"/>
      <c r="J632" s="215"/>
      <c r="K632" s="215"/>
      <c r="L632" s="215"/>
      <c r="M632" s="215"/>
      <c r="N632" s="215"/>
    </row>
    <row r="633" spans="1:14" x14ac:dyDescent="0.3">
      <c r="A633" s="7"/>
      <c r="B633" s="7"/>
      <c r="C633" s="7"/>
      <c r="D633" s="7"/>
      <c r="E633" s="7"/>
      <c r="F633" s="7"/>
      <c r="G633" s="215"/>
      <c r="H633" s="215"/>
      <c r="I633" s="215"/>
      <c r="J633" s="215"/>
      <c r="K633" s="215"/>
      <c r="L633" s="215"/>
      <c r="M633" s="215"/>
      <c r="N633" s="215"/>
    </row>
    <row r="634" spans="1:14" x14ac:dyDescent="0.3">
      <c r="A634" s="7"/>
      <c r="B634" s="7"/>
      <c r="C634" s="7"/>
      <c r="D634" s="7"/>
      <c r="E634" s="7"/>
      <c r="F634" s="7"/>
      <c r="G634" s="215"/>
      <c r="H634" s="215"/>
      <c r="I634" s="215"/>
      <c r="J634" s="215"/>
      <c r="K634" s="215"/>
      <c r="L634" s="215"/>
      <c r="M634" s="215"/>
      <c r="N634" s="215"/>
    </row>
    <row r="635" spans="1:14" x14ac:dyDescent="0.3">
      <c r="A635" s="7"/>
      <c r="B635" s="7"/>
      <c r="C635" s="7"/>
      <c r="D635" s="7"/>
      <c r="E635" s="7"/>
      <c r="F635" s="7"/>
      <c r="G635" s="215"/>
      <c r="H635" s="215"/>
      <c r="I635" s="215"/>
      <c r="J635" s="215"/>
      <c r="K635" s="215"/>
      <c r="L635" s="215"/>
      <c r="M635" s="215"/>
      <c r="N635" s="215"/>
    </row>
    <row r="636" spans="1:14" x14ac:dyDescent="0.3">
      <c r="A636" s="7"/>
      <c r="B636" s="7"/>
      <c r="C636" s="7"/>
      <c r="D636" s="7"/>
      <c r="E636" s="7"/>
      <c r="F636" s="7"/>
      <c r="G636" s="215"/>
      <c r="H636" s="215"/>
      <c r="I636" s="215"/>
      <c r="J636" s="215"/>
      <c r="K636" s="215"/>
      <c r="L636" s="215"/>
      <c r="M636" s="215"/>
      <c r="N636" s="215"/>
    </row>
    <row r="637" spans="1:14" x14ac:dyDescent="0.3">
      <c r="A637" s="7"/>
      <c r="B637" s="7"/>
      <c r="C637" s="7"/>
      <c r="D637" s="7"/>
      <c r="E637" s="7"/>
      <c r="F637" s="7"/>
      <c r="G637" s="215"/>
      <c r="H637" s="215"/>
      <c r="I637" s="215"/>
      <c r="J637" s="215"/>
      <c r="K637" s="215"/>
      <c r="L637" s="215"/>
      <c r="M637" s="215"/>
      <c r="N637" s="215"/>
    </row>
    <row r="638" spans="1:14" x14ac:dyDescent="0.3">
      <c r="A638" s="7"/>
      <c r="B638" s="7"/>
      <c r="C638" s="7"/>
      <c r="D638" s="7"/>
      <c r="E638" s="7"/>
      <c r="F638" s="7"/>
      <c r="G638" s="215"/>
      <c r="H638" s="215"/>
      <c r="I638" s="215"/>
      <c r="J638" s="215"/>
      <c r="K638" s="215"/>
      <c r="L638" s="215"/>
      <c r="M638" s="215"/>
      <c r="N638" s="215"/>
    </row>
    <row r="639" spans="1:14" x14ac:dyDescent="0.3">
      <c r="A639" s="7"/>
      <c r="B639" s="7"/>
      <c r="C639" s="7"/>
      <c r="D639" s="7"/>
      <c r="E639" s="7"/>
      <c r="F639" s="7"/>
      <c r="G639" s="215"/>
      <c r="H639" s="215"/>
      <c r="I639" s="215"/>
      <c r="J639" s="215"/>
      <c r="K639" s="215"/>
      <c r="L639" s="215"/>
      <c r="M639" s="215"/>
      <c r="N639" s="215"/>
    </row>
    <row r="640" spans="1:14" x14ac:dyDescent="0.3">
      <c r="A640" s="7"/>
      <c r="B640" s="7"/>
      <c r="C640" s="7"/>
      <c r="D640" s="7"/>
      <c r="E640" s="7"/>
      <c r="F640" s="7"/>
      <c r="G640" s="215"/>
      <c r="H640" s="215"/>
      <c r="I640" s="215"/>
      <c r="J640" s="215"/>
      <c r="K640" s="215"/>
      <c r="L640" s="215"/>
      <c r="M640" s="215"/>
      <c r="N640" s="215"/>
    </row>
    <row r="641" spans="1:14" x14ac:dyDescent="0.3">
      <c r="A641" s="7"/>
      <c r="B641" s="7"/>
      <c r="C641" s="7"/>
      <c r="D641" s="7"/>
      <c r="E641" s="7"/>
      <c r="F641" s="7"/>
      <c r="G641" s="215"/>
      <c r="H641" s="215"/>
      <c r="I641" s="215"/>
      <c r="J641" s="215"/>
      <c r="K641" s="215"/>
      <c r="L641" s="215"/>
      <c r="M641" s="215"/>
      <c r="N641" s="215"/>
    </row>
    <row r="642" spans="1:14" x14ac:dyDescent="0.3">
      <c r="A642" s="7"/>
      <c r="B642" s="7"/>
      <c r="C642" s="7"/>
      <c r="D642" s="7"/>
      <c r="E642" s="7"/>
      <c r="F642" s="7"/>
      <c r="G642" s="215"/>
      <c r="H642" s="215"/>
      <c r="I642" s="215"/>
      <c r="J642" s="215"/>
      <c r="K642" s="215"/>
      <c r="L642" s="215"/>
      <c r="M642" s="215"/>
      <c r="N642" s="215"/>
    </row>
    <row r="643" spans="1:14" x14ac:dyDescent="0.3">
      <c r="A643" s="7"/>
      <c r="B643" s="7"/>
      <c r="C643" s="7"/>
      <c r="D643" s="7"/>
      <c r="E643" s="7"/>
      <c r="F643" s="7"/>
      <c r="G643" s="215"/>
      <c r="H643" s="215"/>
      <c r="I643" s="215"/>
      <c r="J643" s="215"/>
      <c r="K643" s="215"/>
      <c r="L643" s="215"/>
      <c r="M643" s="215"/>
      <c r="N643" s="215"/>
    </row>
    <row r="644" spans="1:14" x14ac:dyDescent="0.3">
      <c r="A644" s="7"/>
      <c r="B644" s="7"/>
      <c r="C644" s="7"/>
      <c r="D644" s="7"/>
      <c r="E644" s="7"/>
      <c r="F644" s="7"/>
      <c r="G644" s="215"/>
      <c r="H644" s="215"/>
      <c r="I644" s="215"/>
      <c r="J644" s="215"/>
      <c r="K644" s="215"/>
      <c r="L644" s="215"/>
      <c r="M644" s="215"/>
      <c r="N644" s="215"/>
    </row>
    <row r="645" spans="1:14" x14ac:dyDescent="0.3">
      <c r="A645" s="7"/>
      <c r="B645" s="7"/>
      <c r="C645" s="7"/>
      <c r="D645" s="7"/>
      <c r="E645" s="7"/>
      <c r="F645" s="7"/>
      <c r="G645" s="215"/>
      <c r="H645" s="215"/>
      <c r="I645" s="215"/>
      <c r="J645" s="215"/>
      <c r="K645" s="215"/>
      <c r="L645" s="215"/>
      <c r="M645" s="215"/>
      <c r="N645" s="215"/>
    </row>
    <row r="646" spans="1:14" x14ac:dyDescent="0.3">
      <c r="A646" s="7"/>
      <c r="B646" s="7"/>
      <c r="C646" s="7"/>
      <c r="D646" s="7"/>
      <c r="E646" s="7"/>
      <c r="F646" s="7"/>
      <c r="G646" s="215"/>
      <c r="H646" s="215"/>
      <c r="I646" s="215"/>
      <c r="J646" s="215"/>
      <c r="K646" s="215"/>
      <c r="L646" s="215"/>
      <c r="M646" s="215"/>
      <c r="N646" s="215"/>
    </row>
    <row r="647" spans="1:14" x14ac:dyDescent="0.3">
      <c r="A647" s="7"/>
      <c r="B647" s="7"/>
      <c r="C647" s="7"/>
      <c r="D647" s="7"/>
      <c r="E647" s="7"/>
      <c r="F647" s="7"/>
      <c r="G647" s="215"/>
      <c r="H647" s="215"/>
      <c r="I647" s="215"/>
      <c r="J647" s="215"/>
      <c r="K647" s="215"/>
      <c r="L647" s="215"/>
      <c r="M647" s="215"/>
      <c r="N647" s="215"/>
    </row>
    <row r="648" spans="1:14" x14ac:dyDescent="0.3">
      <c r="A648" s="7"/>
      <c r="B648" s="7"/>
      <c r="C648" s="7"/>
      <c r="D648" s="7"/>
      <c r="E648" s="7"/>
      <c r="F648" s="7"/>
      <c r="G648" s="215"/>
      <c r="H648" s="215"/>
      <c r="I648" s="215"/>
      <c r="J648" s="215"/>
      <c r="K648" s="215"/>
      <c r="L648" s="215"/>
      <c r="M648" s="215"/>
      <c r="N648" s="215"/>
    </row>
    <row r="649" spans="1:14" x14ac:dyDescent="0.3">
      <c r="A649" s="7"/>
      <c r="B649" s="7"/>
      <c r="C649" s="7"/>
      <c r="D649" s="7"/>
      <c r="E649" s="7"/>
      <c r="F649" s="7"/>
      <c r="G649" s="215"/>
      <c r="H649" s="215"/>
      <c r="I649" s="215"/>
      <c r="J649" s="215"/>
      <c r="K649" s="215"/>
      <c r="L649" s="215"/>
      <c r="M649" s="215"/>
      <c r="N649" s="215"/>
    </row>
    <row r="650" spans="1:14" x14ac:dyDescent="0.3">
      <c r="A650" s="7"/>
      <c r="B650" s="7"/>
      <c r="C650" s="7"/>
      <c r="D650" s="7"/>
      <c r="E650" s="7"/>
      <c r="F650" s="7"/>
      <c r="G650" s="215"/>
      <c r="H650" s="215"/>
      <c r="I650" s="215"/>
      <c r="J650" s="215"/>
      <c r="K650" s="215"/>
      <c r="L650" s="215"/>
      <c r="M650" s="215"/>
      <c r="N650" s="215"/>
    </row>
    <row r="651" spans="1:14" x14ac:dyDescent="0.3">
      <c r="A651" s="7"/>
      <c r="B651" s="7"/>
      <c r="C651" s="7"/>
      <c r="D651" s="7"/>
      <c r="E651" s="7"/>
      <c r="F651" s="7"/>
      <c r="G651" s="215"/>
      <c r="H651" s="215"/>
      <c r="I651" s="215"/>
      <c r="J651" s="215"/>
      <c r="K651" s="215"/>
      <c r="L651" s="215"/>
      <c r="M651" s="215"/>
      <c r="N651" s="215"/>
    </row>
    <row r="652" spans="1:14" x14ac:dyDescent="0.3">
      <c r="A652" s="7"/>
      <c r="B652" s="7"/>
      <c r="C652" s="7"/>
      <c r="D652" s="7"/>
      <c r="E652" s="7"/>
      <c r="F652" s="7"/>
      <c r="G652" s="215"/>
      <c r="H652" s="215"/>
      <c r="I652" s="215"/>
      <c r="J652" s="215"/>
      <c r="K652" s="215"/>
      <c r="L652" s="215"/>
      <c r="M652" s="215"/>
      <c r="N652" s="215"/>
    </row>
    <row r="653" spans="1:14" x14ac:dyDescent="0.3">
      <c r="A653" s="7"/>
      <c r="B653" s="7"/>
      <c r="C653" s="7"/>
      <c r="D653" s="7"/>
      <c r="E653" s="7"/>
      <c r="F653" s="7"/>
      <c r="G653" s="215"/>
      <c r="H653" s="215"/>
      <c r="I653" s="215"/>
      <c r="J653" s="215"/>
      <c r="K653" s="215"/>
      <c r="L653" s="215"/>
      <c r="M653" s="215"/>
      <c r="N653" s="215"/>
    </row>
    <row r="654" spans="1:14" x14ac:dyDescent="0.3">
      <c r="A654" s="7"/>
      <c r="B654" s="7"/>
      <c r="C654" s="7"/>
      <c r="D654" s="7"/>
      <c r="E654" s="7"/>
      <c r="F654" s="7"/>
      <c r="G654" s="215"/>
      <c r="H654" s="215"/>
      <c r="I654" s="215"/>
      <c r="J654" s="215"/>
      <c r="K654" s="215"/>
      <c r="L654" s="215"/>
      <c r="M654" s="215"/>
      <c r="N654" s="215"/>
    </row>
    <row r="655" spans="1:14" x14ac:dyDescent="0.3">
      <c r="A655" s="7"/>
      <c r="B655" s="7"/>
      <c r="C655" s="7"/>
      <c r="D655" s="7"/>
      <c r="E655" s="7"/>
      <c r="F655" s="7"/>
      <c r="G655" s="215"/>
      <c r="H655" s="215"/>
      <c r="I655" s="215"/>
      <c r="J655" s="215"/>
      <c r="K655" s="215"/>
      <c r="L655" s="215"/>
      <c r="M655" s="215"/>
      <c r="N655" s="215"/>
    </row>
    <row r="656" spans="1:14" x14ac:dyDescent="0.3">
      <c r="A656" s="7"/>
      <c r="B656" s="7"/>
      <c r="C656" s="7"/>
      <c r="D656" s="7"/>
      <c r="E656" s="7"/>
      <c r="F656" s="7"/>
      <c r="G656" s="215"/>
      <c r="H656" s="215"/>
      <c r="I656" s="215"/>
      <c r="J656" s="215"/>
      <c r="K656" s="215"/>
      <c r="L656" s="215"/>
      <c r="M656" s="215"/>
      <c r="N656" s="215"/>
    </row>
    <row r="657" spans="1:14" x14ac:dyDescent="0.3">
      <c r="A657" s="7"/>
      <c r="B657" s="7"/>
      <c r="C657" s="7"/>
      <c r="D657" s="7"/>
      <c r="E657" s="7"/>
      <c r="F657" s="7"/>
      <c r="G657" s="215"/>
      <c r="H657" s="215"/>
      <c r="I657" s="215"/>
      <c r="J657" s="215"/>
      <c r="K657" s="215"/>
      <c r="L657" s="215"/>
      <c r="M657" s="215"/>
      <c r="N657" s="215"/>
    </row>
    <row r="658" spans="1:14" x14ac:dyDescent="0.3">
      <c r="A658" s="7"/>
      <c r="B658" s="7"/>
      <c r="C658" s="7"/>
      <c r="D658" s="7"/>
      <c r="E658" s="7"/>
      <c r="F658" s="7"/>
      <c r="G658" s="215"/>
      <c r="H658" s="215"/>
      <c r="I658" s="215"/>
      <c r="J658" s="215"/>
      <c r="K658" s="215"/>
      <c r="L658" s="215"/>
      <c r="M658" s="215"/>
      <c r="N658" s="215"/>
    </row>
    <row r="659" spans="1:14" x14ac:dyDescent="0.3">
      <c r="A659" s="7"/>
      <c r="B659" s="7"/>
      <c r="C659" s="7"/>
      <c r="D659" s="7"/>
      <c r="E659" s="7"/>
      <c r="F659" s="7"/>
      <c r="G659" s="215"/>
      <c r="H659" s="215"/>
      <c r="I659" s="215"/>
      <c r="J659" s="215"/>
      <c r="K659" s="215"/>
      <c r="L659" s="215"/>
      <c r="M659" s="215"/>
      <c r="N659" s="215"/>
    </row>
    <row r="660" spans="1:14" x14ac:dyDescent="0.3">
      <c r="A660" s="7"/>
      <c r="B660" s="7"/>
      <c r="C660" s="7"/>
      <c r="D660" s="7"/>
      <c r="E660" s="7"/>
      <c r="F660" s="7"/>
      <c r="G660" s="215"/>
      <c r="H660" s="215"/>
      <c r="I660" s="215"/>
      <c r="J660" s="215"/>
      <c r="K660" s="215"/>
      <c r="L660" s="215"/>
      <c r="M660" s="215"/>
      <c r="N660" s="215"/>
    </row>
    <row r="661" spans="1:14" x14ac:dyDescent="0.3">
      <c r="A661" s="7"/>
      <c r="B661" s="7"/>
      <c r="C661" s="7"/>
      <c r="D661" s="7"/>
      <c r="E661" s="7"/>
      <c r="F661" s="7"/>
      <c r="G661" s="215"/>
      <c r="H661" s="215"/>
      <c r="I661" s="215"/>
      <c r="J661" s="215"/>
      <c r="K661" s="215"/>
      <c r="L661" s="215"/>
      <c r="M661" s="215"/>
      <c r="N661" s="215"/>
    </row>
    <row r="662" spans="1:14" x14ac:dyDescent="0.3">
      <c r="A662" s="7"/>
      <c r="B662" s="7"/>
      <c r="C662" s="7"/>
      <c r="D662" s="7"/>
      <c r="E662" s="7"/>
      <c r="F662" s="7"/>
      <c r="G662" s="215"/>
      <c r="H662" s="215"/>
      <c r="I662" s="215"/>
      <c r="J662" s="215"/>
      <c r="K662" s="215"/>
      <c r="L662" s="215"/>
      <c r="M662" s="215"/>
      <c r="N662" s="215"/>
    </row>
    <row r="663" spans="1:14" x14ac:dyDescent="0.3">
      <c r="A663" s="7"/>
      <c r="B663" s="7"/>
      <c r="C663" s="7"/>
      <c r="D663" s="7"/>
      <c r="E663" s="7"/>
      <c r="F663" s="7"/>
      <c r="G663" s="215"/>
      <c r="H663" s="215"/>
      <c r="I663" s="215"/>
      <c r="J663" s="215"/>
      <c r="K663" s="215"/>
      <c r="L663" s="215"/>
      <c r="M663" s="215"/>
      <c r="N663" s="215"/>
    </row>
    <row r="664" spans="1:14" x14ac:dyDescent="0.3">
      <c r="A664" s="7"/>
      <c r="B664" s="7"/>
      <c r="C664" s="7"/>
      <c r="D664" s="7"/>
      <c r="E664" s="7"/>
      <c r="F664" s="7"/>
      <c r="G664" s="215"/>
      <c r="H664" s="215"/>
      <c r="I664" s="215"/>
      <c r="J664" s="215"/>
      <c r="K664" s="215"/>
      <c r="L664" s="215"/>
      <c r="M664" s="215"/>
      <c r="N664" s="215"/>
    </row>
    <row r="665" spans="1:14" x14ac:dyDescent="0.3">
      <c r="A665" s="7"/>
      <c r="B665" s="7"/>
      <c r="C665" s="7"/>
      <c r="D665" s="7"/>
      <c r="E665" s="7"/>
      <c r="F665" s="7"/>
      <c r="G665" s="215"/>
      <c r="H665" s="215"/>
      <c r="I665" s="215"/>
      <c r="J665" s="215"/>
      <c r="K665" s="215"/>
      <c r="L665" s="215"/>
      <c r="M665" s="215"/>
      <c r="N665" s="215"/>
    </row>
    <row r="666" spans="1:14" x14ac:dyDescent="0.3">
      <c r="A666" s="7"/>
      <c r="B666" s="7"/>
      <c r="C666" s="7"/>
      <c r="D666" s="7"/>
      <c r="E666" s="7"/>
      <c r="F666" s="7"/>
      <c r="G666" s="215"/>
      <c r="H666" s="215"/>
      <c r="I666" s="215"/>
      <c r="J666" s="215"/>
      <c r="K666" s="215"/>
      <c r="L666" s="215"/>
      <c r="M666" s="215"/>
      <c r="N666" s="215"/>
    </row>
    <row r="667" spans="1:14" x14ac:dyDescent="0.3">
      <c r="A667" s="7"/>
      <c r="B667" s="7"/>
      <c r="C667" s="7"/>
      <c r="D667" s="7"/>
      <c r="E667" s="7"/>
      <c r="F667" s="7"/>
      <c r="G667" s="215"/>
      <c r="H667" s="215"/>
      <c r="I667" s="215"/>
      <c r="J667" s="215"/>
      <c r="K667" s="215"/>
      <c r="L667" s="215"/>
      <c r="M667" s="215"/>
      <c r="N667" s="215"/>
    </row>
    <row r="668" spans="1:14" x14ac:dyDescent="0.3">
      <c r="A668" s="7"/>
      <c r="B668" s="7"/>
      <c r="C668" s="7"/>
      <c r="D668" s="7"/>
      <c r="E668" s="7"/>
      <c r="F668" s="7"/>
      <c r="G668" s="215"/>
      <c r="H668" s="215"/>
      <c r="I668" s="215"/>
      <c r="J668" s="215"/>
      <c r="K668" s="215"/>
      <c r="L668" s="215"/>
      <c r="M668" s="215"/>
      <c r="N668" s="215"/>
    </row>
    <row r="669" spans="1:14" x14ac:dyDescent="0.3">
      <c r="A669" s="7"/>
      <c r="B669" s="7"/>
      <c r="C669" s="7"/>
      <c r="D669" s="7"/>
      <c r="E669" s="7"/>
      <c r="F669" s="7"/>
      <c r="G669" s="215"/>
      <c r="H669" s="215"/>
      <c r="I669" s="215"/>
      <c r="J669" s="215"/>
      <c r="K669" s="215"/>
      <c r="L669" s="215"/>
      <c r="M669" s="215"/>
      <c r="N669" s="215"/>
    </row>
    <row r="670" spans="1:14" x14ac:dyDescent="0.3">
      <c r="A670" s="7"/>
      <c r="B670" s="7"/>
      <c r="C670" s="7"/>
      <c r="D670" s="7"/>
      <c r="E670" s="7"/>
      <c r="F670" s="7"/>
      <c r="G670" s="215"/>
      <c r="H670" s="215"/>
      <c r="I670" s="215"/>
      <c r="J670" s="215"/>
      <c r="K670" s="215"/>
      <c r="L670" s="215"/>
      <c r="M670" s="215"/>
      <c r="N670" s="215"/>
    </row>
    <row r="671" spans="1:14" x14ac:dyDescent="0.3">
      <c r="A671" s="7"/>
      <c r="B671" s="7"/>
      <c r="C671" s="7"/>
      <c r="D671" s="7"/>
      <c r="E671" s="7"/>
      <c r="F671" s="7"/>
      <c r="G671" s="215"/>
      <c r="H671" s="215"/>
      <c r="I671" s="215"/>
      <c r="J671" s="215"/>
      <c r="K671" s="215"/>
      <c r="L671" s="215"/>
      <c r="M671" s="215"/>
      <c r="N671" s="215"/>
    </row>
    <row r="672" spans="1:14" x14ac:dyDescent="0.3">
      <c r="A672" s="7"/>
      <c r="B672" s="7"/>
      <c r="C672" s="7"/>
      <c r="D672" s="7"/>
      <c r="E672" s="7"/>
      <c r="F672" s="7"/>
      <c r="G672" s="215"/>
      <c r="H672" s="215"/>
      <c r="I672" s="215"/>
      <c r="J672" s="215"/>
      <c r="K672" s="215"/>
      <c r="L672" s="215"/>
      <c r="M672" s="215"/>
      <c r="N672" s="215"/>
    </row>
    <row r="673" spans="1:14" x14ac:dyDescent="0.3">
      <c r="A673" s="7"/>
      <c r="B673" s="7"/>
      <c r="C673" s="7"/>
      <c r="D673" s="7"/>
      <c r="E673" s="7"/>
      <c r="F673" s="7"/>
      <c r="G673" s="215"/>
      <c r="H673" s="215"/>
      <c r="I673" s="215"/>
      <c r="J673" s="215"/>
      <c r="K673" s="215"/>
      <c r="L673" s="215"/>
      <c r="M673" s="215"/>
      <c r="N673" s="215"/>
    </row>
    <row r="674" spans="1:14" x14ac:dyDescent="0.3">
      <c r="A674" s="7"/>
      <c r="B674" s="7"/>
      <c r="C674" s="7"/>
      <c r="D674" s="7"/>
      <c r="E674" s="7"/>
      <c r="F674" s="7"/>
      <c r="G674" s="215"/>
      <c r="H674" s="215"/>
      <c r="I674" s="215"/>
      <c r="J674" s="215"/>
      <c r="K674" s="215"/>
      <c r="L674" s="215"/>
      <c r="M674" s="215"/>
      <c r="N674" s="215"/>
    </row>
    <row r="675" spans="1:14" x14ac:dyDescent="0.3">
      <c r="A675" s="7"/>
      <c r="B675" s="7"/>
      <c r="C675" s="7"/>
      <c r="D675" s="7"/>
      <c r="E675" s="7"/>
      <c r="F675" s="7"/>
      <c r="G675" s="215"/>
      <c r="H675" s="215"/>
      <c r="I675" s="215"/>
      <c r="J675" s="215"/>
      <c r="K675" s="215"/>
      <c r="L675" s="215"/>
      <c r="M675" s="215"/>
      <c r="N675" s="215"/>
    </row>
    <row r="676" spans="1:14" x14ac:dyDescent="0.3">
      <c r="A676" s="7"/>
      <c r="B676" s="7"/>
      <c r="C676" s="7"/>
      <c r="D676" s="7"/>
      <c r="E676" s="7"/>
      <c r="F676" s="7"/>
      <c r="G676" s="215"/>
      <c r="H676" s="215"/>
      <c r="I676" s="215"/>
      <c r="J676" s="215"/>
      <c r="K676" s="215"/>
      <c r="L676" s="215"/>
      <c r="M676" s="215"/>
      <c r="N676" s="215"/>
    </row>
    <row r="677" spans="1:14" x14ac:dyDescent="0.3">
      <c r="A677" s="7"/>
      <c r="B677" s="7"/>
      <c r="C677" s="7"/>
      <c r="D677" s="7"/>
      <c r="E677" s="7"/>
      <c r="F677" s="7"/>
      <c r="G677" s="215"/>
      <c r="H677" s="215"/>
      <c r="I677" s="215"/>
      <c r="J677" s="215"/>
      <c r="K677" s="215"/>
      <c r="L677" s="215"/>
      <c r="M677" s="215"/>
      <c r="N677" s="215"/>
    </row>
    <row r="678" spans="1:14" x14ac:dyDescent="0.3">
      <c r="A678" s="7"/>
      <c r="B678" s="7"/>
      <c r="C678" s="7"/>
      <c r="D678" s="7"/>
      <c r="E678" s="7"/>
      <c r="F678" s="7"/>
      <c r="G678" s="215"/>
      <c r="H678" s="215"/>
      <c r="I678" s="215"/>
      <c r="J678" s="215"/>
      <c r="K678" s="215"/>
      <c r="L678" s="215"/>
      <c r="M678" s="215"/>
      <c r="N678" s="215"/>
    </row>
    <row r="679" spans="1:14" x14ac:dyDescent="0.3">
      <c r="A679" s="7"/>
      <c r="B679" s="7"/>
      <c r="C679" s="7"/>
      <c r="D679" s="7"/>
      <c r="E679" s="7"/>
      <c r="F679" s="7"/>
      <c r="G679" s="215"/>
      <c r="H679" s="215"/>
      <c r="I679" s="215"/>
      <c r="J679" s="215"/>
      <c r="K679" s="215"/>
      <c r="L679" s="215"/>
      <c r="M679" s="215"/>
      <c r="N679" s="215"/>
    </row>
    <row r="680" spans="1:14" x14ac:dyDescent="0.3">
      <c r="A680" s="7"/>
      <c r="B680" s="7"/>
      <c r="C680" s="7"/>
      <c r="D680" s="7"/>
      <c r="E680" s="7"/>
      <c r="F680" s="7"/>
      <c r="G680" s="215"/>
      <c r="H680" s="215"/>
      <c r="I680" s="215"/>
      <c r="J680" s="215"/>
      <c r="K680" s="215"/>
      <c r="L680" s="215"/>
      <c r="M680" s="215"/>
      <c r="N680" s="215"/>
    </row>
    <row r="681" spans="1:14" x14ac:dyDescent="0.3">
      <c r="A681" s="7"/>
      <c r="B681" s="7"/>
      <c r="C681" s="7"/>
      <c r="D681" s="7"/>
      <c r="E681" s="7"/>
      <c r="F681" s="7"/>
      <c r="G681" s="215"/>
      <c r="H681" s="215"/>
      <c r="I681" s="215"/>
      <c r="J681" s="215"/>
      <c r="K681" s="215"/>
      <c r="L681" s="215"/>
      <c r="M681" s="215"/>
      <c r="N681" s="215"/>
    </row>
    <row r="682" spans="1:14" x14ac:dyDescent="0.3">
      <c r="A682" s="7"/>
      <c r="B682" s="7"/>
      <c r="C682" s="7"/>
      <c r="D682" s="7"/>
      <c r="E682" s="7"/>
      <c r="F682" s="7"/>
      <c r="G682" s="215"/>
      <c r="H682" s="215"/>
      <c r="I682" s="215"/>
      <c r="J682" s="215"/>
      <c r="K682" s="215"/>
      <c r="L682" s="215"/>
      <c r="M682" s="215"/>
      <c r="N682" s="215"/>
    </row>
    <row r="683" spans="1:14" x14ac:dyDescent="0.3">
      <c r="A683" s="7"/>
      <c r="B683" s="7"/>
      <c r="C683" s="7"/>
      <c r="D683" s="7"/>
      <c r="E683" s="7"/>
      <c r="F683" s="7"/>
      <c r="G683" s="215"/>
      <c r="H683" s="215"/>
      <c r="I683" s="215"/>
      <c r="J683" s="215"/>
      <c r="K683" s="215"/>
      <c r="L683" s="215"/>
      <c r="M683" s="215"/>
      <c r="N683" s="215"/>
    </row>
    <row r="684" spans="1:14" x14ac:dyDescent="0.3">
      <c r="A684" s="7"/>
      <c r="B684" s="7"/>
      <c r="C684" s="7"/>
      <c r="D684" s="7"/>
      <c r="E684" s="7"/>
      <c r="F684" s="7"/>
      <c r="G684" s="215"/>
      <c r="H684" s="215"/>
      <c r="I684" s="215"/>
      <c r="J684" s="215"/>
      <c r="K684" s="215"/>
      <c r="L684" s="215"/>
      <c r="M684" s="215"/>
      <c r="N684" s="215"/>
    </row>
    <row r="685" spans="1:14" x14ac:dyDescent="0.3">
      <c r="A685" s="7"/>
      <c r="B685" s="7"/>
      <c r="C685" s="7"/>
      <c r="D685" s="7"/>
      <c r="E685" s="7"/>
      <c r="F685" s="7"/>
      <c r="G685" s="215"/>
      <c r="H685" s="215"/>
      <c r="I685" s="215"/>
      <c r="J685" s="215"/>
      <c r="K685" s="215"/>
      <c r="L685" s="215"/>
      <c r="M685" s="215"/>
      <c r="N685" s="215"/>
    </row>
    <row r="686" spans="1:14" x14ac:dyDescent="0.3">
      <c r="A686" s="7"/>
      <c r="B686" s="7"/>
      <c r="C686" s="7"/>
      <c r="D686" s="7"/>
      <c r="E686" s="7"/>
      <c r="F686" s="7"/>
      <c r="G686" s="215"/>
      <c r="H686" s="215"/>
      <c r="I686" s="215"/>
      <c r="J686" s="215"/>
      <c r="K686" s="215"/>
      <c r="L686" s="215"/>
      <c r="M686" s="215"/>
      <c r="N686" s="215"/>
    </row>
    <row r="687" spans="1:14" x14ac:dyDescent="0.3">
      <c r="A687" s="7"/>
      <c r="B687" s="7"/>
      <c r="C687" s="7"/>
      <c r="D687" s="7"/>
      <c r="E687" s="7"/>
      <c r="F687" s="7"/>
      <c r="G687" s="215"/>
      <c r="H687" s="215"/>
      <c r="I687" s="215"/>
      <c r="J687" s="215"/>
      <c r="K687" s="215"/>
      <c r="L687" s="215"/>
      <c r="M687" s="215"/>
      <c r="N687" s="215"/>
    </row>
    <row r="688" spans="1:14" x14ac:dyDescent="0.3">
      <c r="A688" s="7"/>
      <c r="B688" s="7"/>
      <c r="C688" s="7"/>
      <c r="D688" s="7"/>
      <c r="E688" s="7"/>
      <c r="F688" s="7"/>
      <c r="G688" s="215"/>
      <c r="H688" s="215"/>
      <c r="I688" s="215"/>
      <c r="J688" s="215"/>
      <c r="K688" s="215"/>
      <c r="L688" s="215"/>
      <c r="M688" s="215"/>
      <c r="N688" s="215"/>
    </row>
    <row r="689" spans="1:14" x14ac:dyDescent="0.3">
      <c r="A689" s="7"/>
      <c r="B689" s="7"/>
      <c r="C689" s="7"/>
      <c r="D689" s="7"/>
      <c r="E689" s="7"/>
      <c r="F689" s="7"/>
      <c r="G689" s="215"/>
      <c r="H689" s="215"/>
      <c r="I689" s="215"/>
      <c r="J689" s="215"/>
      <c r="K689" s="215"/>
      <c r="L689" s="215"/>
      <c r="M689" s="215"/>
      <c r="N689" s="215"/>
    </row>
    <row r="690" spans="1:14" x14ac:dyDescent="0.3">
      <c r="A690" s="7"/>
      <c r="B690" s="7"/>
      <c r="C690" s="7"/>
      <c r="D690" s="7"/>
      <c r="E690" s="7"/>
      <c r="F690" s="7"/>
      <c r="G690" s="215"/>
      <c r="H690" s="215"/>
      <c r="I690" s="215"/>
      <c r="J690" s="215"/>
      <c r="K690" s="215"/>
      <c r="L690" s="215"/>
      <c r="M690" s="215"/>
      <c r="N690" s="215"/>
    </row>
    <row r="691" spans="1:14" x14ac:dyDescent="0.3">
      <c r="A691" s="7"/>
      <c r="B691" s="7"/>
      <c r="C691" s="7"/>
      <c r="D691" s="7"/>
      <c r="E691" s="7"/>
      <c r="F691" s="7"/>
      <c r="G691" s="215"/>
      <c r="H691" s="215"/>
      <c r="I691" s="215"/>
      <c r="J691" s="215"/>
      <c r="K691" s="215"/>
      <c r="L691" s="215"/>
      <c r="M691" s="215"/>
      <c r="N691" s="215"/>
    </row>
    <row r="692" spans="1:14" x14ac:dyDescent="0.3">
      <c r="A692" s="7"/>
      <c r="B692" s="7"/>
      <c r="C692" s="7"/>
      <c r="D692" s="7"/>
      <c r="E692" s="7"/>
      <c r="F692" s="7"/>
      <c r="G692" s="215"/>
      <c r="H692" s="215"/>
      <c r="I692" s="215"/>
      <c r="J692" s="215"/>
      <c r="K692" s="215"/>
      <c r="L692" s="215"/>
      <c r="M692" s="215"/>
      <c r="N692" s="215"/>
    </row>
    <row r="693" spans="1:14" x14ac:dyDescent="0.3">
      <c r="A693" s="7"/>
      <c r="B693" s="7"/>
      <c r="C693" s="7"/>
      <c r="D693" s="7"/>
      <c r="E693" s="7"/>
      <c r="F693" s="7"/>
      <c r="G693" s="215"/>
      <c r="H693" s="215"/>
      <c r="I693" s="215"/>
      <c r="J693" s="215"/>
      <c r="K693" s="215"/>
      <c r="L693" s="215"/>
      <c r="M693" s="215"/>
      <c r="N693" s="215"/>
    </row>
    <row r="694" spans="1:14" x14ac:dyDescent="0.3">
      <c r="A694" s="7"/>
      <c r="B694" s="7"/>
      <c r="C694" s="7"/>
      <c r="D694" s="7"/>
      <c r="E694" s="7"/>
      <c r="F694" s="7"/>
      <c r="G694" s="215"/>
      <c r="H694" s="215"/>
      <c r="I694" s="215"/>
      <c r="J694" s="215"/>
      <c r="K694" s="215"/>
      <c r="L694" s="215"/>
      <c r="M694" s="215"/>
      <c r="N694" s="215"/>
    </row>
    <row r="695" spans="1:14" x14ac:dyDescent="0.3">
      <c r="A695" s="7"/>
      <c r="B695" s="7"/>
      <c r="C695" s="7"/>
      <c r="D695" s="7"/>
      <c r="E695" s="7"/>
      <c r="F695" s="7"/>
      <c r="G695" s="215"/>
      <c r="H695" s="215"/>
      <c r="I695" s="215"/>
      <c r="J695" s="215"/>
      <c r="K695" s="215"/>
      <c r="L695" s="215"/>
      <c r="M695" s="215"/>
      <c r="N695" s="215"/>
    </row>
    <row r="696" spans="1:14" x14ac:dyDescent="0.3">
      <c r="A696" s="7"/>
      <c r="B696" s="7"/>
      <c r="C696" s="7"/>
      <c r="D696" s="7"/>
      <c r="E696" s="7"/>
      <c r="F696" s="7"/>
      <c r="G696" s="215"/>
      <c r="H696" s="215"/>
      <c r="I696" s="215"/>
      <c r="J696" s="215"/>
      <c r="K696" s="215"/>
      <c r="L696" s="215"/>
      <c r="M696" s="215"/>
      <c r="N696" s="215"/>
    </row>
    <row r="697" spans="1:14" x14ac:dyDescent="0.3">
      <c r="A697" s="7"/>
      <c r="B697" s="7"/>
      <c r="C697" s="7"/>
      <c r="D697" s="7"/>
      <c r="E697" s="7"/>
      <c r="F697" s="7"/>
      <c r="G697" s="215"/>
      <c r="H697" s="215"/>
      <c r="I697" s="215"/>
      <c r="J697" s="215"/>
      <c r="K697" s="215"/>
      <c r="L697" s="215"/>
      <c r="M697" s="215"/>
      <c r="N697" s="215"/>
    </row>
    <row r="698" spans="1:14" x14ac:dyDescent="0.3">
      <c r="A698" s="7"/>
      <c r="B698" s="7"/>
      <c r="C698" s="7"/>
      <c r="D698" s="7"/>
      <c r="E698" s="7"/>
      <c r="F698" s="7"/>
      <c r="G698" s="215"/>
      <c r="H698" s="215"/>
      <c r="I698" s="215"/>
      <c r="J698" s="215"/>
      <c r="K698" s="215"/>
      <c r="L698" s="215"/>
      <c r="M698" s="215"/>
      <c r="N698" s="215"/>
    </row>
    <row r="699" spans="1:14" x14ac:dyDescent="0.3">
      <c r="A699" s="7"/>
      <c r="B699" s="7"/>
      <c r="C699" s="7"/>
      <c r="D699" s="7"/>
      <c r="E699" s="7"/>
      <c r="F699" s="7"/>
      <c r="G699" s="215"/>
      <c r="H699" s="215"/>
      <c r="I699" s="215"/>
      <c r="J699" s="215"/>
      <c r="K699" s="215"/>
      <c r="L699" s="215"/>
      <c r="M699" s="215"/>
      <c r="N699" s="215"/>
    </row>
    <row r="700" spans="1:14" x14ac:dyDescent="0.3">
      <c r="A700" s="7"/>
      <c r="B700" s="7"/>
      <c r="C700" s="7"/>
      <c r="D700" s="7"/>
      <c r="E700" s="7"/>
      <c r="F700" s="7"/>
      <c r="G700" s="215"/>
      <c r="H700" s="215"/>
      <c r="I700" s="215"/>
      <c r="J700" s="215"/>
      <c r="K700" s="215"/>
      <c r="L700" s="215"/>
      <c r="M700" s="215"/>
      <c r="N700" s="215"/>
    </row>
    <row r="701" spans="1:14" x14ac:dyDescent="0.3">
      <c r="A701" s="7"/>
      <c r="B701" s="7"/>
      <c r="C701" s="7"/>
      <c r="D701" s="7"/>
      <c r="E701" s="7"/>
      <c r="F701" s="7"/>
      <c r="G701" s="215"/>
      <c r="H701" s="215"/>
      <c r="I701" s="215"/>
      <c r="J701" s="215"/>
      <c r="K701" s="215"/>
      <c r="L701" s="215"/>
      <c r="M701" s="215"/>
      <c r="N701" s="215"/>
    </row>
    <row r="702" spans="1:14" x14ac:dyDescent="0.3">
      <c r="A702" s="7"/>
      <c r="B702" s="7"/>
      <c r="C702" s="7"/>
      <c r="D702" s="7"/>
      <c r="E702" s="7"/>
      <c r="F702" s="7"/>
      <c r="G702" s="215"/>
      <c r="H702" s="215"/>
      <c r="I702" s="215"/>
      <c r="J702" s="215"/>
      <c r="K702" s="215"/>
      <c r="L702" s="215"/>
      <c r="M702" s="215"/>
      <c r="N702" s="215"/>
    </row>
    <row r="703" spans="1:14" x14ac:dyDescent="0.3">
      <c r="A703" s="7"/>
      <c r="B703" s="7"/>
      <c r="C703" s="7"/>
      <c r="D703" s="7"/>
      <c r="E703" s="7"/>
      <c r="F703" s="7"/>
      <c r="G703" s="215"/>
      <c r="H703" s="215"/>
      <c r="I703" s="215"/>
      <c r="J703" s="215"/>
      <c r="K703" s="215"/>
      <c r="L703" s="215"/>
      <c r="M703" s="215"/>
      <c r="N703" s="215"/>
    </row>
    <row r="704" spans="1:14" x14ac:dyDescent="0.3">
      <c r="A704" s="7"/>
      <c r="B704" s="7"/>
      <c r="C704" s="7"/>
      <c r="D704" s="7"/>
      <c r="E704" s="7"/>
      <c r="F704" s="7"/>
      <c r="G704" s="215"/>
      <c r="H704" s="215"/>
      <c r="I704" s="215"/>
      <c r="J704" s="215"/>
      <c r="K704" s="215"/>
      <c r="L704" s="215"/>
      <c r="M704" s="215"/>
      <c r="N704" s="215"/>
    </row>
    <row r="705" spans="1:14" x14ac:dyDescent="0.3">
      <c r="A705" s="7"/>
      <c r="B705" s="7"/>
      <c r="C705" s="7"/>
      <c r="D705" s="7"/>
      <c r="E705" s="7"/>
      <c r="F705" s="7"/>
      <c r="G705" s="215"/>
      <c r="H705" s="215"/>
      <c r="I705" s="215"/>
      <c r="J705" s="215"/>
      <c r="K705" s="215"/>
      <c r="L705" s="215"/>
      <c r="M705" s="215"/>
      <c r="N705" s="215"/>
    </row>
    <row r="706" spans="1:14" x14ac:dyDescent="0.3">
      <c r="A706" s="7"/>
      <c r="B706" s="7"/>
      <c r="C706" s="7"/>
      <c r="D706" s="7"/>
      <c r="E706" s="7"/>
      <c r="F706" s="7"/>
      <c r="G706" s="215"/>
      <c r="H706" s="215"/>
      <c r="I706" s="215"/>
      <c r="J706" s="215"/>
      <c r="K706" s="215"/>
      <c r="L706" s="215"/>
      <c r="M706" s="215"/>
      <c r="N706" s="215"/>
    </row>
    <row r="707" spans="1:14" x14ac:dyDescent="0.3">
      <c r="A707" s="7"/>
      <c r="B707" s="7"/>
      <c r="C707" s="7"/>
      <c r="D707" s="7"/>
      <c r="E707" s="7"/>
      <c r="F707" s="7"/>
      <c r="G707" s="215"/>
      <c r="H707" s="215"/>
      <c r="I707" s="215"/>
      <c r="J707" s="215"/>
      <c r="K707" s="215"/>
      <c r="L707" s="215"/>
      <c r="M707" s="215"/>
      <c r="N707" s="215"/>
    </row>
    <row r="708" spans="1:14" x14ac:dyDescent="0.3">
      <c r="A708" s="7"/>
      <c r="B708" s="7"/>
      <c r="C708" s="7"/>
      <c r="D708" s="7"/>
      <c r="E708" s="7"/>
      <c r="F708" s="7"/>
      <c r="G708" s="215"/>
      <c r="H708" s="215"/>
      <c r="I708" s="215"/>
      <c r="J708" s="215"/>
      <c r="K708" s="215"/>
      <c r="L708" s="215"/>
      <c r="M708" s="215"/>
      <c r="N708" s="215"/>
    </row>
    <row r="709" spans="1:14" x14ac:dyDescent="0.3">
      <c r="A709" s="7"/>
      <c r="B709" s="7"/>
      <c r="C709" s="7"/>
      <c r="D709" s="7"/>
      <c r="E709" s="7"/>
      <c r="F709" s="7"/>
      <c r="G709" s="215"/>
      <c r="H709" s="215"/>
      <c r="I709" s="215"/>
      <c r="J709" s="215"/>
      <c r="K709" s="215"/>
      <c r="L709" s="215"/>
      <c r="M709" s="215"/>
      <c r="N709" s="215"/>
    </row>
    <row r="710" spans="1:14" x14ac:dyDescent="0.3">
      <c r="A710" s="7"/>
      <c r="B710" s="7"/>
      <c r="C710" s="7"/>
      <c r="D710" s="7"/>
      <c r="E710" s="7"/>
      <c r="F710" s="7"/>
      <c r="G710" s="215"/>
      <c r="H710" s="215"/>
      <c r="I710" s="215"/>
      <c r="J710" s="215"/>
      <c r="K710" s="215"/>
      <c r="L710" s="215"/>
      <c r="M710" s="215"/>
      <c r="N710" s="215"/>
    </row>
    <row r="711" spans="1:14" x14ac:dyDescent="0.3">
      <c r="A711" s="7"/>
      <c r="B711" s="7"/>
      <c r="C711" s="7"/>
      <c r="D711" s="7"/>
      <c r="E711" s="7"/>
      <c r="F711" s="7"/>
      <c r="G711" s="215"/>
      <c r="H711" s="215"/>
      <c r="I711" s="215"/>
      <c r="J711" s="215"/>
      <c r="K711" s="215"/>
      <c r="L711" s="215"/>
      <c r="M711" s="215"/>
      <c r="N711" s="215"/>
    </row>
    <row r="712" spans="1:14" x14ac:dyDescent="0.3">
      <c r="A712" s="7"/>
      <c r="B712" s="7"/>
      <c r="C712" s="7"/>
      <c r="D712" s="7"/>
      <c r="E712" s="7"/>
      <c r="F712" s="7"/>
      <c r="G712" s="215"/>
      <c r="H712" s="215"/>
      <c r="I712" s="215"/>
      <c r="J712" s="215"/>
      <c r="K712" s="215"/>
      <c r="L712" s="215"/>
      <c r="M712" s="215"/>
      <c r="N712" s="215"/>
    </row>
    <row r="713" spans="1:14" x14ac:dyDescent="0.3">
      <c r="A713" s="7"/>
      <c r="B713" s="7"/>
      <c r="C713" s="7"/>
      <c r="D713" s="7"/>
      <c r="E713" s="7"/>
      <c r="F713" s="7"/>
      <c r="G713" s="215"/>
      <c r="H713" s="215"/>
      <c r="I713" s="215"/>
      <c r="J713" s="215"/>
      <c r="K713" s="215"/>
      <c r="L713" s="215"/>
      <c r="M713" s="215"/>
      <c r="N713" s="215"/>
    </row>
    <row r="714" spans="1:14" x14ac:dyDescent="0.3">
      <c r="A714" s="7"/>
      <c r="B714" s="7"/>
      <c r="C714" s="7"/>
      <c r="D714" s="7"/>
      <c r="E714" s="7"/>
      <c r="F714" s="7"/>
      <c r="G714" s="215"/>
      <c r="H714" s="215"/>
      <c r="I714" s="215"/>
      <c r="J714" s="215"/>
      <c r="K714" s="215"/>
      <c r="L714" s="215"/>
      <c r="M714" s="215"/>
      <c r="N714" s="215"/>
    </row>
    <row r="715" spans="1:14" x14ac:dyDescent="0.3">
      <c r="A715" s="7"/>
      <c r="B715" s="7"/>
      <c r="C715" s="7"/>
      <c r="D715" s="7"/>
      <c r="E715" s="7"/>
      <c r="F715" s="7"/>
      <c r="G715" s="215"/>
      <c r="H715" s="215"/>
      <c r="I715" s="215"/>
      <c r="J715" s="215"/>
      <c r="K715" s="215"/>
      <c r="L715" s="215"/>
      <c r="M715" s="215"/>
      <c r="N715" s="215"/>
    </row>
    <row r="716" spans="1:14" x14ac:dyDescent="0.3">
      <c r="A716" s="7"/>
      <c r="B716" s="7"/>
      <c r="C716" s="7"/>
      <c r="D716" s="7"/>
      <c r="E716" s="7"/>
      <c r="F716" s="7"/>
      <c r="G716" s="215"/>
      <c r="H716" s="215"/>
      <c r="I716" s="215"/>
      <c r="J716" s="215"/>
      <c r="K716" s="215"/>
      <c r="L716" s="215"/>
      <c r="M716" s="215"/>
      <c r="N716" s="215"/>
    </row>
    <row r="717" spans="1:14" x14ac:dyDescent="0.3">
      <c r="A717" s="7"/>
      <c r="B717" s="7"/>
      <c r="C717" s="7"/>
      <c r="D717" s="7"/>
      <c r="E717" s="7"/>
      <c r="F717" s="7"/>
      <c r="G717" s="215"/>
      <c r="H717" s="215"/>
      <c r="I717" s="215"/>
      <c r="J717" s="215"/>
      <c r="K717" s="215"/>
      <c r="L717" s="215"/>
      <c r="M717" s="215"/>
      <c r="N717" s="215"/>
    </row>
    <row r="718" spans="1:14" x14ac:dyDescent="0.3">
      <c r="A718" s="7"/>
      <c r="B718" s="7"/>
      <c r="C718" s="7"/>
      <c r="D718" s="7"/>
      <c r="E718" s="7"/>
      <c r="F718" s="7"/>
      <c r="G718" s="215"/>
      <c r="H718" s="215"/>
      <c r="I718" s="215"/>
      <c r="J718" s="215"/>
      <c r="K718" s="215"/>
      <c r="L718" s="215"/>
      <c r="M718" s="215"/>
      <c r="N718" s="215"/>
    </row>
    <row r="719" spans="1:14" x14ac:dyDescent="0.3">
      <c r="A719" s="7"/>
      <c r="B719" s="7"/>
      <c r="C719" s="7"/>
      <c r="D719" s="7"/>
      <c r="E719" s="7"/>
      <c r="F719" s="7"/>
      <c r="G719" s="215"/>
      <c r="H719" s="215"/>
      <c r="I719" s="215"/>
      <c r="J719" s="215"/>
      <c r="K719" s="215"/>
      <c r="L719" s="215"/>
      <c r="M719" s="215"/>
      <c r="N719" s="215"/>
    </row>
    <row r="720" spans="1:14" x14ac:dyDescent="0.3">
      <c r="A720" s="7"/>
      <c r="B720" s="7"/>
      <c r="C720" s="7"/>
      <c r="D720" s="7"/>
      <c r="E720" s="7"/>
      <c r="F720" s="7"/>
      <c r="G720" s="215"/>
      <c r="H720" s="215"/>
      <c r="I720" s="215"/>
      <c r="J720" s="215"/>
      <c r="K720" s="215"/>
      <c r="L720" s="215"/>
      <c r="M720" s="215"/>
      <c r="N720" s="215"/>
    </row>
    <row r="721" spans="1:14" x14ac:dyDescent="0.3">
      <c r="A721" s="7"/>
      <c r="B721" s="7"/>
      <c r="C721" s="7"/>
      <c r="D721" s="7"/>
      <c r="E721" s="7"/>
      <c r="F721" s="7"/>
      <c r="G721" s="215"/>
      <c r="H721" s="215"/>
      <c r="I721" s="215"/>
      <c r="J721" s="215"/>
      <c r="K721" s="215"/>
      <c r="L721" s="215"/>
      <c r="M721" s="215"/>
      <c r="N721" s="215"/>
    </row>
    <row r="722" spans="1:14" x14ac:dyDescent="0.3">
      <c r="A722" s="7"/>
      <c r="B722" s="7"/>
      <c r="C722" s="7"/>
      <c r="D722" s="7"/>
      <c r="E722" s="7"/>
      <c r="F722" s="7"/>
      <c r="G722" s="215"/>
      <c r="H722" s="215"/>
      <c r="I722" s="215"/>
      <c r="J722" s="215"/>
      <c r="K722" s="215"/>
      <c r="L722" s="215"/>
      <c r="M722" s="215"/>
      <c r="N722" s="215"/>
    </row>
    <row r="723" spans="1:14" x14ac:dyDescent="0.3">
      <c r="A723" s="7"/>
      <c r="B723" s="7"/>
      <c r="C723" s="7"/>
      <c r="D723" s="7"/>
      <c r="E723" s="7"/>
      <c r="F723" s="7"/>
      <c r="G723" s="215"/>
      <c r="H723" s="215"/>
      <c r="I723" s="215"/>
      <c r="J723" s="215"/>
      <c r="K723" s="215"/>
      <c r="L723" s="215"/>
      <c r="M723" s="215"/>
      <c r="N723" s="215"/>
    </row>
    <row r="724" spans="1:14" x14ac:dyDescent="0.3">
      <c r="A724" s="7"/>
      <c r="B724" s="7"/>
      <c r="C724" s="7"/>
      <c r="D724" s="7"/>
      <c r="E724" s="7"/>
      <c r="F724" s="7"/>
      <c r="G724" s="215"/>
      <c r="H724" s="215"/>
      <c r="I724" s="215"/>
      <c r="J724" s="215"/>
      <c r="K724" s="215"/>
      <c r="L724" s="215"/>
      <c r="M724" s="215"/>
      <c r="N724" s="215"/>
    </row>
    <row r="725" spans="1:14" x14ac:dyDescent="0.3">
      <c r="A725" s="7"/>
      <c r="B725" s="7"/>
      <c r="C725" s="7"/>
      <c r="D725" s="7"/>
      <c r="E725" s="7"/>
      <c r="F725" s="7"/>
      <c r="G725" s="215"/>
      <c r="H725" s="215"/>
      <c r="I725" s="215"/>
      <c r="J725" s="215"/>
      <c r="K725" s="215"/>
      <c r="L725" s="215"/>
      <c r="M725" s="215"/>
      <c r="N725" s="215"/>
    </row>
    <row r="726" spans="1:14" x14ac:dyDescent="0.3">
      <c r="A726" s="7"/>
      <c r="B726" s="7"/>
      <c r="C726" s="7"/>
      <c r="D726" s="7"/>
      <c r="E726" s="7"/>
      <c r="F726" s="7"/>
      <c r="G726" s="215"/>
      <c r="H726" s="215"/>
      <c r="I726" s="215"/>
      <c r="J726" s="215"/>
      <c r="K726" s="215"/>
      <c r="L726" s="215"/>
      <c r="M726" s="215"/>
      <c r="N726" s="215"/>
    </row>
    <row r="727" spans="1:14" x14ac:dyDescent="0.3">
      <c r="A727" s="7"/>
      <c r="B727" s="7"/>
      <c r="C727" s="7"/>
      <c r="D727" s="7"/>
      <c r="E727" s="7"/>
      <c r="F727" s="7"/>
      <c r="G727" s="215"/>
      <c r="H727" s="215"/>
      <c r="I727" s="215"/>
      <c r="J727" s="215"/>
      <c r="K727" s="215"/>
      <c r="L727" s="215"/>
      <c r="M727" s="215"/>
      <c r="N727" s="215"/>
    </row>
    <row r="728" spans="1:14" x14ac:dyDescent="0.3">
      <c r="A728" s="7"/>
      <c r="B728" s="7"/>
      <c r="C728" s="7"/>
      <c r="D728" s="7"/>
      <c r="E728" s="7"/>
      <c r="F728" s="7"/>
      <c r="G728" s="215"/>
      <c r="H728" s="215"/>
      <c r="I728" s="215"/>
      <c r="J728" s="215"/>
      <c r="K728" s="215"/>
      <c r="L728" s="215"/>
      <c r="M728" s="215"/>
      <c r="N728" s="215"/>
    </row>
    <row r="729" spans="1:14" x14ac:dyDescent="0.3">
      <c r="A729" s="7"/>
      <c r="B729" s="7"/>
      <c r="C729" s="7"/>
      <c r="D729" s="7"/>
      <c r="E729" s="7"/>
      <c r="F729" s="7"/>
      <c r="G729" s="215"/>
      <c r="H729" s="215"/>
      <c r="I729" s="215"/>
      <c r="J729" s="215"/>
      <c r="K729" s="215"/>
      <c r="L729" s="215"/>
      <c r="M729" s="215"/>
      <c r="N729" s="215"/>
    </row>
    <row r="730" spans="1:14" x14ac:dyDescent="0.3">
      <c r="A730" s="7"/>
      <c r="B730" s="7"/>
      <c r="C730" s="7"/>
      <c r="D730" s="7"/>
      <c r="E730" s="7"/>
      <c r="F730" s="7"/>
      <c r="G730" s="215"/>
      <c r="H730" s="215"/>
      <c r="I730" s="215"/>
      <c r="J730" s="215"/>
      <c r="K730" s="215"/>
      <c r="L730" s="215"/>
      <c r="M730" s="215"/>
      <c r="N730" s="215"/>
    </row>
    <row r="731" spans="1:14" x14ac:dyDescent="0.3">
      <c r="A731" s="7"/>
      <c r="B731" s="7"/>
      <c r="C731" s="7"/>
      <c r="D731" s="7"/>
      <c r="E731" s="7"/>
      <c r="F731" s="7"/>
      <c r="G731" s="215"/>
      <c r="H731" s="215"/>
      <c r="I731" s="215"/>
      <c r="J731" s="215"/>
      <c r="K731" s="215"/>
      <c r="L731" s="215"/>
      <c r="M731" s="215"/>
      <c r="N731" s="215"/>
    </row>
    <row r="732" spans="1:14" x14ac:dyDescent="0.3">
      <c r="A732" s="7"/>
      <c r="B732" s="7"/>
      <c r="C732" s="7"/>
      <c r="D732" s="7"/>
      <c r="E732" s="7"/>
      <c r="F732" s="7"/>
      <c r="G732" s="215"/>
      <c r="H732" s="215"/>
      <c r="I732" s="215"/>
      <c r="J732" s="215"/>
      <c r="K732" s="215"/>
      <c r="L732" s="215"/>
      <c r="M732" s="215"/>
      <c r="N732" s="215"/>
    </row>
    <row r="733" spans="1:14" x14ac:dyDescent="0.3">
      <c r="A733" s="7"/>
      <c r="B733" s="7"/>
      <c r="C733" s="7"/>
      <c r="D733" s="7"/>
      <c r="E733" s="7"/>
      <c r="F733" s="7"/>
      <c r="G733" s="215"/>
      <c r="H733" s="215"/>
      <c r="I733" s="215"/>
      <c r="J733" s="215"/>
      <c r="K733" s="215"/>
      <c r="L733" s="215"/>
      <c r="M733" s="215"/>
      <c r="N733" s="215"/>
    </row>
    <row r="734" spans="1:14" x14ac:dyDescent="0.3">
      <c r="A734" s="7"/>
      <c r="B734" s="7"/>
      <c r="C734" s="7"/>
      <c r="D734" s="7"/>
      <c r="E734" s="7"/>
      <c r="F734" s="7"/>
      <c r="G734" s="215"/>
      <c r="H734" s="215"/>
      <c r="I734" s="215"/>
      <c r="J734" s="215"/>
      <c r="K734" s="215"/>
      <c r="L734" s="215"/>
      <c r="M734" s="215"/>
      <c r="N734" s="215"/>
    </row>
    <row r="735" spans="1:14" x14ac:dyDescent="0.3">
      <c r="A735" s="7"/>
      <c r="B735" s="7"/>
      <c r="C735" s="7"/>
      <c r="D735" s="7"/>
      <c r="E735" s="7"/>
      <c r="F735" s="7"/>
      <c r="G735" s="215"/>
      <c r="H735" s="215"/>
      <c r="I735" s="215"/>
      <c r="J735" s="215"/>
      <c r="K735" s="215"/>
      <c r="L735" s="215"/>
      <c r="M735" s="215"/>
      <c r="N735" s="215"/>
    </row>
    <row r="736" spans="1:14" x14ac:dyDescent="0.3">
      <c r="A736" s="7"/>
      <c r="B736" s="7"/>
      <c r="C736" s="7"/>
      <c r="D736" s="7"/>
      <c r="E736" s="7"/>
      <c r="F736" s="7"/>
      <c r="G736" s="215"/>
      <c r="H736" s="215"/>
      <c r="I736" s="215"/>
      <c r="J736" s="215"/>
      <c r="K736" s="215"/>
      <c r="L736" s="215"/>
      <c r="M736" s="215"/>
      <c r="N736" s="215"/>
    </row>
    <row r="737" spans="1:14" x14ac:dyDescent="0.3">
      <c r="A737" s="7"/>
      <c r="B737" s="7"/>
      <c r="C737" s="7"/>
      <c r="D737" s="7"/>
      <c r="E737" s="7"/>
      <c r="F737" s="7"/>
      <c r="G737" s="215"/>
      <c r="H737" s="215"/>
      <c r="I737" s="215"/>
      <c r="J737" s="215"/>
      <c r="K737" s="215"/>
      <c r="L737" s="215"/>
      <c r="M737" s="215"/>
      <c r="N737" s="215"/>
    </row>
    <row r="738" spans="1:14" x14ac:dyDescent="0.3">
      <c r="A738" s="7"/>
      <c r="B738" s="7"/>
      <c r="C738" s="7"/>
      <c r="D738" s="7"/>
      <c r="E738" s="7"/>
      <c r="F738" s="7"/>
      <c r="G738" s="215"/>
      <c r="H738" s="215"/>
      <c r="I738" s="215"/>
      <c r="J738" s="215"/>
      <c r="K738" s="215"/>
      <c r="L738" s="215"/>
      <c r="M738" s="215"/>
      <c r="N738" s="215"/>
    </row>
    <row r="739" spans="1:14" x14ac:dyDescent="0.3">
      <c r="A739" s="7"/>
      <c r="B739" s="7"/>
      <c r="C739" s="7"/>
      <c r="D739" s="7"/>
      <c r="E739" s="7"/>
      <c r="F739" s="7"/>
      <c r="G739" s="215"/>
      <c r="H739" s="215"/>
      <c r="I739" s="215"/>
      <c r="J739" s="215"/>
      <c r="K739" s="215"/>
      <c r="L739" s="215"/>
      <c r="M739" s="215"/>
      <c r="N739" s="215"/>
    </row>
    <row r="740" spans="1:14" x14ac:dyDescent="0.3">
      <c r="A740" s="7"/>
      <c r="B740" s="7"/>
      <c r="C740" s="7"/>
      <c r="D740" s="7"/>
      <c r="E740" s="7"/>
      <c r="F740" s="7"/>
      <c r="G740" s="215"/>
      <c r="H740" s="215"/>
      <c r="I740" s="215"/>
      <c r="J740" s="215"/>
      <c r="K740" s="215"/>
      <c r="L740" s="215"/>
      <c r="M740" s="215"/>
      <c r="N740" s="215"/>
    </row>
    <row r="741" spans="1:14" x14ac:dyDescent="0.3">
      <c r="A741" s="7"/>
      <c r="B741" s="7"/>
      <c r="C741" s="7"/>
      <c r="D741" s="7"/>
      <c r="E741" s="7"/>
      <c r="F741" s="7"/>
      <c r="G741" s="215"/>
      <c r="H741" s="215"/>
      <c r="I741" s="215"/>
      <c r="J741" s="215"/>
      <c r="K741" s="215"/>
      <c r="L741" s="215"/>
      <c r="M741" s="215"/>
      <c r="N741" s="215"/>
    </row>
    <row r="742" spans="1:14" x14ac:dyDescent="0.3">
      <c r="A742" s="7"/>
      <c r="B742" s="7"/>
      <c r="C742" s="7"/>
      <c r="D742" s="7"/>
      <c r="E742" s="7"/>
      <c r="F742" s="7"/>
      <c r="G742" s="215"/>
      <c r="H742" s="215"/>
      <c r="I742" s="215"/>
      <c r="J742" s="215"/>
      <c r="K742" s="215"/>
      <c r="L742" s="215"/>
      <c r="M742" s="215"/>
      <c r="N742" s="215"/>
    </row>
    <row r="743" spans="1:14" x14ac:dyDescent="0.3">
      <c r="A743" s="7"/>
      <c r="B743" s="7"/>
      <c r="C743" s="7"/>
      <c r="D743" s="7"/>
      <c r="E743" s="7"/>
      <c r="F743" s="7"/>
      <c r="G743" s="215"/>
      <c r="H743" s="215"/>
      <c r="I743" s="215"/>
      <c r="J743" s="215"/>
      <c r="K743" s="215"/>
      <c r="L743" s="215"/>
      <c r="M743" s="215"/>
      <c r="N743" s="215"/>
    </row>
    <row r="744" spans="1:14" x14ac:dyDescent="0.3">
      <c r="A744" s="7"/>
      <c r="B744" s="7"/>
      <c r="C744" s="7"/>
      <c r="D744" s="7"/>
      <c r="E744" s="7"/>
      <c r="F744" s="7"/>
      <c r="G744" s="215"/>
      <c r="H744" s="215"/>
      <c r="I744" s="215"/>
      <c r="J744" s="215"/>
      <c r="K744" s="215"/>
      <c r="L744" s="215"/>
      <c r="M744" s="215"/>
      <c r="N744" s="215"/>
    </row>
    <row r="745" spans="1:14" x14ac:dyDescent="0.3">
      <c r="A745" s="7"/>
      <c r="B745" s="7"/>
      <c r="C745" s="7"/>
      <c r="D745" s="7"/>
      <c r="E745" s="7"/>
      <c r="F745" s="7"/>
      <c r="G745" s="215"/>
      <c r="H745" s="215"/>
      <c r="I745" s="215"/>
      <c r="J745" s="215"/>
      <c r="K745" s="215"/>
      <c r="L745" s="215"/>
      <c r="M745" s="215"/>
      <c r="N745" s="215"/>
    </row>
    <row r="746" spans="1:14" x14ac:dyDescent="0.3">
      <c r="A746" s="7"/>
      <c r="B746" s="7"/>
      <c r="C746" s="7"/>
      <c r="D746" s="7"/>
      <c r="E746" s="7"/>
      <c r="F746" s="7"/>
      <c r="G746" s="215"/>
      <c r="H746" s="215"/>
      <c r="I746" s="215"/>
      <c r="J746" s="215"/>
      <c r="K746" s="215"/>
      <c r="L746" s="215"/>
      <c r="M746" s="215"/>
      <c r="N746" s="215"/>
    </row>
    <row r="747" spans="1:14" x14ac:dyDescent="0.3">
      <c r="A747" s="7"/>
      <c r="B747" s="7"/>
      <c r="C747" s="7"/>
      <c r="D747" s="7"/>
      <c r="E747" s="7"/>
      <c r="F747" s="7"/>
      <c r="G747" s="215"/>
      <c r="H747" s="215"/>
      <c r="I747" s="215"/>
      <c r="J747" s="215"/>
      <c r="K747" s="215"/>
      <c r="L747" s="215"/>
      <c r="M747" s="215"/>
      <c r="N747" s="215"/>
    </row>
    <row r="748" spans="1:14" x14ac:dyDescent="0.3">
      <c r="A748" s="7"/>
      <c r="B748" s="7"/>
      <c r="C748" s="7"/>
      <c r="D748" s="7"/>
      <c r="E748" s="7"/>
      <c r="F748" s="7"/>
      <c r="G748" s="215"/>
      <c r="H748" s="215"/>
      <c r="I748" s="215"/>
      <c r="J748" s="215"/>
      <c r="K748" s="215"/>
      <c r="L748" s="215"/>
      <c r="M748" s="215"/>
      <c r="N748" s="215"/>
    </row>
    <row r="749" spans="1:14" x14ac:dyDescent="0.3">
      <c r="A749" s="7"/>
      <c r="B749" s="7"/>
      <c r="C749" s="7"/>
      <c r="D749" s="7"/>
      <c r="E749" s="7"/>
      <c r="F749" s="7"/>
      <c r="G749" s="215"/>
      <c r="H749" s="215"/>
      <c r="I749" s="215"/>
      <c r="J749" s="215"/>
      <c r="K749" s="215"/>
      <c r="L749" s="215"/>
      <c r="M749" s="215"/>
      <c r="N749" s="215"/>
    </row>
    <row r="750" spans="1:14" x14ac:dyDescent="0.3">
      <c r="A750" s="7"/>
      <c r="B750" s="7"/>
      <c r="C750" s="7"/>
      <c r="D750" s="7"/>
      <c r="E750" s="7"/>
      <c r="F750" s="7"/>
      <c r="G750" s="215"/>
      <c r="H750" s="215"/>
      <c r="I750" s="215"/>
      <c r="J750" s="215"/>
      <c r="K750" s="215"/>
      <c r="L750" s="215"/>
      <c r="M750" s="215"/>
      <c r="N750" s="215"/>
    </row>
    <row r="751" spans="1:14" x14ac:dyDescent="0.3">
      <c r="A751" s="7"/>
      <c r="B751" s="7"/>
      <c r="C751" s="7"/>
      <c r="D751" s="7"/>
      <c r="E751" s="7"/>
      <c r="F751" s="7"/>
      <c r="G751" s="215"/>
      <c r="H751" s="215"/>
      <c r="I751" s="215"/>
      <c r="J751" s="215"/>
      <c r="K751" s="215"/>
      <c r="L751" s="215"/>
      <c r="M751" s="215"/>
      <c r="N751" s="215"/>
    </row>
    <row r="752" spans="1:14" x14ac:dyDescent="0.3">
      <c r="A752" s="7"/>
      <c r="B752" s="7"/>
      <c r="C752" s="7"/>
      <c r="D752" s="7"/>
      <c r="E752" s="7"/>
      <c r="F752" s="7"/>
      <c r="G752" s="215"/>
      <c r="H752" s="215"/>
      <c r="I752" s="215"/>
      <c r="J752" s="215"/>
      <c r="K752" s="215"/>
      <c r="L752" s="215"/>
      <c r="M752" s="215"/>
      <c r="N752" s="215"/>
    </row>
    <row r="753" spans="1:14" x14ac:dyDescent="0.3">
      <c r="A753" s="7"/>
      <c r="B753" s="7"/>
      <c r="C753" s="7"/>
      <c r="D753" s="7"/>
      <c r="E753" s="7"/>
      <c r="F753" s="7"/>
      <c r="G753" s="215"/>
      <c r="H753" s="215"/>
      <c r="I753" s="215"/>
      <c r="J753" s="215"/>
      <c r="K753" s="215"/>
      <c r="L753" s="215"/>
      <c r="M753" s="215"/>
      <c r="N753" s="215"/>
    </row>
    <row r="754" spans="1:14" x14ac:dyDescent="0.3">
      <c r="A754" s="7"/>
      <c r="B754" s="7"/>
      <c r="C754" s="7"/>
      <c r="D754" s="7"/>
      <c r="E754" s="7"/>
      <c r="F754" s="7"/>
      <c r="G754" s="215"/>
      <c r="H754" s="215"/>
      <c r="I754" s="215"/>
      <c r="J754" s="215"/>
      <c r="K754" s="215"/>
      <c r="L754" s="215"/>
      <c r="M754" s="215"/>
      <c r="N754" s="215"/>
    </row>
    <row r="755" spans="1:14" x14ac:dyDescent="0.3">
      <c r="A755" s="7"/>
      <c r="B755" s="7"/>
      <c r="C755" s="7"/>
      <c r="D755" s="7"/>
      <c r="E755" s="7"/>
      <c r="F755" s="7"/>
      <c r="G755" s="215"/>
      <c r="H755" s="215"/>
      <c r="I755" s="215"/>
      <c r="J755" s="215"/>
      <c r="K755" s="215"/>
      <c r="L755" s="215"/>
      <c r="M755" s="215"/>
      <c r="N755" s="215"/>
    </row>
    <row r="756" spans="1:14" x14ac:dyDescent="0.3">
      <c r="A756" s="7"/>
      <c r="B756" s="7"/>
      <c r="C756" s="7"/>
      <c r="D756" s="7"/>
      <c r="E756" s="7"/>
      <c r="F756" s="7"/>
      <c r="G756" s="215"/>
      <c r="H756" s="215"/>
      <c r="I756" s="215"/>
      <c r="J756" s="215"/>
      <c r="K756" s="215"/>
      <c r="L756" s="215"/>
      <c r="M756" s="215"/>
      <c r="N756" s="215"/>
    </row>
    <row r="757" spans="1:14" x14ac:dyDescent="0.3">
      <c r="A757" s="7"/>
      <c r="B757" s="7"/>
      <c r="C757" s="7"/>
      <c r="D757" s="7"/>
      <c r="E757" s="7"/>
      <c r="F757" s="7"/>
      <c r="G757" s="215"/>
      <c r="H757" s="215"/>
      <c r="I757" s="215"/>
      <c r="J757" s="215"/>
      <c r="K757" s="215"/>
      <c r="L757" s="215"/>
      <c r="M757" s="215"/>
      <c r="N757" s="215"/>
    </row>
    <row r="758" spans="1:14" x14ac:dyDescent="0.3">
      <c r="A758" s="7"/>
      <c r="B758" s="7"/>
      <c r="C758" s="7"/>
      <c r="D758" s="7"/>
      <c r="E758" s="7"/>
      <c r="F758" s="7"/>
      <c r="G758" s="215"/>
      <c r="H758" s="215"/>
      <c r="I758" s="215"/>
      <c r="J758" s="215"/>
      <c r="K758" s="215"/>
      <c r="L758" s="215"/>
      <c r="M758" s="215"/>
      <c r="N758" s="215"/>
    </row>
    <row r="759" spans="1:14" x14ac:dyDescent="0.3">
      <c r="A759" s="7"/>
      <c r="B759" s="7"/>
      <c r="C759" s="7"/>
      <c r="D759" s="7"/>
      <c r="E759" s="7"/>
      <c r="F759" s="7"/>
      <c r="G759" s="215"/>
      <c r="H759" s="215"/>
      <c r="I759" s="215"/>
      <c r="J759" s="215"/>
      <c r="K759" s="215"/>
      <c r="L759" s="215"/>
      <c r="M759" s="215"/>
      <c r="N759" s="215"/>
    </row>
    <row r="760" spans="1:14" x14ac:dyDescent="0.3">
      <c r="A760" s="7"/>
      <c r="B760" s="7"/>
      <c r="C760" s="7"/>
      <c r="D760" s="7"/>
      <c r="E760" s="7"/>
      <c r="F760" s="7"/>
      <c r="G760" s="215"/>
      <c r="H760" s="215"/>
      <c r="I760" s="215"/>
      <c r="J760" s="215"/>
      <c r="K760" s="215"/>
      <c r="L760" s="215"/>
      <c r="M760" s="215"/>
      <c r="N760" s="215"/>
    </row>
    <row r="761" spans="1:14" x14ac:dyDescent="0.3">
      <c r="A761" s="7"/>
      <c r="B761" s="7"/>
      <c r="C761" s="7"/>
      <c r="D761" s="7"/>
      <c r="E761" s="7"/>
      <c r="F761" s="7"/>
      <c r="G761" s="215"/>
      <c r="H761" s="215"/>
      <c r="I761" s="215"/>
      <c r="J761" s="215"/>
      <c r="K761" s="215"/>
      <c r="L761" s="215"/>
      <c r="M761" s="215"/>
      <c r="N761" s="215"/>
    </row>
    <row r="762" spans="1:14" x14ac:dyDescent="0.3">
      <c r="A762" s="7"/>
      <c r="B762" s="7"/>
      <c r="C762" s="7"/>
      <c r="D762" s="7"/>
      <c r="E762" s="7"/>
      <c r="F762" s="7"/>
      <c r="G762" s="215"/>
      <c r="H762" s="215"/>
      <c r="I762" s="215"/>
      <c r="J762" s="215"/>
      <c r="K762" s="215"/>
      <c r="L762" s="215"/>
      <c r="M762" s="215"/>
      <c r="N762" s="215"/>
    </row>
    <row r="763" spans="1:14" x14ac:dyDescent="0.3">
      <c r="A763" s="7"/>
      <c r="B763" s="7"/>
      <c r="C763" s="7"/>
      <c r="D763" s="7"/>
      <c r="E763" s="7"/>
      <c r="F763" s="7"/>
      <c r="G763" s="215"/>
      <c r="H763" s="215"/>
      <c r="I763" s="215"/>
      <c r="J763" s="215"/>
      <c r="K763" s="215"/>
      <c r="L763" s="215"/>
      <c r="M763" s="215"/>
      <c r="N763" s="215"/>
    </row>
    <row r="764" spans="1:14" x14ac:dyDescent="0.3">
      <c r="A764" s="7"/>
      <c r="B764" s="7"/>
      <c r="C764" s="7"/>
      <c r="D764" s="7"/>
      <c r="E764" s="7"/>
      <c r="F764" s="7"/>
      <c r="G764" s="215"/>
      <c r="H764" s="215"/>
      <c r="I764" s="215"/>
      <c r="J764" s="215"/>
      <c r="K764" s="215"/>
      <c r="L764" s="215"/>
      <c r="M764" s="215"/>
      <c r="N764" s="215"/>
    </row>
    <row r="765" spans="1:14" x14ac:dyDescent="0.3">
      <c r="A765" s="7"/>
      <c r="B765" s="7"/>
      <c r="C765" s="7"/>
      <c r="D765" s="7"/>
      <c r="E765" s="7"/>
      <c r="F765" s="7"/>
      <c r="G765" s="215"/>
      <c r="H765" s="215"/>
      <c r="I765" s="215"/>
      <c r="J765" s="215"/>
      <c r="K765" s="215"/>
      <c r="L765" s="215"/>
      <c r="M765" s="215"/>
      <c r="N765" s="215"/>
    </row>
    <row r="766" spans="1:14" x14ac:dyDescent="0.3">
      <c r="A766" s="7"/>
      <c r="B766" s="7"/>
      <c r="C766" s="7"/>
      <c r="D766" s="7"/>
      <c r="E766" s="7"/>
      <c r="F766" s="7"/>
      <c r="G766" s="215"/>
      <c r="H766" s="215"/>
      <c r="I766" s="215"/>
      <c r="J766" s="215"/>
      <c r="K766" s="215"/>
      <c r="L766" s="215"/>
      <c r="M766" s="215"/>
      <c r="N766" s="215"/>
    </row>
    <row r="767" spans="1:14" x14ac:dyDescent="0.3">
      <c r="A767" s="7"/>
      <c r="B767" s="7"/>
      <c r="C767" s="7"/>
      <c r="D767" s="7"/>
      <c r="E767" s="7"/>
      <c r="F767" s="7"/>
      <c r="G767" s="215"/>
      <c r="H767" s="215"/>
      <c r="I767" s="215"/>
      <c r="J767" s="215"/>
      <c r="K767" s="215"/>
      <c r="L767" s="215"/>
      <c r="M767" s="215"/>
      <c r="N767" s="215"/>
    </row>
    <row r="768" spans="1:14" x14ac:dyDescent="0.3">
      <c r="A768" s="7"/>
      <c r="B768" s="7"/>
      <c r="C768" s="7"/>
      <c r="D768" s="7"/>
      <c r="E768" s="7"/>
      <c r="F768" s="7"/>
      <c r="G768" s="215"/>
      <c r="H768" s="215"/>
      <c r="I768" s="215"/>
      <c r="J768" s="215"/>
      <c r="K768" s="215"/>
      <c r="L768" s="215"/>
      <c r="M768" s="215"/>
      <c r="N768" s="215"/>
    </row>
    <row r="769" spans="1:14" x14ac:dyDescent="0.3">
      <c r="A769" s="7"/>
      <c r="B769" s="7"/>
      <c r="C769" s="7"/>
      <c r="D769" s="7"/>
      <c r="E769" s="7"/>
      <c r="F769" s="7"/>
      <c r="G769" s="215"/>
      <c r="H769" s="215"/>
      <c r="I769" s="215"/>
      <c r="J769" s="215"/>
      <c r="K769" s="215"/>
      <c r="L769" s="215"/>
      <c r="M769" s="215"/>
      <c r="N769" s="215"/>
    </row>
    <row r="770" spans="1:14" x14ac:dyDescent="0.3">
      <c r="A770" s="7"/>
      <c r="B770" s="7"/>
      <c r="C770" s="7"/>
      <c r="D770" s="7"/>
      <c r="E770" s="7"/>
      <c r="F770" s="7"/>
      <c r="G770" s="215"/>
      <c r="H770" s="215"/>
      <c r="I770" s="215"/>
      <c r="J770" s="215"/>
      <c r="K770" s="215"/>
      <c r="L770" s="215"/>
      <c r="M770" s="215"/>
      <c r="N770" s="215"/>
    </row>
    <row r="771" spans="1:14" x14ac:dyDescent="0.3">
      <c r="A771" s="7"/>
      <c r="B771" s="7"/>
      <c r="C771" s="7"/>
      <c r="D771" s="7"/>
      <c r="E771" s="7"/>
      <c r="F771" s="7"/>
      <c r="G771" s="215"/>
      <c r="H771" s="215"/>
      <c r="I771" s="215"/>
      <c r="J771" s="215"/>
      <c r="K771" s="215"/>
      <c r="L771" s="215"/>
      <c r="M771" s="215"/>
      <c r="N771" s="215"/>
    </row>
    <row r="772" spans="1:14" x14ac:dyDescent="0.3">
      <c r="A772" s="7"/>
      <c r="B772" s="7"/>
      <c r="C772" s="7"/>
      <c r="D772" s="7"/>
      <c r="E772" s="7"/>
      <c r="F772" s="7"/>
      <c r="G772" s="215"/>
      <c r="H772" s="215"/>
      <c r="I772" s="215"/>
      <c r="J772" s="215"/>
      <c r="K772" s="215"/>
      <c r="L772" s="215"/>
      <c r="M772" s="215"/>
      <c r="N772" s="215"/>
    </row>
    <row r="773" spans="1:14" x14ac:dyDescent="0.3">
      <c r="A773" s="7"/>
      <c r="B773" s="7"/>
      <c r="C773" s="7"/>
      <c r="D773" s="7"/>
      <c r="E773" s="7"/>
      <c r="F773" s="7"/>
      <c r="G773" s="215"/>
      <c r="H773" s="215"/>
      <c r="I773" s="215"/>
      <c r="J773" s="215"/>
      <c r="K773" s="215"/>
      <c r="L773" s="215"/>
      <c r="M773" s="215"/>
      <c r="N773" s="215"/>
    </row>
    <row r="774" spans="1:14" x14ac:dyDescent="0.3">
      <c r="A774" s="7"/>
      <c r="B774" s="7"/>
      <c r="C774" s="7"/>
      <c r="D774" s="7"/>
      <c r="E774" s="7"/>
      <c r="F774" s="7"/>
      <c r="G774" s="215"/>
      <c r="H774" s="215"/>
      <c r="I774" s="215"/>
      <c r="J774" s="215"/>
      <c r="K774" s="215"/>
      <c r="L774" s="215"/>
      <c r="M774" s="215"/>
      <c r="N774" s="215"/>
    </row>
    <row r="775" spans="1:14" x14ac:dyDescent="0.3">
      <c r="A775" s="7"/>
      <c r="B775" s="7"/>
      <c r="C775" s="7"/>
      <c r="D775" s="7"/>
      <c r="E775" s="7"/>
      <c r="F775" s="7"/>
      <c r="G775" s="215"/>
      <c r="H775" s="215"/>
      <c r="I775" s="215"/>
      <c r="J775" s="215"/>
      <c r="K775" s="215"/>
      <c r="L775" s="215"/>
      <c r="M775" s="215"/>
      <c r="N775" s="215"/>
    </row>
    <row r="776" spans="1:14" x14ac:dyDescent="0.3">
      <c r="A776" s="7"/>
      <c r="B776" s="7"/>
      <c r="C776" s="7"/>
      <c r="D776" s="7"/>
      <c r="E776" s="7"/>
      <c r="F776" s="7"/>
      <c r="G776" s="215"/>
      <c r="H776" s="215"/>
      <c r="I776" s="215"/>
      <c r="J776" s="215"/>
      <c r="K776" s="215"/>
      <c r="L776" s="215"/>
      <c r="M776" s="215"/>
      <c r="N776" s="215"/>
    </row>
    <row r="777" spans="1:14" x14ac:dyDescent="0.3">
      <c r="A777" s="7"/>
      <c r="B777" s="7"/>
      <c r="C777" s="7"/>
      <c r="D777" s="7"/>
      <c r="E777" s="7"/>
      <c r="F777" s="7"/>
      <c r="G777" s="215"/>
      <c r="H777" s="215"/>
      <c r="I777" s="215"/>
      <c r="J777" s="215"/>
      <c r="K777" s="215"/>
      <c r="L777" s="215"/>
      <c r="M777" s="215"/>
      <c r="N777" s="215"/>
    </row>
    <row r="778" spans="1:14" x14ac:dyDescent="0.3">
      <c r="A778" s="7"/>
      <c r="B778" s="7"/>
      <c r="C778" s="7"/>
      <c r="D778" s="7"/>
      <c r="E778" s="7"/>
      <c r="F778" s="7"/>
      <c r="G778" s="215"/>
      <c r="H778" s="215"/>
      <c r="I778" s="215"/>
      <c r="J778" s="215"/>
      <c r="K778" s="215"/>
      <c r="L778" s="215"/>
      <c r="M778" s="215"/>
      <c r="N778" s="215"/>
    </row>
    <row r="779" spans="1:14" x14ac:dyDescent="0.3">
      <c r="A779" s="7"/>
      <c r="B779" s="7"/>
      <c r="C779" s="7"/>
      <c r="D779" s="7"/>
      <c r="E779" s="7"/>
      <c r="F779" s="7"/>
      <c r="G779" s="215"/>
      <c r="H779" s="215"/>
      <c r="I779" s="215"/>
      <c r="J779" s="215"/>
      <c r="K779" s="215"/>
      <c r="L779" s="215"/>
      <c r="M779" s="215"/>
      <c r="N779" s="215"/>
    </row>
    <row r="780" spans="1:14" x14ac:dyDescent="0.3">
      <c r="A780" s="7"/>
      <c r="B780" s="7"/>
      <c r="C780" s="7"/>
      <c r="D780" s="7"/>
      <c r="E780" s="7"/>
      <c r="F780" s="7"/>
      <c r="G780" s="215"/>
      <c r="H780" s="215"/>
      <c r="I780" s="215"/>
      <c r="J780" s="215"/>
      <c r="K780" s="215"/>
      <c r="L780" s="215"/>
      <c r="M780" s="215"/>
      <c r="N780" s="215"/>
    </row>
    <row r="781" spans="1:14" x14ac:dyDescent="0.3">
      <c r="A781" s="7"/>
      <c r="B781" s="7"/>
      <c r="C781" s="7"/>
      <c r="D781" s="7"/>
      <c r="E781" s="7"/>
      <c r="F781" s="7"/>
      <c r="G781" s="215"/>
      <c r="H781" s="215"/>
      <c r="I781" s="215"/>
      <c r="J781" s="215"/>
      <c r="K781" s="215"/>
      <c r="L781" s="215"/>
      <c r="M781" s="215"/>
      <c r="N781" s="215"/>
    </row>
    <row r="782" spans="1:14" x14ac:dyDescent="0.3">
      <c r="A782" s="7"/>
      <c r="B782" s="7"/>
      <c r="C782" s="7"/>
      <c r="D782" s="7"/>
      <c r="E782" s="7"/>
      <c r="F782" s="7"/>
      <c r="G782" s="215"/>
      <c r="H782" s="215"/>
      <c r="I782" s="215"/>
      <c r="J782" s="215"/>
      <c r="K782" s="215"/>
      <c r="L782" s="215"/>
      <c r="M782" s="215"/>
      <c r="N782" s="215"/>
    </row>
    <row r="783" spans="1:14" x14ac:dyDescent="0.3">
      <c r="A783" s="7"/>
      <c r="B783" s="7"/>
      <c r="C783" s="7"/>
      <c r="D783" s="7"/>
      <c r="E783" s="7"/>
      <c r="F783" s="7"/>
      <c r="G783" s="215"/>
      <c r="H783" s="215"/>
      <c r="I783" s="215"/>
      <c r="J783" s="215"/>
      <c r="K783" s="215"/>
      <c r="L783" s="215"/>
      <c r="M783" s="215"/>
      <c r="N783" s="215"/>
    </row>
    <row r="784" spans="1:14" x14ac:dyDescent="0.3">
      <c r="A784" s="7"/>
      <c r="B784" s="7"/>
      <c r="C784" s="7"/>
      <c r="D784" s="7"/>
      <c r="E784" s="7"/>
      <c r="F784" s="7"/>
      <c r="G784" s="215"/>
      <c r="H784" s="215"/>
      <c r="I784" s="215"/>
      <c r="J784" s="215"/>
      <c r="K784" s="215"/>
      <c r="L784" s="215"/>
      <c r="M784" s="215"/>
      <c r="N784" s="215"/>
    </row>
    <row r="785" spans="1:14" x14ac:dyDescent="0.3">
      <c r="A785" s="7"/>
      <c r="B785" s="7"/>
      <c r="C785" s="7"/>
      <c r="D785" s="7"/>
      <c r="E785" s="7"/>
      <c r="F785" s="7"/>
      <c r="G785" s="215"/>
      <c r="H785" s="215"/>
      <c r="I785" s="215"/>
      <c r="J785" s="215"/>
      <c r="K785" s="215"/>
      <c r="L785" s="215"/>
      <c r="M785" s="215"/>
      <c r="N785" s="215"/>
    </row>
    <row r="786" spans="1:14" x14ac:dyDescent="0.3">
      <c r="A786" s="7"/>
      <c r="B786" s="7"/>
      <c r="C786" s="7"/>
      <c r="D786" s="7"/>
      <c r="E786" s="7"/>
      <c r="F786" s="7"/>
      <c r="G786" s="215"/>
      <c r="H786" s="215"/>
      <c r="I786" s="215"/>
      <c r="J786" s="215"/>
      <c r="K786" s="215"/>
      <c r="L786" s="215"/>
      <c r="M786" s="215"/>
      <c r="N786" s="215"/>
    </row>
    <row r="787" spans="1:14" x14ac:dyDescent="0.3">
      <c r="A787" s="7"/>
      <c r="B787" s="7"/>
      <c r="C787" s="7"/>
      <c r="D787" s="7"/>
      <c r="E787" s="7"/>
      <c r="F787" s="7"/>
      <c r="G787" s="215"/>
      <c r="H787" s="215"/>
      <c r="I787" s="215"/>
      <c r="J787" s="215"/>
      <c r="K787" s="215"/>
      <c r="L787" s="215"/>
      <c r="M787" s="215"/>
      <c r="N787" s="215"/>
    </row>
    <row r="788" spans="1:14" x14ac:dyDescent="0.3">
      <c r="A788" s="7"/>
      <c r="B788" s="7"/>
      <c r="C788" s="7"/>
      <c r="D788" s="7"/>
      <c r="E788" s="7"/>
      <c r="F788" s="7"/>
      <c r="G788" s="215"/>
      <c r="H788" s="215"/>
      <c r="I788" s="215"/>
      <c r="J788" s="215"/>
      <c r="K788" s="215"/>
      <c r="L788" s="215"/>
      <c r="M788" s="215"/>
      <c r="N788" s="215"/>
    </row>
    <row r="789" spans="1:14" x14ac:dyDescent="0.3">
      <c r="A789" s="7"/>
      <c r="B789" s="7"/>
      <c r="C789" s="7"/>
      <c r="D789" s="7"/>
      <c r="E789" s="7"/>
      <c r="F789" s="7"/>
      <c r="G789" s="215"/>
      <c r="H789" s="215"/>
      <c r="I789" s="215"/>
      <c r="J789" s="215"/>
      <c r="K789" s="215"/>
      <c r="L789" s="215"/>
      <c r="M789" s="215"/>
      <c r="N789" s="215"/>
    </row>
    <row r="790" spans="1:14" x14ac:dyDescent="0.3">
      <c r="A790" s="7"/>
      <c r="B790" s="7"/>
      <c r="C790" s="7"/>
      <c r="D790" s="7"/>
      <c r="E790" s="7"/>
      <c r="F790" s="7"/>
      <c r="G790" s="215"/>
      <c r="H790" s="215"/>
      <c r="I790" s="215"/>
      <c r="J790" s="215"/>
      <c r="K790" s="215"/>
      <c r="L790" s="215"/>
      <c r="M790" s="215"/>
      <c r="N790" s="215"/>
    </row>
    <row r="791" spans="1:14" x14ac:dyDescent="0.3">
      <c r="A791" s="7"/>
      <c r="B791" s="7"/>
      <c r="C791" s="7"/>
      <c r="D791" s="7"/>
      <c r="E791" s="7"/>
      <c r="F791" s="7"/>
      <c r="G791" s="215"/>
      <c r="H791" s="215"/>
      <c r="I791" s="215"/>
      <c r="J791" s="215"/>
      <c r="K791" s="215"/>
      <c r="L791" s="215"/>
      <c r="M791" s="215"/>
      <c r="N791" s="215"/>
    </row>
    <row r="792" spans="1:14" x14ac:dyDescent="0.3">
      <c r="A792" s="7"/>
      <c r="B792" s="7"/>
      <c r="C792" s="7"/>
      <c r="D792" s="7"/>
      <c r="E792" s="7"/>
      <c r="F792" s="7"/>
      <c r="G792" s="215"/>
      <c r="H792" s="215"/>
      <c r="I792" s="215"/>
      <c r="J792" s="215"/>
      <c r="K792" s="215"/>
      <c r="L792" s="215"/>
      <c r="M792" s="215"/>
      <c r="N792" s="215"/>
    </row>
    <row r="793" spans="1:14" x14ac:dyDescent="0.3">
      <c r="A793" s="7"/>
      <c r="B793" s="7"/>
      <c r="C793" s="7"/>
      <c r="D793" s="7"/>
      <c r="E793" s="7"/>
      <c r="F793" s="7"/>
      <c r="G793" s="215"/>
      <c r="H793" s="215"/>
      <c r="I793" s="215"/>
      <c r="J793" s="215"/>
      <c r="K793" s="215"/>
      <c r="L793" s="215"/>
      <c r="M793" s="215"/>
      <c r="N793" s="215"/>
    </row>
    <row r="794" spans="1:14" x14ac:dyDescent="0.3">
      <c r="A794" s="7"/>
      <c r="B794" s="7"/>
      <c r="C794" s="7"/>
      <c r="D794" s="7"/>
      <c r="E794" s="7"/>
      <c r="F794" s="7"/>
      <c r="G794" s="215"/>
      <c r="H794" s="215"/>
      <c r="I794" s="215"/>
      <c r="J794" s="215"/>
      <c r="K794" s="215"/>
      <c r="L794" s="215"/>
      <c r="M794" s="215"/>
      <c r="N794" s="215"/>
    </row>
    <row r="795" spans="1:14" x14ac:dyDescent="0.3">
      <c r="A795" s="7"/>
      <c r="B795" s="7"/>
      <c r="C795" s="7"/>
      <c r="D795" s="7"/>
      <c r="E795" s="7"/>
      <c r="F795" s="7"/>
      <c r="G795" s="215"/>
      <c r="H795" s="215"/>
      <c r="I795" s="215"/>
      <c r="J795" s="215"/>
      <c r="K795" s="215"/>
      <c r="L795" s="215"/>
      <c r="M795" s="215"/>
      <c r="N795" s="215"/>
    </row>
    <row r="796" spans="1:14" x14ac:dyDescent="0.3">
      <c r="A796" s="7"/>
      <c r="B796" s="7"/>
      <c r="C796" s="7"/>
      <c r="D796" s="7"/>
      <c r="E796" s="7"/>
      <c r="F796" s="7"/>
      <c r="G796" s="215"/>
      <c r="H796" s="215"/>
      <c r="I796" s="215"/>
      <c r="J796" s="215"/>
      <c r="K796" s="215"/>
      <c r="L796" s="215"/>
      <c r="M796" s="215"/>
      <c r="N796" s="215"/>
    </row>
    <row r="797" spans="1:14" x14ac:dyDescent="0.3">
      <c r="A797" s="7"/>
      <c r="B797" s="7"/>
      <c r="C797" s="7"/>
      <c r="D797" s="7"/>
      <c r="E797" s="7"/>
      <c r="F797" s="7"/>
      <c r="G797" s="215"/>
      <c r="H797" s="215"/>
      <c r="I797" s="215"/>
      <c r="J797" s="215"/>
      <c r="K797" s="215"/>
      <c r="L797" s="215"/>
      <c r="M797" s="215"/>
      <c r="N797" s="215"/>
    </row>
    <row r="798" spans="1:14" x14ac:dyDescent="0.3">
      <c r="A798" s="7"/>
      <c r="B798" s="7"/>
      <c r="C798" s="7"/>
      <c r="D798" s="7"/>
      <c r="E798" s="7"/>
      <c r="F798" s="7"/>
      <c r="G798" s="215"/>
      <c r="H798" s="215"/>
      <c r="I798" s="215"/>
      <c r="J798" s="215"/>
      <c r="K798" s="215"/>
      <c r="L798" s="215"/>
      <c r="M798" s="215"/>
      <c r="N798" s="215"/>
    </row>
    <row r="799" spans="1:14" x14ac:dyDescent="0.3">
      <c r="A799" s="7"/>
      <c r="B799" s="7"/>
      <c r="C799" s="7"/>
      <c r="D799" s="7"/>
      <c r="E799" s="7"/>
      <c r="F799" s="7"/>
      <c r="G799" s="215"/>
      <c r="H799" s="215"/>
      <c r="I799" s="215"/>
      <c r="J799" s="215"/>
      <c r="K799" s="215"/>
      <c r="L799" s="215"/>
      <c r="M799" s="215"/>
      <c r="N799" s="215"/>
    </row>
    <row r="800" spans="1:14" x14ac:dyDescent="0.3">
      <c r="A800" s="7"/>
      <c r="B800" s="7"/>
      <c r="C800" s="7"/>
      <c r="D800" s="7"/>
      <c r="E800" s="7"/>
      <c r="F800" s="7"/>
      <c r="G800" s="215"/>
      <c r="H800" s="215"/>
      <c r="I800" s="215"/>
      <c r="J800" s="215"/>
      <c r="K800" s="215"/>
      <c r="L800" s="215"/>
      <c r="M800" s="215"/>
      <c r="N800" s="215"/>
    </row>
    <row r="801" spans="1:14" x14ac:dyDescent="0.3">
      <c r="A801" s="7"/>
      <c r="B801" s="7"/>
      <c r="C801" s="7"/>
      <c r="D801" s="7"/>
      <c r="E801" s="7"/>
      <c r="F801" s="7"/>
      <c r="G801" s="215"/>
      <c r="H801" s="215"/>
      <c r="I801" s="215"/>
      <c r="J801" s="215"/>
      <c r="K801" s="215"/>
      <c r="L801" s="215"/>
      <c r="M801" s="215"/>
      <c r="N801" s="215"/>
    </row>
    <row r="802" spans="1:14" x14ac:dyDescent="0.3">
      <c r="A802" s="7"/>
      <c r="B802" s="7"/>
      <c r="C802" s="7"/>
      <c r="D802" s="7"/>
      <c r="E802" s="7"/>
      <c r="F802" s="7"/>
      <c r="G802" s="215"/>
      <c r="H802" s="215"/>
      <c r="I802" s="215"/>
      <c r="J802" s="215"/>
      <c r="K802" s="215"/>
      <c r="L802" s="215"/>
      <c r="M802" s="215"/>
      <c r="N802" s="215"/>
    </row>
    <row r="803" spans="1:14" x14ac:dyDescent="0.3">
      <c r="A803" s="7"/>
      <c r="B803" s="7"/>
      <c r="C803" s="7"/>
      <c r="D803" s="7"/>
      <c r="E803" s="7"/>
      <c r="F803" s="7"/>
      <c r="G803" s="215"/>
      <c r="H803" s="215"/>
      <c r="I803" s="215"/>
      <c r="J803" s="215"/>
      <c r="K803" s="215"/>
      <c r="L803" s="215"/>
      <c r="M803" s="215"/>
      <c r="N803" s="215"/>
    </row>
    <row r="804" spans="1:14" x14ac:dyDescent="0.3">
      <c r="A804" s="7"/>
      <c r="B804" s="7"/>
      <c r="C804" s="7"/>
      <c r="D804" s="7"/>
      <c r="E804" s="7"/>
      <c r="F804" s="7"/>
      <c r="G804" s="215"/>
      <c r="H804" s="215"/>
      <c r="I804" s="215"/>
      <c r="J804" s="215"/>
      <c r="K804" s="215"/>
      <c r="L804" s="215"/>
      <c r="M804" s="215"/>
      <c r="N804" s="215"/>
    </row>
    <row r="805" spans="1:14" x14ac:dyDescent="0.3">
      <c r="A805" s="7"/>
      <c r="B805" s="7"/>
      <c r="C805" s="7"/>
      <c r="D805" s="7"/>
      <c r="E805" s="7"/>
      <c r="F805" s="7"/>
      <c r="G805" s="215"/>
      <c r="H805" s="215"/>
      <c r="I805" s="215"/>
      <c r="J805" s="215"/>
      <c r="K805" s="215"/>
      <c r="L805" s="215"/>
      <c r="M805" s="215"/>
      <c r="N805" s="215"/>
    </row>
    <row r="806" spans="1:14" x14ac:dyDescent="0.3">
      <c r="A806" s="7"/>
      <c r="B806" s="7"/>
      <c r="C806" s="7"/>
      <c r="D806" s="7"/>
      <c r="E806" s="7"/>
      <c r="F806" s="7"/>
      <c r="G806" s="215"/>
      <c r="H806" s="215"/>
      <c r="I806" s="215"/>
      <c r="J806" s="215"/>
      <c r="K806" s="215"/>
      <c r="L806" s="215"/>
      <c r="M806" s="215"/>
      <c r="N806" s="215"/>
    </row>
    <row r="807" spans="1:14" x14ac:dyDescent="0.3">
      <c r="A807" s="7"/>
      <c r="B807" s="7"/>
      <c r="C807" s="7"/>
      <c r="D807" s="7"/>
      <c r="E807" s="7"/>
      <c r="F807" s="7"/>
      <c r="G807" s="215"/>
      <c r="H807" s="215"/>
      <c r="I807" s="215"/>
      <c r="J807" s="215"/>
      <c r="K807" s="215"/>
      <c r="L807" s="215"/>
      <c r="M807" s="215"/>
      <c r="N807" s="215"/>
    </row>
    <row r="808" spans="1:14" x14ac:dyDescent="0.3">
      <c r="A808" s="7"/>
      <c r="B808" s="7"/>
      <c r="C808" s="7"/>
      <c r="D808" s="7"/>
      <c r="E808" s="7"/>
      <c r="F808" s="7"/>
      <c r="G808" s="215"/>
      <c r="H808" s="215"/>
      <c r="I808" s="215"/>
      <c r="J808" s="215"/>
      <c r="K808" s="215"/>
      <c r="L808" s="215"/>
      <c r="M808" s="215"/>
      <c r="N808" s="215"/>
    </row>
    <row r="809" spans="1:14" x14ac:dyDescent="0.3">
      <c r="A809" s="7"/>
      <c r="B809" s="7"/>
      <c r="C809" s="7"/>
      <c r="D809" s="7"/>
      <c r="E809" s="7"/>
      <c r="F809" s="7"/>
      <c r="G809" s="215"/>
      <c r="H809" s="215"/>
      <c r="I809" s="215"/>
      <c r="J809" s="215"/>
      <c r="K809" s="215"/>
      <c r="L809" s="215"/>
      <c r="M809" s="215"/>
      <c r="N809" s="215"/>
    </row>
    <row r="810" spans="1:14" x14ac:dyDescent="0.3">
      <c r="A810" s="7"/>
      <c r="B810" s="7"/>
      <c r="C810" s="7"/>
      <c r="D810" s="7"/>
      <c r="E810" s="7"/>
      <c r="F810" s="7"/>
      <c r="G810" s="215"/>
      <c r="H810" s="215"/>
      <c r="I810" s="215"/>
      <c r="J810" s="215"/>
      <c r="K810" s="215"/>
      <c r="L810" s="215"/>
      <c r="M810" s="215"/>
      <c r="N810" s="215"/>
    </row>
    <row r="811" spans="1:14" x14ac:dyDescent="0.3">
      <c r="A811" s="7"/>
      <c r="B811" s="7"/>
      <c r="C811" s="7"/>
      <c r="D811" s="7"/>
      <c r="E811" s="7"/>
      <c r="F811" s="7"/>
      <c r="G811" s="215"/>
      <c r="H811" s="215"/>
      <c r="I811" s="215"/>
      <c r="J811" s="215"/>
      <c r="K811" s="215"/>
      <c r="L811" s="215"/>
      <c r="M811" s="215"/>
      <c r="N811" s="215"/>
    </row>
    <row r="812" spans="1:14" x14ac:dyDescent="0.3">
      <c r="A812" s="7"/>
      <c r="B812" s="7"/>
      <c r="C812" s="7"/>
      <c r="D812" s="7"/>
      <c r="E812" s="7"/>
      <c r="F812" s="7"/>
      <c r="G812" s="215"/>
      <c r="H812" s="215"/>
      <c r="I812" s="215"/>
      <c r="J812" s="215"/>
      <c r="K812" s="215"/>
      <c r="L812" s="215"/>
      <c r="M812" s="215"/>
      <c r="N812" s="215"/>
    </row>
    <row r="813" spans="1:14" x14ac:dyDescent="0.3">
      <c r="A813" s="7"/>
      <c r="B813" s="7"/>
      <c r="C813" s="7"/>
      <c r="D813" s="7"/>
      <c r="E813" s="7"/>
      <c r="F813" s="7"/>
      <c r="G813" s="215"/>
      <c r="H813" s="215"/>
      <c r="I813" s="215"/>
      <c r="J813" s="215"/>
      <c r="K813" s="215"/>
      <c r="L813" s="215"/>
      <c r="M813" s="215"/>
      <c r="N813" s="215"/>
    </row>
    <row r="814" spans="1:14" x14ac:dyDescent="0.3">
      <c r="A814" s="7"/>
      <c r="B814" s="7"/>
      <c r="C814" s="7"/>
      <c r="D814" s="7"/>
      <c r="E814" s="7"/>
      <c r="F814" s="7"/>
      <c r="G814" s="215"/>
      <c r="H814" s="215"/>
      <c r="I814" s="215"/>
      <c r="J814" s="215"/>
      <c r="K814" s="215"/>
      <c r="L814" s="215"/>
      <c r="M814" s="215"/>
      <c r="N814" s="215"/>
    </row>
    <row r="815" spans="1:14" x14ac:dyDescent="0.3">
      <c r="A815" s="7"/>
      <c r="B815" s="7"/>
      <c r="C815" s="7"/>
      <c r="D815" s="7"/>
      <c r="E815" s="7"/>
      <c r="F815" s="7"/>
      <c r="G815" s="215"/>
      <c r="H815" s="215"/>
      <c r="I815" s="215"/>
      <c r="J815" s="215"/>
      <c r="K815" s="215"/>
      <c r="L815" s="215"/>
      <c r="M815" s="215"/>
      <c r="N815" s="215"/>
    </row>
    <row r="816" spans="1:14" x14ac:dyDescent="0.3">
      <c r="A816" s="7"/>
      <c r="B816" s="7"/>
      <c r="C816" s="7"/>
      <c r="D816" s="7"/>
      <c r="E816" s="7"/>
      <c r="F816" s="7"/>
      <c r="G816" s="215"/>
      <c r="H816" s="215"/>
      <c r="I816" s="215"/>
      <c r="J816" s="215"/>
      <c r="K816" s="215"/>
      <c r="L816" s="215"/>
      <c r="M816" s="215"/>
      <c r="N816" s="215"/>
    </row>
    <row r="817" spans="1:14" x14ac:dyDescent="0.3">
      <c r="A817" s="7"/>
      <c r="B817" s="7"/>
      <c r="C817" s="7"/>
      <c r="D817" s="7"/>
      <c r="E817" s="7"/>
      <c r="F817" s="7"/>
      <c r="G817" s="215"/>
      <c r="H817" s="215"/>
      <c r="I817" s="215"/>
      <c r="J817" s="215"/>
      <c r="K817" s="215"/>
      <c r="L817" s="215"/>
      <c r="M817" s="215"/>
      <c r="N817" s="215"/>
    </row>
    <row r="818" spans="1:14" x14ac:dyDescent="0.3">
      <c r="A818" s="7"/>
      <c r="B818" s="7"/>
      <c r="C818" s="7"/>
      <c r="D818" s="7"/>
      <c r="E818" s="7"/>
      <c r="F818" s="7"/>
      <c r="G818" s="215"/>
      <c r="H818" s="215"/>
      <c r="I818" s="215"/>
      <c r="J818" s="215"/>
      <c r="K818" s="215"/>
      <c r="L818" s="215"/>
      <c r="M818" s="215"/>
      <c r="N818" s="215"/>
    </row>
    <row r="819" spans="1:14" x14ac:dyDescent="0.3">
      <c r="A819" s="7"/>
      <c r="B819" s="7"/>
      <c r="C819" s="7"/>
      <c r="D819" s="7"/>
      <c r="E819" s="7"/>
      <c r="F819" s="7"/>
      <c r="G819" s="215"/>
      <c r="H819" s="215"/>
      <c r="I819" s="215"/>
      <c r="J819" s="215"/>
      <c r="K819" s="215"/>
      <c r="L819" s="215"/>
      <c r="M819" s="215"/>
      <c r="N819" s="215"/>
    </row>
    <row r="820" spans="1:14" x14ac:dyDescent="0.3">
      <c r="A820" s="7"/>
      <c r="B820" s="7"/>
      <c r="C820" s="7"/>
      <c r="D820" s="7"/>
      <c r="E820" s="7"/>
      <c r="F820" s="7"/>
      <c r="G820" s="215"/>
      <c r="H820" s="215"/>
      <c r="I820" s="215"/>
      <c r="J820" s="215"/>
      <c r="K820" s="215"/>
      <c r="L820" s="215"/>
      <c r="M820" s="215"/>
      <c r="N820" s="215"/>
    </row>
    <row r="821" spans="1:14" x14ac:dyDescent="0.3">
      <c r="A821" s="7"/>
      <c r="B821" s="7"/>
      <c r="C821" s="7"/>
      <c r="D821" s="7"/>
      <c r="E821" s="7"/>
      <c r="F821" s="7"/>
      <c r="G821" s="215"/>
      <c r="H821" s="215"/>
      <c r="I821" s="215"/>
      <c r="J821" s="215"/>
      <c r="K821" s="215"/>
      <c r="L821" s="215"/>
      <c r="M821" s="215"/>
      <c r="N821" s="215"/>
    </row>
    <row r="822" spans="1:14" x14ac:dyDescent="0.3">
      <c r="A822" s="7"/>
      <c r="B822" s="7"/>
      <c r="C822" s="7"/>
      <c r="D822" s="7"/>
      <c r="E822" s="7"/>
      <c r="F822" s="7"/>
      <c r="G822" s="215"/>
      <c r="H822" s="215"/>
      <c r="I822" s="215"/>
      <c r="J822" s="215"/>
      <c r="K822" s="215"/>
      <c r="L822" s="215"/>
      <c r="M822" s="215"/>
      <c r="N822" s="215"/>
    </row>
    <row r="823" spans="1:14" x14ac:dyDescent="0.3">
      <c r="A823" s="7"/>
      <c r="B823" s="7"/>
      <c r="C823" s="7"/>
      <c r="D823" s="7"/>
      <c r="E823" s="7"/>
      <c r="F823" s="7"/>
      <c r="G823" s="215"/>
      <c r="H823" s="215"/>
      <c r="I823" s="215"/>
      <c r="J823" s="215"/>
      <c r="K823" s="215"/>
      <c r="L823" s="215"/>
      <c r="M823" s="215"/>
      <c r="N823" s="215"/>
    </row>
    <row r="824" spans="1:14" x14ac:dyDescent="0.3">
      <c r="A824" s="7"/>
      <c r="B824" s="7"/>
      <c r="C824" s="7"/>
      <c r="D824" s="7"/>
      <c r="E824" s="7"/>
      <c r="F824" s="7"/>
      <c r="G824" s="215"/>
      <c r="H824" s="215"/>
      <c r="I824" s="215"/>
      <c r="J824" s="215"/>
      <c r="K824" s="215"/>
      <c r="L824" s="215"/>
      <c r="M824" s="215"/>
      <c r="N824" s="215"/>
    </row>
    <row r="825" spans="1:14" x14ac:dyDescent="0.3">
      <c r="A825" s="7"/>
      <c r="B825" s="7"/>
      <c r="C825" s="7"/>
      <c r="D825" s="7"/>
      <c r="E825" s="7"/>
      <c r="F825" s="7"/>
      <c r="G825" s="215"/>
      <c r="H825" s="215"/>
      <c r="I825" s="215"/>
      <c r="J825" s="215"/>
      <c r="K825" s="215"/>
      <c r="L825" s="215"/>
      <c r="M825" s="215"/>
      <c r="N825" s="215"/>
    </row>
    <row r="826" spans="1:14" x14ac:dyDescent="0.3">
      <c r="A826" s="7"/>
      <c r="B826" s="7"/>
      <c r="C826" s="7"/>
      <c r="D826" s="7"/>
      <c r="E826" s="7"/>
      <c r="F826" s="7"/>
      <c r="G826" s="215"/>
      <c r="H826" s="215"/>
      <c r="I826" s="215"/>
      <c r="J826" s="215"/>
      <c r="K826" s="215"/>
      <c r="L826" s="215"/>
      <c r="M826" s="215"/>
      <c r="N826" s="215"/>
    </row>
    <row r="827" spans="1:14" x14ac:dyDescent="0.3">
      <c r="A827" s="7"/>
      <c r="B827" s="7"/>
      <c r="C827" s="7"/>
      <c r="D827" s="7"/>
      <c r="E827" s="7"/>
      <c r="F827" s="7"/>
      <c r="G827" s="215"/>
      <c r="H827" s="215"/>
      <c r="I827" s="215"/>
      <c r="J827" s="215"/>
      <c r="K827" s="215"/>
      <c r="L827" s="215"/>
      <c r="M827" s="215"/>
      <c r="N827" s="215"/>
    </row>
    <row r="828" spans="1:14" x14ac:dyDescent="0.3">
      <c r="A828" s="7"/>
      <c r="B828" s="7"/>
      <c r="C828" s="7"/>
      <c r="D828" s="7"/>
      <c r="E828" s="7"/>
      <c r="F828" s="7"/>
      <c r="G828" s="215"/>
      <c r="H828" s="215"/>
      <c r="I828" s="215"/>
      <c r="J828" s="215"/>
      <c r="K828" s="215"/>
      <c r="L828" s="215"/>
      <c r="M828" s="215"/>
      <c r="N828" s="215"/>
    </row>
    <row r="829" spans="1:14" x14ac:dyDescent="0.3">
      <c r="A829" s="7"/>
      <c r="B829" s="7"/>
      <c r="C829" s="7"/>
      <c r="D829" s="7"/>
      <c r="E829" s="7"/>
      <c r="F829" s="7"/>
      <c r="G829" s="215"/>
      <c r="H829" s="215"/>
      <c r="I829" s="215"/>
      <c r="J829" s="215"/>
      <c r="K829" s="215"/>
      <c r="L829" s="215"/>
      <c r="M829" s="215"/>
      <c r="N829" s="215"/>
    </row>
    <row r="830" spans="1:14" x14ac:dyDescent="0.3">
      <c r="A830" s="7"/>
      <c r="B830" s="7"/>
      <c r="C830" s="7"/>
      <c r="D830" s="7"/>
      <c r="E830" s="7"/>
      <c r="F830" s="7"/>
      <c r="G830" s="215"/>
      <c r="H830" s="215"/>
      <c r="I830" s="215"/>
      <c r="J830" s="215"/>
      <c r="K830" s="215"/>
      <c r="L830" s="215"/>
      <c r="M830" s="215"/>
      <c r="N830" s="215"/>
    </row>
    <row r="831" spans="1:14" x14ac:dyDescent="0.3">
      <c r="A831" s="7"/>
      <c r="B831" s="7"/>
      <c r="C831" s="7"/>
      <c r="D831" s="7"/>
      <c r="E831" s="7"/>
      <c r="F831" s="7"/>
      <c r="G831" s="215"/>
      <c r="H831" s="215"/>
      <c r="I831" s="215"/>
      <c r="J831" s="215"/>
      <c r="K831" s="215"/>
      <c r="L831" s="215"/>
      <c r="M831" s="215"/>
      <c r="N831" s="215"/>
    </row>
    <row r="832" spans="1:14" x14ac:dyDescent="0.3">
      <c r="A832" s="7"/>
      <c r="B832" s="7"/>
      <c r="C832" s="7"/>
      <c r="D832" s="7"/>
      <c r="E832" s="7"/>
      <c r="F832" s="7"/>
      <c r="G832" s="215"/>
      <c r="H832" s="215"/>
      <c r="I832" s="215"/>
      <c r="J832" s="215"/>
      <c r="K832" s="215"/>
      <c r="L832" s="215"/>
      <c r="M832" s="215"/>
      <c r="N832" s="215"/>
    </row>
    <row r="833" spans="1:14" x14ac:dyDescent="0.3">
      <c r="A833" s="7"/>
      <c r="B833" s="7"/>
      <c r="C833" s="7"/>
      <c r="D833" s="7"/>
      <c r="E833" s="7"/>
      <c r="F833" s="7"/>
      <c r="G833" s="215"/>
      <c r="H833" s="215"/>
      <c r="I833" s="215"/>
      <c r="J833" s="215"/>
      <c r="K833" s="215"/>
      <c r="L833" s="215"/>
      <c r="M833" s="215"/>
      <c r="N833" s="215"/>
    </row>
    <row r="834" spans="1:14" x14ac:dyDescent="0.3">
      <c r="A834" s="7"/>
      <c r="B834" s="7"/>
      <c r="C834" s="7"/>
      <c r="D834" s="7"/>
      <c r="E834" s="7"/>
      <c r="F834" s="7"/>
      <c r="G834" s="215"/>
      <c r="H834" s="215"/>
      <c r="I834" s="215"/>
      <c r="J834" s="215"/>
      <c r="K834" s="215"/>
      <c r="L834" s="215"/>
      <c r="M834" s="215"/>
      <c r="N834" s="215"/>
    </row>
    <row r="835" spans="1:14" x14ac:dyDescent="0.3">
      <c r="A835" s="7"/>
      <c r="B835" s="7"/>
      <c r="C835" s="7"/>
      <c r="D835" s="7"/>
      <c r="E835" s="7"/>
      <c r="F835" s="7"/>
      <c r="G835" s="215"/>
      <c r="H835" s="215"/>
      <c r="I835" s="215"/>
      <c r="J835" s="215"/>
      <c r="K835" s="215"/>
      <c r="L835" s="215"/>
      <c r="M835" s="215"/>
      <c r="N835" s="215"/>
    </row>
    <row r="836" spans="1:14" x14ac:dyDescent="0.3">
      <c r="A836" s="7"/>
      <c r="B836" s="7"/>
      <c r="C836" s="7"/>
      <c r="D836" s="7"/>
      <c r="E836" s="7"/>
      <c r="F836" s="7"/>
      <c r="G836" s="215"/>
      <c r="H836" s="215"/>
      <c r="I836" s="215"/>
      <c r="J836" s="215"/>
      <c r="K836" s="215"/>
      <c r="L836" s="215"/>
      <c r="M836" s="215"/>
      <c r="N836" s="215"/>
    </row>
    <row r="837" spans="1:14" x14ac:dyDescent="0.3">
      <c r="A837" s="7"/>
      <c r="B837" s="7"/>
      <c r="C837" s="7"/>
      <c r="D837" s="7"/>
      <c r="E837" s="7"/>
      <c r="F837" s="7"/>
      <c r="G837" s="215"/>
      <c r="H837" s="215"/>
      <c r="I837" s="215"/>
      <c r="J837" s="215"/>
      <c r="K837" s="215"/>
      <c r="L837" s="215"/>
      <c r="M837" s="215"/>
      <c r="N837" s="215"/>
    </row>
    <row r="838" spans="1:14" x14ac:dyDescent="0.3">
      <c r="A838" s="7"/>
      <c r="B838" s="7"/>
      <c r="C838" s="7"/>
      <c r="D838" s="7"/>
      <c r="E838" s="7"/>
      <c r="F838" s="7"/>
      <c r="G838" s="215"/>
      <c r="H838" s="215"/>
      <c r="I838" s="215"/>
      <c r="J838" s="215"/>
      <c r="K838" s="215"/>
      <c r="L838" s="215"/>
      <c r="M838" s="215"/>
      <c r="N838" s="215"/>
    </row>
    <row r="839" spans="1:14" x14ac:dyDescent="0.3">
      <c r="A839" s="7"/>
      <c r="B839" s="7"/>
      <c r="C839" s="7"/>
      <c r="D839" s="7"/>
      <c r="E839" s="7"/>
      <c r="F839" s="7"/>
      <c r="G839" s="215"/>
      <c r="H839" s="215"/>
      <c r="I839" s="215"/>
      <c r="J839" s="215"/>
      <c r="K839" s="215"/>
      <c r="L839" s="215"/>
      <c r="M839" s="215"/>
      <c r="N839" s="215"/>
    </row>
    <row r="840" spans="1:14" x14ac:dyDescent="0.3">
      <c r="A840" s="7"/>
      <c r="B840" s="7"/>
      <c r="C840" s="7"/>
      <c r="D840" s="7"/>
      <c r="E840" s="7"/>
      <c r="F840" s="7"/>
      <c r="G840" s="215"/>
      <c r="H840" s="215"/>
      <c r="I840" s="215"/>
      <c r="J840" s="215"/>
      <c r="K840" s="215"/>
      <c r="L840" s="215"/>
      <c r="M840" s="215"/>
      <c r="N840" s="215"/>
    </row>
    <row r="841" spans="1:14" x14ac:dyDescent="0.3">
      <c r="A841" s="7"/>
      <c r="B841" s="7"/>
      <c r="C841" s="7"/>
      <c r="D841" s="7"/>
      <c r="E841" s="7"/>
      <c r="F841" s="7"/>
      <c r="G841" s="215"/>
      <c r="H841" s="215"/>
      <c r="I841" s="215"/>
      <c r="J841" s="215"/>
      <c r="K841" s="215"/>
      <c r="L841" s="215"/>
      <c r="M841" s="215"/>
      <c r="N841" s="215"/>
    </row>
    <row r="842" spans="1:14" x14ac:dyDescent="0.3">
      <c r="A842" s="7"/>
      <c r="B842" s="7"/>
      <c r="C842" s="7"/>
      <c r="D842" s="7"/>
      <c r="E842" s="7"/>
      <c r="F842" s="7"/>
      <c r="G842" s="215"/>
      <c r="H842" s="215"/>
      <c r="I842" s="215"/>
      <c r="J842" s="215"/>
      <c r="K842" s="215"/>
      <c r="L842" s="215"/>
      <c r="M842" s="215"/>
      <c r="N842" s="215"/>
    </row>
    <row r="843" spans="1:14" x14ac:dyDescent="0.3">
      <c r="A843" s="7"/>
      <c r="B843" s="7"/>
      <c r="C843" s="7"/>
      <c r="D843" s="7"/>
      <c r="E843" s="7"/>
      <c r="F843" s="7"/>
      <c r="G843" s="215"/>
      <c r="H843" s="215"/>
      <c r="I843" s="215"/>
      <c r="J843" s="215"/>
      <c r="K843" s="215"/>
      <c r="L843" s="215"/>
      <c r="M843" s="215"/>
      <c r="N843" s="215"/>
    </row>
    <row r="844" spans="1:14" x14ac:dyDescent="0.3">
      <c r="A844" s="7"/>
      <c r="B844" s="7"/>
      <c r="C844" s="7"/>
      <c r="D844" s="7"/>
      <c r="E844" s="7"/>
      <c r="F844" s="7"/>
      <c r="G844" s="215"/>
      <c r="H844" s="215"/>
      <c r="I844" s="215"/>
      <c r="J844" s="215"/>
      <c r="K844" s="215"/>
      <c r="L844" s="215"/>
      <c r="M844" s="215"/>
      <c r="N844" s="215"/>
    </row>
    <row r="845" spans="1:14" x14ac:dyDescent="0.3">
      <c r="A845" s="7"/>
      <c r="B845" s="7"/>
      <c r="C845" s="7"/>
      <c r="D845" s="7"/>
      <c r="E845" s="7"/>
      <c r="F845" s="7"/>
      <c r="G845" s="215"/>
      <c r="H845" s="215"/>
      <c r="I845" s="215"/>
      <c r="J845" s="215"/>
      <c r="K845" s="215"/>
      <c r="L845" s="215"/>
      <c r="M845" s="215"/>
      <c r="N845" s="215"/>
    </row>
    <row r="846" spans="1:14" x14ac:dyDescent="0.3">
      <c r="A846" s="7"/>
      <c r="B846" s="7"/>
      <c r="C846" s="7"/>
      <c r="D846" s="7"/>
      <c r="E846" s="7"/>
      <c r="F846" s="7"/>
      <c r="G846" s="215"/>
      <c r="H846" s="215"/>
      <c r="I846" s="215"/>
      <c r="J846" s="215"/>
      <c r="K846" s="215"/>
      <c r="L846" s="215"/>
      <c r="M846" s="215"/>
      <c r="N846" s="215"/>
    </row>
    <row r="847" spans="1:14" x14ac:dyDescent="0.3">
      <c r="A847" s="7"/>
      <c r="B847" s="7"/>
      <c r="C847" s="7"/>
      <c r="D847" s="7"/>
      <c r="E847" s="7"/>
      <c r="F847" s="7"/>
      <c r="G847" s="215"/>
      <c r="H847" s="215"/>
      <c r="I847" s="215"/>
      <c r="J847" s="215"/>
      <c r="K847" s="215"/>
      <c r="L847" s="215"/>
      <c r="M847" s="215"/>
      <c r="N847" s="215"/>
    </row>
    <row r="848" spans="1:14" x14ac:dyDescent="0.3">
      <c r="A848" s="7"/>
      <c r="B848" s="7"/>
      <c r="C848" s="7"/>
      <c r="D848" s="7"/>
      <c r="E848" s="7"/>
      <c r="F848" s="7"/>
      <c r="G848" s="215"/>
      <c r="H848" s="215"/>
      <c r="I848" s="215"/>
      <c r="J848" s="215"/>
      <c r="K848" s="215"/>
      <c r="L848" s="215"/>
      <c r="M848" s="215"/>
      <c r="N848" s="215"/>
    </row>
    <row r="849" spans="1:14" x14ac:dyDescent="0.3">
      <c r="A849" s="7"/>
      <c r="B849" s="7"/>
      <c r="C849" s="7"/>
      <c r="D849" s="7"/>
      <c r="E849" s="7"/>
      <c r="F849" s="7"/>
      <c r="G849" s="215"/>
      <c r="H849" s="215"/>
      <c r="I849" s="215"/>
      <c r="J849" s="215"/>
      <c r="K849" s="215"/>
      <c r="L849" s="215"/>
      <c r="M849" s="215"/>
      <c r="N849" s="215"/>
    </row>
    <row r="850" spans="1:14" x14ac:dyDescent="0.3">
      <c r="A850" s="7"/>
      <c r="B850" s="7"/>
      <c r="C850" s="7"/>
      <c r="D850" s="7"/>
      <c r="E850" s="7"/>
      <c r="F850" s="7"/>
      <c r="G850" s="215"/>
      <c r="H850" s="215"/>
      <c r="I850" s="215"/>
      <c r="J850" s="215"/>
      <c r="K850" s="215"/>
      <c r="L850" s="215"/>
      <c r="M850" s="215"/>
      <c r="N850" s="215"/>
    </row>
    <row r="851" spans="1:14" x14ac:dyDescent="0.3">
      <c r="A851" s="7"/>
      <c r="B851" s="7"/>
      <c r="C851" s="7"/>
      <c r="D851" s="7"/>
      <c r="E851" s="7"/>
      <c r="F851" s="7"/>
      <c r="G851" s="215"/>
      <c r="H851" s="215"/>
      <c r="I851" s="215"/>
      <c r="J851" s="215"/>
      <c r="K851" s="215"/>
      <c r="L851" s="215"/>
      <c r="M851" s="215"/>
      <c r="N851" s="215"/>
    </row>
    <row r="852" spans="1:14" x14ac:dyDescent="0.3">
      <c r="A852" s="7"/>
      <c r="B852" s="7"/>
      <c r="C852" s="7"/>
      <c r="D852" s="7"/>
      <c r="E852" s="7"/>
      <c r="F852" s="7"/>
      <c r="G852" s="215"/>
      <c r="H852" s="215"/>
      <c r="I852" s="215"/>
      <c r="J852" s="215"/>
      <c r="K852" s="215"/>
      <c r="L852" s="215"/>
      <c r="M852" s="215"/>
      <c r="N852" s="215"/>
    </row>
    <row r="853" spans="1:14" x14ac:dyDescent="0.3">
      <c r="A853" s="7"/>
      <c r="B853" s="7"/>
      <c r="C853" s="7"/>
      <c r="D853" s="7"/>
      <c r="E853" s="7"/>
      <c r="F853" s="7"/>
      <c r="G853" s="215"/>
      <c r="H853" s="215"/>
      <c r="I853" s="215"/>
      <c r="J853" s="215"/>
      <c r="K853" s="215"/>
      <c r="L853" s="215"/>
      <c r="M853" s="215"/>
      <c r="N853" s="215"/>
    </row>
    <row r="854" spans="1:14" x14ac:dyDescent="0.3">
      <c r="A854" s="7"/>
      <c r="B854" s="7"/>
      <c r="C854" s="7"/>
      <c r="D854" s="7"/>
      <c r="E854" s="7"/>
      <c r="F854" s="7"/>
      <c r="G854" s="215"/>
      <c r="H854" s="215"/>
      <c r="I854" s="215"/>
      <c r="J854" s="215"/>
      <c r="K854" s="215"/>
      <c r="L854" s="215"/>
      <c r="M854" s="215"/>
      <c r="N854" s="215"/>
    </row>
    <row r="855" spans="1:14" x14ac:dyDescent="0.3">
      <c r="A855" s="7"/>
      <c r="B855" s="7"/>
      <c r="C855" s="7"/>
      <c r="D855" s="7"/>
      <c r="E855" s="7"/>
      <c r="F855" s="7"/>
      <c r="G855" s="215"/>
      <c r="H855" s="215"/>
      <c r="I855" s="215"/>
      <c r="J855" s="215"/>
      <c r="K855" s="215"/>
      <c r="L855" s="215"/>
      <c r="M855" s="215"/>
      <c r="N855" s="215"/>
    </row>
    <row r="856" spans="1:14" x14ac:dyDescent="0.3">
      <c r="A856" s="7"/>
      <c r="B856" s="7"/>
      <c r="C856" s="7"/>
      <c r="D856" s="7"/>
      <c r="E856" s="7"/>
      <c r="F856" s="7"/>
      <c r="G856" s="215"/>
      <c r="H856" s="215"/>
      <c r="I856" s="215"/>
      <c r="J856" s="215"/>
      <c r="K856" s="215"/>
      <c r="L856" s="215"/>
      <c r="M856" s="215"/>
      <c r="N856" s="215"/>
    </row>
    <row r="857" spans="1:14" x14ac:dyDescent="0.3">
      <c r="A857" s="7"/>
      <c r="B857" s="7"/>
      <c r="C857" s="7"/>
      <c r="D857" s="7"/>
      <c r="E857" s="7"/>
      <c r="F857" s="7"/>
      <c r="G857" s="215"/>
      <c r="H857" s="215"/>
      <c r="I857" s="215"/>
      <c r="J857" s="215"/>
      <c r="K857" s="215"/>
      <c r="L857" s="215"/>
      <c r="M857" s="215"/>
      <c r="N857" s="215"/>
    </row>
    <row r="858" spans="1:14" x14ac:dyDescent="0.3">
      <c r="A858" s="7"/>
      <c r="B858" s="7"/>
      <c r="C858" s="7"/>
      <c r="D858" s="7"/>
      <c r="E858" s="7"/>
      <c r="F858" s="7"/>
      <c r="G858" s="215"/>
      <c r="H858" s="215"/>
      <c r="I858" s="215"/>
      <c r="J858" s="215"/>
      <c r="K858" s="215"/>
      <c r="L858" s="215"/>
      <c r="M858" s="215"/>
      <c r="N858" s="215"/>
    </row>
    <row r="859" spans="1:14" x14ac:dyDescent="0.3">
      <c r="A859" s="7"/>
      <c r="B859" s="7"/>
      <c r="C859" s="7"/>
      <c r="D859" s="7"/>
      <c r="E859" s="7"/>
      <c r="F859" s="7"/>
      <c r="G859" s="215"/>
      <c r="H859" s="215"/>
      <c r="I859" s="215"/>
      <c r="J859" s="215"/>
      <c r="K859" s="215"/>
      <c r="L859" s="215"/>
      <c r="M859" s="215"/>
      <c r="N859" s="215"/>
    </row>
    <row r="860" spans="1:14" x14ac:dyDescent="0.3">
      <c r="A860" s="7"/>
      <c r="B860" s="7"/>
      <c r="C860" s="7"/>
      <c r="D860" s="7"/>
      <c r="E860" s="7"/>
      <c r="F860" s="7"/>
      <c r="G860" s="215"/>
      <c r="H860" s="215"/>
      <c r="I860" s="215"/>
      <c r="J860" s="215"/>
      <c r="K860" s="215"/>
      <c r="L860" s="215"/>
      <c r="M860" s="215"/>
      <c r="N860" s="215"/>
    </row>
    <row r="861" spans="1:14" x14ac:dyDescent="0.3">
      <c r="A861" s="7"/>
      <c r="B861" s="7"/>
      <c r="C861" s="7"/>
      <c r="D861" s="7"/>
      <c r="E861" s="7"/>
      <c r="F861" s="7"/>
      <c r="G861" s="215"/>
      <c r="H861" s="215"/>
      <c r="I861" s="215"/>
      <c r="J861" s="215"/>
      <c r="K861" s="215"/>
      <c r="L861" s="215"/>
      <c r="M861" s="215"/>
      <c r="N861" s="215"/>
    </row>
    <row r="862" spans="1:14" x14ac:dyDescent="0.3">
      <c r="A862" s="7"/>
      <c r="B862" s="7"/>
      <c r="C862" s="7"/>
      <c r="D862" s="7"/>
      <c r="E862" s="7"/>
      <c r="F862" s="7"/>
      <c r="G862" s="215"/>
      <c r="H862" s="215"/>
      <c r="I862" s="215"/>
      <c r="J862" s="215"/>
      <c r="K862" s="215"/>
      <c r="L862" s="215"/>
      <c r="M862" s="215"/>
      <c r="N862" s="215"/>
    </row>
    <row r="863" spans="1:14" x14ac:dyDescent="0.3">
      <c r="A863" s="7"/>
      <c r="B863" s="7"/>
      <c r="C863" s="7"/>
      <c r="D863" s="7"/>
      <c r="E863" s="7"/>
      <c r="F863" s="7"/>
      <c r="G863" s="215"/>
      <c r="H863" s="215"/>
      <c r="I863" s="215"/>
      <c r="J863" s="215"/>
      <c r="K863" s="215"/>
      <c r="L863" s="215"/>
      <c r="M863" s="215"/>
      <c r="N863" s="215"/>
    </row>
    <row r="864" spans="1:14" x14ac:dyDescent="0.3">
      <c r="A864" s="7"/>
      <c r="B864" s="7"/>
      <c r="C864" s="7"/>
      <c r="D864" s="7"/>
      <c r="E864" s="7"/>
      <c r="F864" s="7"/>
      <c r="G864" s="215"/>
      <c r="H864" s="215"/>
      <c r="I864" s="215"/>
      <c r="J864" s="215"/>
      <c r="K864" s="215"/>
      <c r="L864" s="215"/>
      <c r="M864" s="215"/>
      <c r="N864" s="215"/>
    </row>
    <row r="865" spans="1:14" x14ac:dyDescent="0.3">
      <c r="A865" s="7"/>
      <c r="B865" s="7"/>
      <c r="C865" s="7"/>
      <c r="D865" s="7"/>
      <c r="E865" s="7"/>
      <c r="F865" s="7"/>
      <c r="G865" s="215"/>
      <c r="H865" s="215"/>
      <c r="I865" s="215"/>
      <c r="J865" s="215"/>
      <c r="K865" s="215"/>
      <c r="L865" s="215"/>
      <c r="M865" s="215"/>
      <c r="N865" s="215"/>
    </row>
    <row r="866" spans="1:14" x14ac:dyDescent="0.3">
      <c r="A866" s="7"/>
      <c r="B866" s="7"/>
      <c r="C866" s="7"/>
      <c r="D866" s="7"/>
      <c r="E866" s="7"/>
      <c r="F866" s="7"/>
      <c r="G866" s="215"/>
      <c r="H866" s="215"/>
      <c r="I866" s="215"/>
      <c r="J866" s="215"/>
      <c r="K866" s="215"/>
      <c r="L866" s="215"/>
      <c r="M866" s="215"/>
      <c r="N866" s="215"/>
    </row>
    <row r="867" spans="1:14" x14ac:dyDescent="0.3">
      <c r="A867" s="7"/>
      <c r="B867" s="7"/>
      <c r="C867" s="7"/>
      <c r="D867" s="7"/>
      <c r="E867" s="7"/>
      <c r="F867" s="7"/>
      <c r="G867" s="215"/>
      <c r="H867" s="215"/>
      <c r="I867" s="215"/>
      <c r="J867" s="215"/>
      <c r="K867" s="215"/>
      <c r="L867" s="215"/>
      <c r="M867" s="215"/>
      <c r="N867" s="215"/>
    </row>
    <row r="868" spans="1:14" x14ac:dyDescent="0.3">
      <c r="A868" s="7"/>
      <c r="B868" s="7"/>
      <c r="C868" s="7"/>
      <c r="D868" s="7"/>
      <c r="E868" s="7"/>
      <c r="F868" s="7"/>
      <c r="G868" s="215"/>
      <c r="H868" s="215"/>
      <c r="I868" s="215"/>
      <c r="J868" s="215"/>
      <c r="K868" s="215"/>
      <c r="L868" s="215"/>
      <c r="M868" s="215"/>
      <c r="N868" s="215"/>
    </row>
    <row r="869" spans="1:14" x14ac:dyDescent="0.3">
      <c r="A869" s="7"/>
      <c r="B869" s="7"/>
      <c r="C869" s="7"/>
      <c r="D869" s="7"/>
      <c r="E869" s="7"/>
      <c r="F869" s="7"/>
      <c r="G869" s="215"/>
      <c r="H869" s="215"/>
      <c r="I869" s="215"/>
      <c r="J869" s="215"/>
      <c r="K869" s="215"/>
      <c r="L869" s="215"/>
      <c r="M869" s="215"/>
      <c r="N869" s="215"/>
    </row>
    <row r="870" spans="1:14" x14ac:dyDescent="0.3">
      <c r="A870" s="7"/>
      <c r="B870" s="7"/>
      <c r="C870" s="7"/>
      <c r="D870" s="7"/>
      <c r="E870" s="7"/>
      <c r="F870" s="7"/>
      <c r="G870" s="215"/>
      <c r="H870" s="215"/>
      <c r="I870" s="215"/>
      <c r="J870" s="215"/>
      <c r="K870" s="215"/>
      <c r="L870" s="215"/>
      <c r="M870" s="215"/>
      <c r="N870" s="215"/>
    </row>
    <row r="871" spans="1:14" x14ac:dyDescent="0.3">
      <c r="A871" s="7"/>
      <c r="B871" s="7"/>
      <c r="C871" s="7"/>
      <c r="D871" s="7"/>
      <c r="E871" s="7"/>
      <c r="F871" s="7"/>
      <c r="G871" s="215"/>
      <c r="H871" s="215"/>
      <c r="I871" s="215"/>
      <c r="J871" s="215"/>
      <c r="K871" s="215"/>
      <c r="L871" s="215"/>
      <c r="M871" s="215"/>
      <c r="N871" s="215"/>
    </row>
    <row r="872" spans="1:14" x14ac:dyDescent="0.3">
      <c r="A872" s="7"/>
      <c r="B872" s="7"/>
      <c r="C872" s="7"/>
      <c r="D872" s="7"/>
      <c r="E872" s="7"/>
      <c r="F872" s="7"/>
      <c r="G872" s="215"/>
      <c r="H872" s="215"/>
      <c r="I872" s="215"/>
      <c r="J872" s="215"/>
      <c r="K872" s="215"/>
      <c r="L872" s="215"/>
      <c r="M872" s="215"/>
      <c r="N872" s="215"/>
    </row>
    <row r="873" spans="1:14" x14ac:dyDescent="0.3">
      <c r="A873" s="7"/>
      <c r="B873" s="7"/>
      <c r="C873" s="7"/>
      <c r="D873" s="7"/>
      <c r="E873" s="7"/>
      <c r="F873" s="7"/>
      <c r="G873" s="215"/>
      <c r="H873" s="215"/>
      <c r="I873" s="215"/>
      <c r="J873" s="215"/>
      <c r="K873" s="215"/>
      <c r="L873" s="215"/>
      <c r="M873" s="215"/>
      <c r="N873" s="215"/>
    </row>
    <row r="874" spans="1:14" x14ac:dyDescent="0.3">
      <c r="A874" s="7"/>
      <c r="B874" s="7"/>
      <c r="C874" s="7"/>
      <c r="D874" s="7"/>
      <c r="E874" s="7"/>
      <c r="F874" s="7"/>
      <c r="G874" s="215"/>
      <c r="H874" s="215"/>
      <c r="I874" s="215"/>
      <c r="J874" s="215"/>
      <c r="K874" s="215"/>
      <c r="L874" s="215"/>
      <c r="M874" s="215"/>
      <c r="N874" s="215"/>
    </row>
    <row r="875" spans="1:14" x14ac:dyDescent="0.3">
      <c r="A875" s="7"/>
      <c r="B875" s="7"/>
      <c r="C875" s="7"/>
      <c r="D875" s="7"/>
      <c r="E875" s="7"/>
      <c r="F875" s="7"/>
      <c r="G875" s="215"/>
      <c r="H875" s="215"/>
      <c r="I875" s="215"/>
      <c r="J875" s="215"/>
      <c r="K875" s="215"/>
      <c r="L875" s="215"/>
      <c r="M875" s="215"/>
      <c r="N875" s="215"/>
    </row>
    <row r="876" spans="1:14" x14ac:dyDescent="0.3">
      <c r="A876" s="7"/>
      <c r="B876" s="7"/>
      <c r="C876" s="7"/>
      <c r="D876" s="7"/>
      <c r="E876" s="7"/>
      <c r="F876" s="7"/>
      <c r="G876" s="215"/>
      <c r="H876" s="215"/>
      <c r="I876" s="215"/>
      <c r="J876" s="215"/>
      <c r="K876" s="215"/>
      <c r="L876" s="215"/>
      <c r="M876" s="215"/>
      <c r="N876" s="215"/>
    </row>
    <row r="877" spans="1:14" x14ac:dyDescent="0.3">
      <c r="A877" s="7"/>
      <c r="B877" s="7"/>
      <c r="C877" s="7"/>
      <c r="D877" s="7"/>
      <c r="E877" s="7"/>
      <c r="F877" s="7"/>
      <c r="G877" s="215"/>
      <c r="H877" s="215"/>
      <c r="I877" s="215"/>
      <c r="J877" s="215"/>
      <c r="K877" s="215"/>
      <c r="L877" s="215"/>
      <c r="M877" s="215"/>
      <c r="N877" s="215"/>
    </row>
    <row r="878" spans="1:14" x14ac:dyDescent="0.3">
      <c r="A878" s="7"/>
      <c r="B878" s="7"/>
      <c r="C878" s="7"/>
      <c r="D878" s="7"/>
      <c r="E878" s="7"/>
      <c r="F878" s="7"/>
      <c r="G878" s="215"/>
      <c r="H878" s="215"/>
      <c r="I878" s="215"/>
      <c r="J878" s="215"/>
      <c r="K878" s="215"/>
      <c r="L878" s="215"/>
      <c r="M878" s="215"/>
      <c r="N878" s="215"/>
    </row>
    <row r="879" spans="1:14" x14ac:dyDescent="0.3">
      <c r="A879" s="7"/>
      <c r="B879" s="7"/>
      <c r="C879" s="7"/>
      <c r="D879" s="7"/>
      <c r="E879" s="7"/>
      <c r="F879" s="7"/>
      <c r="G879" s="215"/>
      <c r="H879" s="215"/>
      <c r="I879" s="215"/>
      <c r="J879" s="215"/>
      <c r="K879" s="215"/>
      <c r="L879" s="215"/>
      <c r="M879" s="215"/>
      <c r="N879" s="215"/>
    </row>
    <row r="880" spans="1:14" x14ac:dyDescent="0.3">
      <c r="A880" s="7"/>
      <c r="B880" s="7"/>
      <c r="C880" s="7"/>
      <c r="D880" s="7"/>
      <c r="E880" s="7"/>
      <c r="F880" s="7"/>
      <c r="G880" s="215"/>
      <c r="H880" s="215"/>
      <c r="I880" s="215"/>
      <c r="J880" s="215"/>
      <c r="K880" s="215"/>
      <c r="L880" s="215"/>
      <c r="M880" s="215"/>
      <c r="N880" s="215"/>
    </row>
    <row r="881" spans="1:14" x14ac:dyDescent="0.3">
      <c r="A881" s="7"/>
      <c r="B881" s="7"/>
      <c r="C881" s="7"/>
      <c r="D881" s="7"/>
      <c r="E881" s="7"/>
      <c r="F881" s="7"/>
      <c r="G881" s="215"/>
      <c r="H881" s="215"/>
      <c r="I881" s="215"/>
      <c r="J881" s="215"/>
      <c r="K881" s="215"/>
      <c r="L881" s="215"/>
      <c r="M881" s="215"/>
      <c r="N881" s="215"/>
    </row>
    <row r="882" spans="1:14" x14ac:dyDescent="0.3">
      <c r="A882" s="7"/>
      <c r="B882" s="7"/>
      <c r="C882" s="7"/>
      <c r="D882" s="7"/>
      <c r="E882" s="7"/>
      <c r="F882" s="7"/>
      <c r="G882" s="215"/>
      <c r="H882" s="215"/>
      <c r="I882" s="215"/>
      <c r="J882" s="215"/>
      <c r="K882" s="215"/>
      <c r="L882" s="215"/>
      <c r="M882" s="215"/>
      <c r="N882" s="215"/>
    </row>
    <row r="883" spans="1:14" x14ac:dyDescent="0.3">
      <c r="A883" s="7"/>
      <c r="B883" s="7"/>
      <c r="C883" s="7"/>
      <c r="D883" s="7"/>
      <c r="E883" s="7"/>
      <c r="F883" s="7"/>
      <c r="G883" s="215"/>
      <c r="H883" s="215"/>
      <c r="I883" s="215"/>
      <c r="J883" s="215"/>
      <c r="K883" s="215"/>
      <c r="L883" s="215"/>
      <c r="M883" s="215"/>
      <c r="N883" s="215"/>
    </row>
    <row r="884" spans="1:14" x14ac:dyDescent="0.3">
      <c r="A884" s="7"/>
      <c r="B884" s="7"/>
      <c r="C884" s="7"/>
      <c r="D884" s="7"/>
      <c r="E884" s="7"/>
      <c r="F884" s="7"/>
      <c r="G884" s="215"/>
      <c r="H884" s="215"/>
      <c r="I884" s="215"/>
      <c r="J884" s="215"/>
      <c r="K884" s="215"/>
      <c r="L884" s="215"/>
      <c r="M884" s="215"/>
      <c r="N884" s="215"/>
    </row>
    <row r="885" spans="1:14" x14ac:dyDescent="0.3">
      <c r="A885" s="7"/>
      <c r="B885" s="7"/>
      <c r="C885" s="7"/>
      <c r="D885" s="7"/>
      <c r="E885" s="7"/>
      <c r="F885" s="7"/>
      <c r="G885" s="215"/>
      <c r="H885" s="215"/>
      <c r="I885" s="215"/>
      <c r="J885" s="215"/>
      <c r="K885" s="215"/>
      <c r="L885" s="215"/>
      <c r="M885" s="215"/>
      <c r="N885" s="215"/>
    </row>
    <row r="886" spans="1:14" x14ac:dyDescent="0.3">
      <c r="A886" s="7"/>
      <c r="B886" s="7"/>
      <c r="C886" s="7"/>
      <c r="D886" s="7"/>
      <c r="E886" s="7"/>
      <c r="F886" s="7"/>
      <c r="G886" s="215"/>
      <c r="H886" s="215"/>
      <c r="I886" s="215"/>
      <c r="J886" s="215"/>
      <c r="K886" s="215"/>
      <c r="L886" s="215"/>
      <c r="M886" s="215"/>
      <c r="N886" s="215"/>
    </row>
    <row r="887" spans="1:14" x14ac:dyDescent="0.3">
      <c r="A887" s="7"/>
      <c r="B887" s="7"/>
      <c r="C887" s="7"/>
      <c r="D887" s="7"/>
      <c r="E887" s="7"/>
      <c r="F887" s="7"/>
      <c r="G887" s="215"/>
      <c r="H887" s="215"/>
      <c r="I887" s="215"/>
      <c r="J887" s="215"/>
      <c r="K887" s="215"/>
      <c r="L887" s="215"/>
      <c r="M887" s="215"/>
      <c r="N887" s="215"/>
    </row>
    <row r="888" spans="1:14" x14ac:dyDescent="0.3">
      <c r="A888" s="7"/>
      <c r="B888" s="7"/>
      <c r="C888" s="7"/>
      <c r="D888" s="7"/>
      <c r="E888" s="7"/>
      <c r="F888" s="7"/>
      <c r="G888" s="215"/>
      <c r="H888" s="215"/>
      <c r="I888" s="215"/>
      <c r="J888" s="215"/>
      <c r="K888" s="215"/>
      <c r="L888" s="215"/>
      <c r="M888" s="215"/>
      <c r="N888" s="215"/>
    </row>
    <row r="889" spans="1:14" x14ac:dyDescent="0.3">
      <c r="A889" s="7"/>
      <c r="B889" s="7"/>
      <c r="C889" s="7"/>
      <c r="D889" s="7"/>
      <c r="E889" s="7"/>
      <c r="F889" s="7"/>
      <c r="G889" s="215"/>
      <c r="H889" s="215"/>
      <c r="I889" s="215"/>
      <c r="J889" s="215"/>
      <c r="K889" s="215"/>
      <c r="L889" s="215"/>
      <c r="M889" s="215"/>
      <c r="N889" s="215"/>
    </row>
    <row r="890" spans="1:14" x14ac:dyDescent="0.3">
      <c r="A890" s="7"/>
      <c r="B890" s="7"/>
      <c r="C890" s="7"/>
      <c r="D890" s="7"/>
      <c r="E890" s="7"/>
      <c r="F890" s="7"/>
      <c r="G890" s="215"/>
      <c r="H890" s="215"/>
      <c r="I890" s="215"/>
      <c r="J890" s="215"/>
      <c r="K890" s="215"/>
      <c r="L890" s="215"/>
      <c r="M890" s="215"/>
      <c r="N890" s="215"/>
    </row>
    <row r="891" spans="1:14" x14ac:dyDescent="0.3">
      <c r="A891" s="7"/>
      <c r="B891" s="7"/>
      <c r="C891" s="7"/>
      <c r="D891" s="7"/>
      <c r="E891" s="7"/>
      <c r="F891" s="7"/>
      <c r="G891" s="215"/>
      <c r="H891" s="215"/>
      <c r="I891" s="215"/>
      <c r="J891" s="215"/>
      <c r="K891" s="215"/>
      <c r="L891" s="215"/>
      <c r="M891" s="215"/>
      <c r="N891" s="215"/>
    </row>
    <row r="892" spans="1:14" x14ac:dyDescent="0.3">
      <c r="A892" s="7"/>
      <c r="B892" s="7"/>
      <c r="C892" s="7"/>
      <c r="D892" s="7"/>
      <c r="E892" s="7"/>
      <c r="F892" s="7"/>
      <c r="G892" s="215"/>
      <c r="H892" s="215"/>
      <c r="I892" s="215"/>
      <c r="J892" s="215"/>
      <c r="K892" s="215"/>
      <c r="L892" s="215"/>
      <c r="M892" s="215"/>
      <c r="N892" s="215"/>
    </row>
    <row r="893" spans="1:14" x14ac:dyDescent="0.3">
      <c r="A893" s="7"/>
      <c r="B893" s="7"/>
      <c r="C893" s="7"/>
      <c r="D893" s="7"/>
      <c r="E893" s="7"/>
      <c r="F893" s="7"/>
      <c r="G893" s="215"/>
      <c r="H893" s="215"/>
      <c r="I893" s="215"/>
      <c r="J893" s="215"/>
      <c r="K893" s="215"/>
      <c r="L893" s="215"/>
      <c r="M893" s="215"/>
      <c r="N893" s="215"/>
    </row>
    <row r="894" spans="1:14" x14ac:dyDescent="0.3">
      <c r="A894" s="7"/>
      <c r="B894" s="7"/>
      <c r="C894" s="7"/>
      <c r="D894" s="7"/>
      <c r="E894" s="7"/>
      <c r="F894" s="7"/>
      <c r="G894" s="215"/>
      <c r="H894" s="215"/>
      <c r="I894" s="215"/>
      <c r="J894" s="215"/>
      <c r="K894" s="215"/>
      <c r="L894" s="215"/>
      <c r="M894" s="215"/>
      <c r="N894" s="215"/>
    </row>
    <row r="895" spans="1:14" x14ac:dyDescent="0.3">
      <c r="A895" s="7"/>
      <c r="B895" s="7"/>
      <c r="C895" s="7"/>
      <c r="D895" s="7"/>
      <c r="E895" s="7"/>
      <c r="F895" s="7"/>
      <c r="G895" s="215"/>
      <c r="H895" s="215"/>
      <c r="I895" s="215"/>
      <c r="J895" s="215"/>
      <c r="K895" s="215"/>
      <c r="L895" s="215"/>
      <c r="M895" s="215"/>
      <c r="N895" s="215"/>
    </row>
    <row r="896" spans="1:14" x14ac:dyDescent="0.3">
      <c r="A896" s="7"/>
      <c r="B896" s="7"/>
      <c r="C896" s="7"/>
      <c r="D896" s="7"/>
      <c r="E896" s="7"/>
      <c r="F896" s="7"/>
      <c r="G896" s="215"/>
      <c r="H896" s="215"/>
      <c r="I896" s="215"/>
      <c r="J896" s="215"/>
      <c r="K896" s="215"/>
      <c r="L896" s="215"/>
      <c r="M896" s="215"/>
      <c r="N896" s="215"/>
    </row>
    <row r="897" spans="1:14" x14ac:dyDescent="0.3">
      <c r="A897" s="7"/>
      <c r="B897" s="7"/>
      <c r="C897" s="7"/>
      <c r="D897" s="7"/>
      <c r="E897" s="7"/>
      <c r="F897" s="7"/>
      <c r="G897" s="215"/>
      <c r="H897" s="215"/>
      <c r="I897" s="215"/>
      <c r="J897" s="215"/>
      <c r="K897" s="215"/>
      <c r="L897" s="215"/>
      <c r="M897" s="215"/>
      <c r="N897" s="215"/>
    </row>
    <row r="898" spans="1:14" x14ac:dyDescent="0.3">
      <c r="A898" s="7"/>
      <c r="B898" s="7"/>
      <c r="C898" s="7"/>
      <c r="D898" s="7"/>
      <c r="E898" s="7"/>
      <c r="F898" s="7"/>
      <c r="G898" s="215"/>
      <c r="H898" s="215"/>
      <c r="I898" s="215"/>
      <c r="J898" s="215"/>
      <c r="K898" s="215"/>
      <c r="L898" s="215"/>
      <c r="M898" s="215"/>
      <c r="N898" s="215"/>
    </row>
    <row r="899" spans="1:14" x14ac:dyDescent="0.3">
      <c r="A899" s="7"/>
      <c r="B899" s="7"/>
      <c r="C899" s="7"/>
      <c r="D899" s="7"/>
      <c r="E899" s="7"/>
      <c r="F899" s="7"/>
      <c r="G899" s="215"/>
      <c r="H899" s="215"/>
      <c r="I899" s="215"/>
      <c r="J899" s="215"/>
      <c r="K899" s="215"/>
      <c r="L899" s="215"/>
      <c r="M899" s="215"/>
      <c r="N899" s="215"/>
    </row>
    <row r="900" spans="1:14" x14ac:dyDescent="0.3">
      <c r="A900" s="7"/>
      <c r="B900" s="7"/>
      <c r="C900" s="7"/>
      <c r="D900" s="7"/>
      <c r="E900" s="7"/>
      <c r="F900" s="7"/>
      <c r="G900" s="215"/>
      <c r="H900" s="215"/>
      <c r="I900" s="215"/>
      <c r="J900" s="215"/>
      <c r="K900" s="215"/>
      <c r="L900" s="215"/>
      <c r="M900" s="215"/>
      <c r="N900" s="215"/>
    </row>
    <row r="901" spans="1:14" x14ac:dyDescent="0.3">
      <c r="A901" s="7"/>
      <c r="B901" s="7"/>
      <c r="C901" s="7"/>
      <c r="D901" s="7"/>
      <c r="E901" s="7"/>
      <c r="F901" s="7"/>
      <c r="G901" s="215"/>
      <c r="H901" s="215"/>
      <c r="I901" s="215"/>
      <c r="J901" s="215"/>
      <c r="K901" s="215"/>
      <c r="L901" s="215"/>
      <c r="M901" s="215"/>
      <c r="N901" s="215"/>
    </row>
    <row r="902" spans="1:14" x14ac:dyDescent="0.3">
      <c r="A902" s="7"/>
      <c r="B902" s="7"/>
      <c r="C902" s="7"/>
      <c r="D902" s="7"/>
      <c r="E902" s="7"/>
      <c r="F902" s="7"/>
      <c r="G902" s="215"/>
      <c r="H902" s="215"/>
      <c r="I902" s="215"/>
      <c r="J902" s="215"/>
      <c r="K902" s="215"/>
      <c r="L902" s="215"/>
      <c r="M902" s="215"/>
      <c r="N902" s="215"/>
    </row>
    <row r="903" spans="1:14" x14ac:dyDescent="0.3">
      <c r="A903" s="7"/>
      <c r="B903" s="7"/>
      <c r="C903" s="7"/>
      <c r="D903" s="7"/>
      <c r="E903" s="7"/>
      <c r="F903" s="7"/>
      <c r="G903" s="215"/>
      <c r="H903" s="215"/>
      <c r="I903" s="215"/>
      <c r="J903" s="215"/>
      <c r="K903" s="215"/>
      <c r="L903" s="215"/>
      <c r="M903" s="215"/>
      <c r="N903" s="215"/>
    </row>
    <row r="904" spans="1:14" x14ac:dyDescent="0.3">
      <c r="A904" s="7"/>
      <c r="B904" s="7"/>
      <c r="C904" s="7"/>
      <c r="D904" s="7"/>
      <c r="E904" s="7"/>
      <c r="F904" s="7"/>
      <c r="G904" s="215"/>
      <c r="H904" s="215"/>
      <c r="I904" s="215"/>
      <c r="J904" s="215"/>
      <c r="K904" s="215"/>
      <c r="L904" s="215"/>
      <c r="M904" s="215"/>
      <c r="N904" s="215"/>
    </row>
    <row r="905" spans="1:14" x14ac:dyDescent="0.3">
      <c r="A905" s="7"/>
      <c r="B905" s="7"/>
      <c r="C905" s="7"/>
      <c r="D905" s="7"/>
      <c r="E905" s="7"/>
      <c r="F905" s="7"/>
      <c r="G905" s="215"/>
      <c r="H905" s="215"/>
      <c r="I905" s="215"/>
      <c r="J905" s="215"/>
      <c r="K905" s="215"/>
      <c r="L905" s="215"/>
      <c r="M905" s="215"/>
      <c r="N905" s="215"/>
    </row>
    <row r="906" spans="1:14" x14ac:dyDescent="0.3">
      <c r="A906" s="7"/>
      <c r="B906" s="7"/>
      <c r="C906" s="7"/>
      <c r="D906" s="7"/>
      <c r="E906" s="7"/>
      <c r="F906" s="7"/>
      <c r="G906" s="215"/>
      <c r="H906" s="215"/>
      <c r="I906" s="215"/>
      <c r="J906" s="215"/>
      <c r="K906" s="215"/>
      <c r="L906" s="215"/>
      <c r="M906" s="215"/>
      <c r="N906" s="215"/>
    </row>
    <row r="907" spans="1:14" x14ac:dyDescent="0.3">
      <c r="A907" s="7"/>
      <c r="B907" s="7"/>
      <c r="C907" s="7"/>
      <c r="D907" s="7"/>
      <c r="E907" s="7"/>
      <c r="F907" s="7"/>
      <c r="G907" s="215"/>
      <c r="H907" s="215"/>
      <c r="I907" s="215"/>
      <c r="J907" s="215"/>
      <c r="K907" s="215"/>
      <c r="L907" s="215"/>
      <c r="M907" s="215"/>
      <c r="N907" s="215"/>
    </row>
    <row r="908" spans="1:14" x14ac:dyDescent="0.3">
      <c r="A908" s="7"/>
      <c r="B908" s="7"/>
      <c r="C908" s="7"/>
      <c r="D908" s="7"/>
      <c r="E908" s="7"/>
      <c r="F908" s="7"/>
      <c r="G908" s="215"/>
      <c r="H908" s="215"/>
      <c r="I908" s="215"/>
      <c r="J908" s="215"/>
      <c r="K908" s="215"/>
      <c r="L908" s="215"/>
      <c r="M908" s="215"/>
      <c r="N908" s="215"/>
    </row>
    <row r="909" spans="1:14" x14ac:dyDescent="0.3">
      <c r="A909" s="7"/>
      <c r="B909" s="7"/>
      <c r="C909" s="7"/>
      <c r="D909" s="7"/>
      <c r="E909" s="7"/>
      <c r="F909" s="7"/>
      <c r="G909" s="215"/>
      <c r="H909" s="215"/>
      <c r="I909" s="215"/>
      <c r="J909" s="215"/>
      <c r="K909" s="215"/>
      <c r="L909" s="215"/>
      <c r="M909" s="215"/>
      <c r="N909" s="215"/>
    </row>
    <row r="910" spans="1:14" x14ac:dyDescent="0.3">
      <c r="A910" s="7"/>
      <c r="B910" s="7"/>
      <c r="C910" s="7"/>
      <c r="D910" s="7"/>
      <c r="E910" s="7"/>
      <c r="F910" s="7"/>
      <c r="G910" s="215"/>
      <c r="H910" s="215"/>
      <c r="I910" s="215"/>
      <c r="J910" s="215"/>
      <c r="K910" s="215"/>
      <c r="L910" s="215"/>
      <c r="M910" s="215"/>
      <c r="N910" s="215"/>
    </row>
    <row r="911" spans="1:14" x14ac:dyDescent="0.3">
      <c r="A911" s="7"/>
      <c r="B911" s="7"/>
      <c r="C911" s="7"/>
      <c r="D911" s="7"/>
      <c r="E911" s="7"/>
      <c r="F911" s="7"/>
      <c r="G911" s="215"/>
      <c r="H911" s="215"/>
      <c r="I911" s="215"/>
      <c r="J911" s="215"/>
      <c r="K911" s="215"/>
      <c r="L911" s="215"/>
      <c r="M911" s="215"/>
      <c r="N911" s="215"/>
    </row>
    <row r="912" spans="1:14" x14ac:dyDescent="0.3">
      <c r="A912" s="7"/>
      <c r="B912" s="7"/>
      <c r="C912" s="7"/>
      <c r="D912" s="7"/>
      <c r="E912" s="7"/>
      <c r="F912" s="7"/>
      <c r="G912" s="215"/>
      <c r="H912" s="215"/>
      <c r="I912" s="215"/>
      <c r="J912" s="215"/>
      <c r="K912" s="215"/>
      <c r="L912" s="215"/>
      <c r="M912" s="215"/>
      <c r="N912" s="215"/>
    </row>
    <row r="913" spans="1:14" x14ac:dyDescent="0.3">
      <c r="A913" s="7"/>
      <c r="B913" s="7"/>
      <c r="C913" s="7"/>
      <c r="D913" s="7"/>
      <c r="E913" s="7"/>
      <c r="F913" s="7"/>
      <c r="G913" s="215"/>
      <c r="H913" s="215"/>
      <c r="I913" s="215"/>
      <c r="J913" s="215"/>
      <c r="K913" s="215"/>
      <c r="L913" s="215"/>
      <c r="M913" s="215"/>
      <c r="N913" s="215"/>
    </row>
    <row r="914" spans="1:14" x14ac:dyDescent="0.3">
      <c r="A914" s="7"/>
      <c r="B914" s="7"/>
      <c r="C914" s="7"/>
      <c r="D914" s="7"/>
      <c r="E914" s="7"/>
      <c r="F914" s="7"/>
      <c r="G914" s="215"/>
      <c r="H914" s="215"/>
      <c r="I914" s="215"/>
      <c r="J914" s="215"/>
      <c r="K914" s="215"/>
      <c r="L914" s="215"/>
      <c r="M914" s="215"/>
      <c r="N914" s="215"/>
    </row>
    <row r="915" spans="1:14" x14ac:dyDescent="0.3">
      <c r="A915" s="7"/>
      <c r="B915" s="7"/>
      <c r="C915" s="7"/>
      <c r="D915" s="7"/>
      <c r="E915" s="7"/>
      <c r="F915" s="7"/>
      <c r="G915" s="215"/>
      <c r="H915" s="215"/>
      <c r="I915" s="215"/>
      <c r="J915" s="215"/>
      <c r="K915" s="215"/>
      <c r="L915" s="215"/>
      <c r="M915" s="215"/>
      <c r="N915" s="215"/>
    </row>
    <row r="916" spans="1:14" x14ac:dyDescent="0.3">
      <c r="A916" s="7"/>
      <c r="B916" s="7"/>
      <c r="C916" s="7"/>
      <c r="D916" s="7"/>
      <c r="E916" s="7"/>
      <c r="F916" s="7"/>
      <c r="G916" s="215"/>
      <c r="H916" s="215"/>
      <c r="I916" s="215"/>
      <c r="J916" s="215"/>
      <c r="K916" s="215"/>
      <c r="L916" s="215"/>
      <c r="M916" s="215"/>
      <c r="N916" s="215"/>
    </row>
    <row r="917" spans="1:14" x14ac:dyDescent="0.3">
      <c r="A917" s="7"/>
      <c r="B917" s="7"/>
      <c r="C917" s="7"/>
      <c r="D917" s="7"/>
      <c r="E917" s="7"/>
      <c r="F917" s="7"/>
      <c r="G917" s="215"/>
      <c r="H917" s="215"/>
      <c r="I917" s="215"/>
      <c r="J917" s="215"/>
      <c r="K917" s="215"/>
      <c r="L917" s="215"/>
      <c r="M917" s="215"/>
      <c r="N917" s="215"/>
    </row>
    <row r="918" spans="1:14" x14ac:dyDescent="0.3">
      <c r="A918" s="7"/>
      <c r="B918" s="7"/>
      <c r="C918" s="7"/>
      <c r="D918" s="7"/>
      <c r="E918" s="7"/>
      <c r="F918" s="7"/>
      <c r="G918" s="215"/>
      <c r="H918" s="215"/>
      <c r="I918" s="215"/>
      <c r="J918" s="215"/>
      <c r="K918" s="215"/>
      <c r="L918" s="215"/>
      <c r="M918" s="215"/>
      <c r="N918" s="215"/>
    </row>
    <row r="919" spans="1:14" x14ac:dyDescent="0.3">
      <c r="A919" s="7"/>
      <c r="B919" s="7"/>
      <c r="C919" s="7"/>
      <c r="D919" s="7"/>
      <c r="E919" s="7"/>
      <c r="F919" s="7"/>
      <c r="G919" s="215"/>
      <c r="H919" s="215"/>
      <c r="I919" s="215"/>
      <c r="J919" s="215"/>
      <c r="K919" s="215"/>
      <c r="L919" s="215"/>
      <c r="M919" s="215"/>
      <c r="N919" s="215"/>
    </row>
    <row r="920" spans="1:14" x14ac:dyDescent="0.3">
      <c r="A920" s="7"/>
      <c r="B920" s="7"/>
      <c r="C920" s="7"/>
      <c r="D920" s="7"/>
      <c r="E920" s="7"/>
      <c r="F920" s="7"/>
      <c r="G920" s="215"/>
      <c r="H920" s="215"/>
      <c r="I920" s="215"/>
      <c r="J920" s="215"/>
      <c r="K920" s="215"/>
      <c r="L920" s="215"/>
      <c r="M920" s="215"/>
      <c r="N920" s="215"/>
    </row>
    <row r="921" spans="1:14" x14ac:dyDescent="0.3">
      <c r="A921" s="7"/>
      <c r="B921" s="7"/>
      <c r="C921" s="7"/>
      <c r="D921" s="7"/>
      <c r="E921" s="7"/>
      <c r="F921" s="7"/>
      <c r="G921" s="215"/>
      <c r="H921" s="215"/>
      <c r="I921" s="215"/>
      <c r="J921" s="215"/>
      <c r="K921" s="215"/>
      <c r="L921" s="215"/>
      <c r="M921" s="215"/>
      <c r="N921" s="215"/>
    </row>
    <row r="922" spans="1:14" x14ac:dyDescent="0.3">
      <c r="A922" s="7"/>
      <c r="B922" s="7"/>
      <c r="C922" s="7"/>
      <c r="D922" s="7"/>
      <c r="E922" s="7"/>
      <c r="F922" s="7"/>
      <c r="G922" s="215"/>
      <c r="H922" s="215"/>
      <c r="I922" s="215"/>
      <c r="J922" s="215"/>
      <c r="K922" s="215"/>
      <c r="L922" s="215"/>
      <c r="M922" s="215"/>
      <c r="N922" s="215"/>
    </row>
    <row r="923" spans="1:14" x14ac:dyDescent="0.3">
      <c r="A923" s="7"/>
      <c r="B923" s="7"/>
      <c r="C923" s="7"/>
      <c r="D923" s="7"/>
      <c r="E923" s="7"/>
      <c r="F923" s="7"/>
      <c r="G923" s="215"/>
      <c r="H923" s="215"/>
      <c r="I923" s="215"/>
      <c r="J923" s="215"/>
      <c r="K923" s="215"/>
      <c r="L923" s="215"/>
      <c r="M923" s="215"/>
      <c r="N923" s="215"/>
    </row>
    <row r="924" spans="1:14" x14ac:dyDescent="0.3">
      <c r="A924" s="7"/>
      <c r="B924" s="7"/>
      <c r="C924" s="7"/>
      <c r="D924" s="7"/>
      <c r="E924" s="7"/>
      <c r="F924" s="7"/>
      <c r="G924" s="215"/>
      <c r="H924" s="215"/>
      <c r="I924" s="215"/>
      <c r="J924" s="215"/>
      <c r="K924" s="215"/>
      <c r="L924" s="215"/>
      <c r="M924" s="215"/>
      <c r="N924" s="215"/>
    </row>
    <row r="925" spans="1:14" x14ac:dyDescent="0.3">
      <c r="A925" s="7"/>
      <c r="B925" s="7"/>
      <c r="C925" s="7"/>
      <c r="D925" s="7"/>
      <c r="E925" s="7"/>
      <c r="F925" s="7"/>
      <c r="G925" s="215"/>
      <c r="H925" s="215"/>
      <c r="I925" s="215"/>
      <c r="J925" s="215"/>
      <c r="K925" s="215"/>
      <c r="L925" s="215"/>
      <c r="M925" s="215"/>
      <c r="N925" s="215"/>
    </row>
    <row r="926" spans="1:14" x14ac:dyDescent="0.3">
      <c r="A926" s="7"/>
      <c r="B926" s="7"/>
      <c r="C926" s="7"/>
      <c r="D926" s="7"/>
      <c r="E926" s="7"/>
      <c r="F926" s="7"/>
      <c r="G926" s="215"/>
      <c r="H926" s="215"/>
      <c r="I926" s="215"/>
      <c r="J926" s="215"/>
      <c r="K926" s="215"/>
      <c r="L926" s="215"/>
      <c r="M926" s="215"/>
      <c r="N926" s="215"/>
    </row>
    <row r="927" spans="1:14" x14ac:dyDescent="0.3">
      <c r="A927" s="7"/>
      <c r="B927" s="7"/>
      <c r="C927" s="7"/>
      <c r="D927" s="7"/>
      <c r="E927" s="7"/>
      <c r="F927" s="7"/>
      <c r="G927" s="215"/>
      <c r="H927" s="215"/>
      <c r="I927" s="215"/>
      <c r="J927" s="215"/>
      <c r="K927" s="215"/>
      <c r="L927" s="215"/>
      <c r="M927" s="215"/>
      <c r="N927" s="215"/>
    </row>
    <row r="928" spans="1:14" x14ac:dyDescent="0.3">
      <c r="A928" s="7"/>
      <c r="B928" s="7"/>
      <c r="C928" s="7"/>
      <c r="D928" s="7"/>
      <c r="E928" s="7"/>
      <c r="F928" s="7"/>
      <c r="G928" s="215"/>
      <c r="H928" s="215"/>
      <c r="I928" s="215"/>
      <c r="J928" s="215"/>
      <c r="K928" s="215"/>
      <c r="L928" s="215"/>
      <c r="M928" s="215"/>
      <c r="N928" s="215"/>
    </row>
    <row r="929" spans="1:14" x14ac:dyDescent="0.3">
      <c r="A929" s="7"/>
      <c r="B929" s="7"/>
      <c r="C929" s="7"/>
      <c r="D929" s="7"/>
      <c r="E929" s="7"/>
      <c r="F929" s="7"/>
      <c r="G929" s="215"/>
      <c r="H929" s="215"/>
      <c r="I929" s="215"/>
      <c r="J929" s="215"/>
      <c r="K929" s="215"/>
      <c r="L929" s="215"/>
      <c r="M929" s="215"/>
      <c r="N929" s="215"/>
    </row>
    <row r="930" spans="1:14" x14ac:dyDescent="0.3">
      <c r="A930" s="7"/>
      <c r="B930" s="7"/>
      <c r="C930" s="7"/>
      <c r="D930" s="7"/>
      <c r="E930" s="7"/>
      <c r="F930" s="7"/>
      <c r="G930" s="215"/>
      <c r="H930" s="215"/>
      <c r="I930" s="215"/>
      <c r="J930" s="215"/>
      <c r="K930" s="215"/>
      <c r="L930" s="215"/>
      <c r="M930" s="215"/>
      <c r="N930" s="215"/>
    </row>
    <row r="931" spans="1:14" x14ac:dyDescent="0.3">
      <c r="A931" s="7"/>
      <c r="B931" s="7"/>
      <c r="C931" s="7"/>
      <c r="D931" s="7"/>
      <c r="E931" s="7"/>
      <c r="F931" s="7"/>
      <c r="G931" s="215"/>
      <c r="H931" s="215"/>
      <c r="I931" s="215"/>
      <c r="J931" s="215"/>
      <c r="K931" s="215"/>
      <c r="L931" s="215"/>
      <c r="M931" s="215"/>
      <c r="N931" s="215"/>
    </row>
    <row r="932" spans="1:14" x14ac:dyDescent="0.3">
      <c r="A932" s="7"/>
      <c r="B932" s="7"/>
      <c r="C932" s="7"/>
      <c r="D932" s="7"/>
      <c r="E932" s="7"/>
      <c r="F932" s="7"/>
      <c r="G932" s="215"/>
      <c r="H932" s="215"/>
      <c r="I932" s="215"/>
      <c r="J932" s="215"/>
      <c r="K932" s="215"/>
      <c r="L932" s="215"/>
      <c r="M932" s="215"/>
      <c r="N932" s="215"/>
    </row>
    <row r="933" spans="1:14" x14ac:dyDescent="0.3">
      <c r="A933" s="7"/>
      <c r="B933" s="7"/>
      <c r="C933" s="7"/>
      <c r="D933" s="7"/>
      <c r="E933" s="7"/>
      <c r="F933" s="7"/>
      <c r="G933" s="215"/>
      <c r="H933" s="215"/>
      <c r="I933" s="215"/>
      <c r="J933" s="215"/>
      <c r="K933" s="215"/>
      <c r="L933" s="215"/>
      <c r="M933" s="215"/>
      <c r="N933" s="215"/>
    </row>
    <row r="934" spans="1:14" x14ac:dyDescent="0.3">
      <c r="A934" s="7"/>
      <c r="B934" s="7"/>
      <c r="C934" s="7"/>
      <c r="D934" s="7"/>
      <c r="E934" s="7"/>
      <c r="F934" s="7"/>
      <c r="G934" s="215"/>
      <c r="H934" s="215"/>
      <c r="I934" s="215"/>
      <c r="J934" s="215"/>
      <c r="K934" s="215"/>
      <c r="L934" s="215"/>
      <c r="M934" s="215"/>
      <c r="N934" s="215"/>
    </row>
    <row r="935" spans="1:14" x14ac:dyDescent="0.3">
      <c r="A935" s="7"/>
      <c r="B935" s="7"/>
      <c r="C935" s="7"/>
      <c r="D935" s="7"/>
      <c r="E935" s="7"/>
      <c r="F935" s="7"/>
      <c r="G935" s="215"/>
      <c r="H935" s="215"/>
      <c r="I935" s="215"/>
      <c r="J935" s="215"/>
      <c r="K935" s="215"/>
      <c r="L935" s="215"/>
      <c r="M935" s="215"/>
      <c r="N935" s="215"/>
    </row>
    <row r="936" spans="1:14" x14ac:dyDescent="0.3">
      <c r="A936" s="7"/>
      <c r="B936" s="7"/>
      <c r="C936" s="7"/>
      <c r="D936" s="7"/>
      <c r="E936" s="7"/>
      <c r="F936" s="7"/>
      <c r="G936" s="215"/>
      <c r="H936" s="215"/>
      <c r="I936" s="215"/>
      <c r="J936" s="215"/>
      <c r="K936" s="215"/>
      <c r="L936" s="215"/>
      <c r="M936" s="215"/>
      <c r="N936" s="215"/>
    </row>
    <row r="937" spans="1:14" x14ac:dyDescent="0.3">
      <c r="A937" s="7"/>
      <c r="B937" s="7"/>
      <c r="C937" s="7"/>
      <c r="D937" s="7"/>
      <c r="E937" s="7"/>
      <c r="F937" s="7"/>
      <c r="G937" s="215"/>
      <c r="H937" s="215"/>
      <c r="I937" s="215"/>
      <c r="J937" s="215"/>
      <c r="K937" s="215"/>
      <c r="L937" s="215"/>
      <c r="M937" s="215"/>
      <c r="N937" s="215"/>
    </row>
    <row r="938" spans="1:14" x14ac:dyDescent="0.3">
      <c r="A938" s="7"/>
      <c r="B938" s="7"/>
      <c r="C938" s="7"/>
      <c r="D938" s="7"/>
      <c r="E938" s="7"/>
      <c r="F938" s="7"/>
      <c r="G938" s="215"/>
      <c r="H938" s="215"/>
      <c r="I938" s="215"/>
      <c r="J938" s="215"/>
      <c r="K938" s="215"/>
      <c r="L938" s="215"/>
      <c r="M938" s="215"/>
      <c r="N938" s="215"/>
    </row>
    <row r="939" spans="1:14" x14ac:dyDescent="0.3">
      <c r="A939" s="7"/>
      <c r="B939" s="7"/>
      <c r="C939" s="7"/>
      <c r="D939" s="7"/>
      <c r="E939" s="7"/>
      <c r="F939" s="7"/>
      <c r="G939" s="215"/>
      <c r="H939" s="215"/>
      <c r="I939" s="215"/>
      <c r="J939" s="215"/>
      <c r="K939" s="215"/>
      <c r="L939" s="215"/>
      <c r="M939" s="215"/>
      <c r="N939" s="215"/>
    </row>
    <row r="940" spans="1:14" x14ac:dyDescent="0.3">
      <c r="A940" s="7"/>
      <c r="B940" s="7"/>
      <c r="C940" s="7"/>
      <c r="D940" s="7"/>
      <c r="E940" s="7"/>
      <c r="F940" s="7"/>
      <c r="G940" s="215"/>
      <c r="H940" s="215"/>
      <c r="I940" s="215"/>
      <c r="J940" s="215"/>
      <c r="K940" s="215"/>
      <c r="L940" s="215"/>
      <c r="M940" s="215"/>
      <c r="N940" s="215"/>
    </row>
    <row r="941" spans="1:14" x14ac:dyDescent="0.3">
      <c r="A941" s="7"/>
      <c r="B941" s="7"/>
      <c r="C941" s="7"/>
      <c r="D941" s="7"/>
      <c r="E941" s="7"/>
      <c r="F941" s="7"/>
      <c r="G941" s="215"/>
      <c r="H941" s="215"/>
      <c r="I941" s="215"/>
      <c r="J941" s="215"/>
      <c r="K941" s="215"/>
      <c r="L941" s="215"/>
      <c r="M941" s="215"/>
      <c r="N941" s="215"/>
    </row>
    <row r="942" spans="1:14" x14ac:dyDescent="0.3">
      <c r="A942" s="7"/>
      <c r="B942" s="7"/>
      <c r="C942" s="7"/>
      <c r="D942" s="7"/>
      <c r="E942" s="7"/>
      <c r="F942" s="7"/>
      <c r="G942" s="215"/>
      <c r="H942" s="215"/>
      <c r="I942" s="215"/>
      <c r="J942" s="215"/>
      <c r="K942" s="215"/>
      <c r="L942" s="215"/>
      <c r="M942" s="215"/>
      <c r="N942" s="215"/>
    </row>
    <row r="943" spans="1:14" x14ac:dyDescent="0.3">
      <c r="A943" s="7"/>
      <c r="B943" s="7"/>
      <c r="C943" s="7"/>
      <c r="D943" s="7"/>
      <c r="E943" s="7"/>
      <c r="F943" s="7"/>
      <c r="G943" s="215"/>
      <c r="H943" s="215"/>
      <c r="I943" s="215"/>
      <c r="J943" s="215"/>
      <c r="K943" s="215"/>
      <c r="L943" s="215"/>
      <c r="M943" s="215"/>
      <c r="N943" s="215"/>
    </row>
    <row r="944" spans="1:14" x14ac:dyDescent="0.3">
      <c r="A944" s="7"/>
      <c r="B944" s="7"/>
      <c r="C944" s="7"/>
      <c r="D944" s="7"/>
      <c r="E944" s="7"/>
      <c r="F944" s="7"/>
      <c r="G944" s="215"/>
      <c r="H944" s="215"/>
      <c r="I944" s="215"/>
      <c r="J944" s="215"/>
      <c r="K944" s="215"/>
      <c r="L944" s="215"/>
      <c r="M944" s="215"/>
      <c r="N944" s="215"/>
    </row>
    <row r="945" spans="1:14" x14ac:dyDescent="0.3">
      <c r="A945" s="7"/>
      <c r="B945" s="7"/>
      <c r="C945" s="7"/>
      <c r="D945" s="7"/>
      <c r="E945" s="7"/>
      <c r="F945" s="7"/>
      <c r="G945" s="215"/>
      <c r="H945" s="215"/>
      <c r="I945" s="215"/>
      <c r="J945" s="215"/>
      <c r="K945" s="215"/>
      <c r="L945" s="215"/>
      <c r="M945" s="215"/>
      <c r="N945" s="215"/>
    </row>
    <row r="946" spans="1:14" x14ac:dyDescent="0.3">
      <c r="A946" s="7"/>
      <c r="B946" s="7"/>
      <c r="C946" s="7"/>
      <c r="D946" s="7"/>
      <c r="E946" s="7"/>
      <c r="F946" s="7"/>
      <c r="G946" s="215"/>
      <c r="H946" s="215"/>
      <c r="I946" s="215"/>
      <c r="J946" s="215"/>
      <c r="K946" s="215"/>
      <c r="L946" s="215"/>
      <c r="M946" s="215"/>
      <c r="N946" s="215"/>
    </row>
    <row r="947" spans="1:14" x14ac:dyDescent="0.3">
      <c r="A947" s="7"/>
      <c r="B947" s="7"/>
      <c r="C947" s="7"/>
      <c r="D947" s="7"/>
      <c r="E947" s="7"/>
      <c r="F947" s="7"/>
      <c r="G947" s="215"/>
      <c r="H947" s="215"/>
      <c r="I947" s="215"/>
      <c r="J947" s="215"/>
      <c r="K947" s="215"/>
      <c r="L947" s="215"/>
      <c r="M947" s="215"/>
      <c r="N947" s="215"/>
    </row>
    <row r="948" spans="1:14" x14ac:dyDescent="0.3">
      <c r="A948" s="7"/>
      <c r="B948" s="7"/>
      <c r="C948" s="7"/>
      <c r="D948" s="7"/>
      <c r="E948" s="7"/>
      <c r="F948" s="7"/>
      <c r="G948" s="215"/>
      <c r="H948" s="215"/>
      <c r="I948" s="215"/>
      <c r="J948" s="215"/>
      <c r="K948" s="215"/>
      <c r="L948" s="215"/>
      <c r="M948" s="215"/>
      <c r="N948" s="215"/>
    </row>
    <row r="949" spans="1:14" x14ac:dyDescent="0.3">
      <c r="A949" s="7"/>
      <c r="B949" s="7"/>
      <c r="C949" s="7"/>
      <c r="D949" s="7"/>
      <c r="E949" s="7"/>
      <c r="F949" s="7"/>
      <c r="G949" s="215"/>
      <c r="H949" s="215"/>
      <c r="I949" s="215"/>
      <c r="J949" s="215"/>
      <c r="K949" s="215"/>
      <c r="L949" s="215"/>
      <c r="M949" s="215"/>
      <c r="N949" s="215"/>
    </row>
    <row r="950" spans="1:14" x14ac:dyDescent="0.3">
      <c r="A950" s="7"/>
      <c r="B950" s="7"/>
      <c r="C950" s="7"/>
      <c r="D950" s="7"/>
      <c r="E950" s="7"/>
      <c r="F950" s="7"/>
      <c r="G950" s="215"/>
      <c r="H950" s="215"/>
      <c r="I950" s="215"/>
      <c r="J950" s="215"/>
      <c r="K950" s="215"/>
      <c r="L950" s="215"/>
      <c r="M950" s="215"/>
      <c r="N950" s="215"/>
    </row>
    <row r="951" spans="1:14" x14ac:dyDescent="0.3">
      <c r="A951" s="7"/>
      <c r="B951" s="7"/>
      <c r="C951" s="7"/>
      <c r="D951" s="7"/>
      <c r="E951" s="7"/>
      <c r="F951" s="7"/>
      <c r="G951" s="215"/>
      <c r="H951" s="215"/>
      <c r="I951" s="215"/>
      <c r="J951" s="215"/>
      <c r="K951" s="215"/>
      <c r="L951" s="215"/>
      <c r="M951" s="215"/>
      <c r="N951" s="215"/>
    </row>
    <row r="952" spans="1:14" x14ac:dyDescent="0.3">
      <c r="A952" s="7"/>
      <c r="B952" s="7"/>
      <c r="C952" s="7"/>
      <c r="D952" s="7"/>
      <c r="E952" s="7"/>
      <c r="F952" s="7"/>
      <c r="G952" s="215"/>
      <c r="H952" s="215"/>
      <c r="I952" s="215"/>
      <c r="J952" s="215"/>
      <c r="K952" s="215"/>
      <c r="L952" s="215"/>
      <c r="M952" s="215"/>
      <c r="N952" s="215"/>
    </row>
    <row r="953" spans="1:14" x14ac:dyDescent="0.3">
      <c r="A953" s="7"/>
      <c r="B953" s="7"/>
      <c r="C953" s="7"/>
      <c r="D953" s="7"/>
      <c r="E953" s="7"/>
      <c r="F953" s="7"/>
      <c r="G953" s="215"/>
      <c r="H953" s="215"/>
      <c r="I953" s="215"/>
      <c r="J953" s="215"/>
      <c r="K953" s="215"/>
      <c r="L953" s="215"/>
      <c r="M953" s="215"/>
      <c r="N953" s="215"/>
    </row>
    <row r="954" spans="1:14" x14ac:dyDescent="0.3">
      <c r="A954" s="7"/>
      <c r="B954" s="7"/>
      <c r="C954" s="7"/>
      <c r="D954" s="7"/>
      <c r="E954" s="7"/>
      <c r="F954" s="7"/>
      <c r="G954" s="215"/>
      <c r="H954" s="215"/>
      <c r="I954" s="215"/>
      <c r="J954" s="215"/>
      <c r="K954" s="215"/>
      <c r="L954" s="215"/>
      <c r="M954" s="215"/>
      <c r="N954" s="215"/>
    </row>
    <row r="955" spans="1:14" x14ac:dyDescent="0.3">
      <c r="A955" s="7"/>
      <c r="B955" s="7"/>
      <c r="C955" s="7"/>
      <c r="D955" s="7"/>
      <c r="E955" s="7"/>
      <c r="F955" s="7"/>
      <c r="G955" s="215"/>
      <c r="H955" s="215"/>
      <c r="I955" s="215"/>
      <c r="J955" s="215"/>
      <c r="K955" s="215"/>
      <c r="L955" s="215"/>
      <c r="M955" s="215"/>
      <c r="N955" s="215"/>
    </row>
    <row r="956" spans="1:14" x14ac:dyDescent="0.3">
      <c r="A956" s="7"/>
      <c r="B956" s="7"/>
      <c r="C956" s="7"/>
      <c r="D956" s="7"/>
      <c r="E956" s="7"/>
      <c r="F956" s="7"/>
      <c r="G956" s="215"/>
      <c r="H956" s="215"/>
      <c r="I956" s="215"/>
      <c r="J956" s="215"/>
      <c r="K956" s="215"/>
      <c r="L956" s="215"/>
      <c r="M956" s="215"/>
      <c r="N956" s="215"/>
    </row>
    <row r="957" spans="1:14" x14ac:dyDescent="0.3">
      <c r="A957" s="7"/>
      <c r="B957" s="7"/>
      <c r="C957" s="7"/>
      <c r="D957" s="7"/>
      <c r="E957" s="7"/>
      <c r="F957" s="7"/>
      <c r="G957" s="215"/>
      <c r="H957" s="215"/>
      <c r="I957" s="215"/>
      <c r="J957" s="215"/>
      <c r="K957" s="215"/>
      <c r="L957" s="215"/>
      <c r="M957" s="215"/>
      <c r="N957" s="215"/>
    </row>
    <row r="958" spans="1:14" x14ac:dyDescent="0.3">
      <c r="A958" s="7"/>
      <c r="B958" s="7"/>
      <c r="C958" s="7"/>
      <c r="D958" s="7"/>
      <c r="E958" s="7"/>
      <c r="F958" s="7"/>
      <c r="G958" s="215"/>
      <c r="H958" s="215"/>
      <c r="I958" s="215"/>
      <c r="J958" s="215"/>
      <c r="K958" s="215"/>
      <c r="L958" s="215"/>
      <c r="M958" s="215"/>
      <c r="N958" s="215"/>
    </row>
    <row r="959" spans="1:14" x14ac:dyDescent="0.3">
      <c r="A959" s="7"/>
      <c r="B959" s="7"/>
      <c r="C959" s="7"/>
      <c r="D959" s="7"/>
      <c r="E959" s="7"/>
      <c r="F959" s="7"/>
      <c r="G959" s="215"/>
      <c r="H959" s="215"/>
      <c r="I959" s="215"/>
      <c r="J959" s="215"/>
      <c r="K959" s="215"/>
      <c r="L959" s="215"/>
      <c r="M959" s="215"/>
      <c r="N959" s="215"/>
    </row>
    <row r="960" spans="1:14" x14ac:dyDescent="0.3">
      <c r="A960" s="7"/>
      <c r="B960" s="7"/>
      <c r="C960" s="7"/>
      <c r="D960" s="7"/>
      <c r="E960" s="7"/>
      <c r="F960" s="7"/>
      <c r="G960" s="215"/>
      <c r="H960" s="215"/>
      <c r="I960" s="215"/>
      <c r="J960" s="215"/>
      <c r="K960" s="215"/>
      <c r="L960" s="215"/>
      <c r="M960" s="215"/>
      <c r="N960" s="215"/>
    </row>
    <row r="961" spans="1:14" x14ac:dyDescent="0.3">
      <c r="A961" s="7"/>
      <c r="B961" s="7"/>
      <c r="C961" s="7"/>
      <c r="D961" s="7"/>
      <c r="E961" s="7"/>
      <c r="F961" s="7"/>
      <c r="G961" s="215"/>
      <c r="H961" s="215"/>
      <c r="I961" s="215"/>
      <c r="J961" s="215"/>
      <c r="K961" s="215"/>
      <c r="L961" s="215"/>
      <c r="M961" s="215"/>
      <c r="N961" s="215"/>
    </row>
    <row r="962" spans="1:14" x14ac:dyDescent="0.3">
      <c r="A962" s="7"/>
      <c r="B962" s="7"/>
      <c r="C962" s="7"/>
      <c r="D962" s="7"/>
      <c r="E962" s="7"/>
      <c r="F962" s="7"/>
      <c r="G962" s="215"/>
      <c r="H962" s="215"/>
      <c r="I962" s="215"/>
      <c r="J962" s="215"/>
      <c r="K962" s="215"/>
      <c r="L962" s="215"/>
      <c r="M962" s="215"/>
      <c r="N962" s="215"/>
    </row>
    <row r="963" spans="1:14" x14ac:dyDescent="0.3">
      <c r="A963" s="7"/>
      <c r="B963" s="7"/>
      <c r="C963" s="7"/>
      <c r="D963" s="7"/>
      <c r="E963" s="7"/>
      <c r="F963" s="7"/>
      <c r="G963" s="215"/>
      <c r="H963" s="215"/>
      <c r="I963" s="215"/>
      <c r="J963" s="215"/>
      <c r="K963" s="215"/>
      <c r="L963" s="215"/>
      <c r="M963" s="215"/>
      <c r="N963" s="215"/>
    </row>
    <row r="964" spans="1:14" x14ac:dyDescent="0.3">
      <c r="A964" s="7"/>
      <c r="B964" s="7"/>
      <c r="C964" s="7"/>
      <c r="D964" s="7"/>
      <c r="E964" s="7"/>
      <c r="F964" s="7"/>
      <c r="G964" s="215"/>
      <c r="H964" s="215"/>
      <c r="I964" s="215"/>
      <c r="J964" s="215"/>
      <c r="K964" s="215"/>
      <c r="L964" s="215"/>
      <c r="M964" s="215"/>
      <c r="N964" s="215"/>
    </row>
    <row r="965" spans="1:14" x14ac:dyDescent="0.3">
      <c r="A965" s="7"/>
      <c r="B965" s="7"/>
      <c r="C965" s="7"/>
      <c r="D965" s="7"/>
      <c r="E965" s="7"/>
      <c r="F965" s="7"/>
      <c r="G965" s="215"/>
      <c r="H965" s="215"/>
      <c r="I965" s="215"/>
      <c r="J965" s="215"/>
      <c r="K965" s="215"/>
      <c r="L965" s="215"/>
      <c r="M965" s="215"/>
      <c r="N965" s="215"/>
    </row>
    <row r="966" spans="1:14" x14ac:dyDescent="0.3">
      <c r="A966" s="7"/>
      <c r="B966" s="7"/>
      <c r="C966" s="7"/>
      <c r="D966" s="7"/>
      <c r="E966" s="7"/>
      <c r="F966" s="7"/>
      <c r="G966" s="215"/>
      <c r="H966" s="215"/>
      <c r="I966" s="215"/>
      <c r="J966" s="215"/>
      <c r="K966" s="215"/>
      <c r="L966" s="215"/>
      <c r="M966" s="215"/>
      <c r="N966" s="215"/>
    </row>
    <row r="967" spans="1:14" x14ac:dyDescent="0.3">
      <c r="A967" s="7"/>
      <c r="B967" s="7"/>
      <c r="C967" s="7"/>
      <c r="D967" s="7"/>
      <c r="E967" s="7"/>
      <c r="F967" s="7"/>
      <c r="G967" s="215"/>
      <c r="H967" s="215"/>
      <c r="I967" s="215"/>
      <c r="J967" s="215"/>
      <c r="K967" s="215"/>
      <c r="L967" s="215"/>
      <c r="M967" s="215"/>
      <c r="N967" s="215"/>
    </row>
    <row r="968" spans="1:14" x14ac:dyDescent="0.3">
      <c r="A968" s="7"/>
      <c r="B968" s="7"/>
      <c r="C968" s="7"/>
      <c r="D968" s="7"/>
      <c r="E968" s="7"/>
      <c r="F968" s="7"/>
      <c r="G968" s="215"/>
      <c r="H968" s="215"/>
      <c r="I968" s="215"/>
      <c r="J968" s="215"/>
      <c r="K968" s="215"/>
      <c r="L968" s="215"/>
      <c r="M968" s="215"/>
      <c r="N968" s="215"/>
    </row>
    <row r="969" spans="1:14" x14ac:dyDescent="0.3">
      <c r="A969" s="7"/>
      <c r="B969" s="7"/>
      <c r="C969" s="7"/>
      <c r="D969" s="7"/>
      <c r="E969" s="7"/>
      <c r="F969" s="7"/>
      <c r="G969" s="215"/>
      <c r="H969" s="215"/>
      <c r="I969" s="215"/>
      <c r="J969" s="215"/>
      <c r="K969" s="215"/>
      <c r="L969" s="215"/>
      <c r="M969" s="215"/>
      <c r="N969" s="215"/>
    </row>
    <row r="970" spans="1:14" x14ac:dyDescent="0.3">
      <c r="A970" s="7"/>
      <c r="B970" s="7"/>
      <c r="C970" s="7"/>
      <c r="D970" s="7"/>
      <c r="E970" s="7"/>
      <c r="F970" s="7"/>
      <c r="G970" s="215"/>
      <c r="H970" s="215"/>
      <c r="I970" s="215"/>
      <c r="J970" s="215"/>
      <c r="K970" s="215"/>
      <c r="L970" s="215"/>
      <c r="M970" s="215"/>
      <c r="N970" s="215"/>
    </row>
    <row r="971" spans="1:14" x14ac:dyDescent="0.3">
      <c r="A971" s="7"/>
      <c r="B971" s="7"/>
      <c r="C971" s="7"/>
      <c r="D971" s="7"/>
      <c r="E971" s="7"/>
      <c r="F971" s="7"/>
      <c r="G971" s="215"/>
      <c r="H971" s="215"/>
      <c r="I971" s="215"/>
      <c r="J971" s="215"/>
      <c r="K971" s="215"/>
      <c r="L971" s="215"/>
      <c r="M971" s="215"/>
      <c r="N971" s="215"/>
    </row>
    <row r="972" spans="1:14" x14ac:dyDescent="0.3">
      <c r="A972" s="7"/>
      <c r="B972" s="7"/>
      <c r="C972" s="7"/>
      <c r="D972" s="7"/>
      <c r="E972" s="7"/>
      <c r="F972" s="7"/>
      <c r="G972" s="215"/>
      <c r="H972" s="215"/>
      <c r="I972" s="215"/>
      <c r="J972" s="215"/>
      <c r="K972" s="215"/>
      <c r="L972" s="215"/>
      <c r="M972" s="215"/>
      <c r="N972" s="215"/>
    </row>
    <row r="973" spans="1:14" x14ac:dyDescent="0.3">
      <c r="A973" s="7"/>
      <c r="B973" s="7"/>
      <c r="C973" s="7"/>
      <c r="D973" s="7"/>
      <c r="E973" s="7"/>
      <c r="F973" s="7"/>
      <c r="G973" s="215"/>
      <c r="H973" s="215"/>
      <c r="I973" s="215"/>
      <c r="J973" s="215"/>
      <c r="K973" s="215"/>
      <c r="L973" s="215"/>
      <c r="M973" s="215"/>
      <c r="N973" s="215"/>
    </row>
    <row r="974" spans="1:14" x14ac:dyDescent="0.3">
      <c r="A974" s="7"/>
      <c r="B974" s="7"/>
      <c r="C974" s="7"/>
      <c r="D974" s="7"/>
      <c r="E974" s="7"/>
      <c r="F974" s="7"/>
      <c r="G974" s="215"/>
      <c r="H974" s="215"/>
      <c r="I974" s="215"/>
      <c r="J974" s="215"/>
      <c r="K974" s="215"/>
      <c r="L974" s="215"/>
      <c r="M974" s="215"/>
      <c r="N974" s="215"/>
    </row>
    <row r="975" spans="1:14" x14ac:dyDescent="0.3">
      <c r="A975" s="7"/>
      <c r="B975" s="7"/>
      <c r="C975" s="7"/>
      <c r="D975" s="7"/>
      <c r="E975" s="7"/>
      <c r="F975" s="7"/>
      <c r="G975" s="215"/>
      <c r="H975" s="215"/>
      <c r="I975" s="215"/>
      <c r="J975" s="215"/>
      <c r="K975" s="215"/>
      <c r="L975" s="215"/>
      <c r="M975" s="215"/>
      <c r="N975" s="215"/>
    </row>
    <row r="976" spans="1:14" x14ac:dyDescent="0.3">
      <c r="A976" s="7"/>
      <c r="B976" s="7"/>
      <c r="C976" s="7"/>
      <c r="D976" s="7"/>
      <c r="E976" s="7"/>
      <c r="F976" s="7"/>
      <c r="G976" s="215"/>
      <c r="H976" s="215"/>
      <c r="I976" s="215"/>
      <c r="J976" s="215"/>
      <c r="K976" s="215"/>
      <c r="L976" s="215"/>
      <c r="M976" s="215"/>
      <c r="N976" s="215"/>
    </row>
    <row r="977" spans="1:14" x14ac:dyDescent="0.3">
      <c r="A977" s="7"/>
      <c r="B977" s="7"/>
      <c r="C977" s="7"/>
      <c r="D977" s="7"/>
      <c r="E977" s="7"/>
      <c r="F977" s="7"/>
      <c r="G977" s="215"/>
      <c r="H977" s="215"/>
      <c r="I977" s="215"/>
      <c r="J977" s="215"/>
      <c r="K977" s="215"/>
      <c r="L977" s="215"/>
      <c r="M977" s="215"/>
      <c r="N977" s="215"/>
    </row>
    <row r="978" spans="1:14" x14ac:dyDescent="0.3">
      <c r="A978" s="7"/>
      <c r="B978" s="7"/>
      <c r="C978" s="7"/>
      <c r="D978" s="7"/>
      <c r="E978" s="7"/>
      <c r="F978" s="7"/>
      <c r="G978" s="215"/>
      <c r="H978" s="215"/>
      <c r="I978" s="215"/>
      <c r="J978" s="215"/>
      <c r="K978" s="215"/>
      <c r="L978" s="215"/>
      <c r="M978" s="215"/>
      <c r="N978" s="215"/>
    </row>
    <row r="979" spans="1:14" x14ac:dyDescent="0.3">
      <c r="A979" s="7"/>
      <c r="B979" s="7"/>
      <c r="C979" s="7"/>
      <c r="D979" s="7"/>
      <c r="E979" s="7"/>
      <c r="F979" s="7"/>
      <c r="G979" s="215"/>
      <c r="H979" s="215"/>
      <c r="I979" s="215"/>
      <c r="J979" s="215"/>
      <c r="K979" s="215"/>
      <c r="L979" s="215"/>
      <c r="M979" s="215"/>
      <c r="N979" s="215"/>
    </row>
    <row r="980" spans="1:14" x14ac:dyDescent="0.3">
      <c r="A980" s="7"/>
      <c r="B980" s="7"/>
      <c r="C980" s="7"/>
      <c r="D980" s="7"/>
      <c r="E980" s="7"/>
      <c r="F980" s="7"/>
      <c r="G980" s="215"/>
      <c r="H980" s="215"/>
      <c r="I980" s="215"/>
      <c r="J980" s="215"/>
      <c r="K980" s="215"/>
      <c r="L980" s="215"/>
      <c r="M980" s="215"/>
      <c r="N980" s="215"/>
    </row>
    <row r="981" spans="1:14" x14ac:dyDescent="0.3">
      <c r="A981" s="7"/>
      <c r="B981" s="7"/>
      <c r="C981" s="7"/>
      <c r="D981" s="7"/>
      <c r="E981" s="7"/>
      <c r="F981" s="7"/>
      <c r="G981" s="215"/>
      <c r="H981" s="215"/>
      <c r="I981" s="215"/>
      <c r="J981" s="215"/>
      <c r="K981" s="215"/>
      <c r="L981" s="215"/>
      <c r="M981" s="215"/>
      <c r="N981" s="215"/>
    </row>
    <row r="982" spans="1:14" x14ac:dyDescent="0.3">
      <c r="A982" s="7"/>
      <c r="B982" s="7"/>
      <c r="C982" s="7"/>
      <c r="D982" s="7"/>
      <c r="E982" s="7"/>
      <c r="F982" s="7"/>
      <c r="G982" s="215"/>
      <c r="H982" s="215"/>
      <c r="I982" s="215"/>
      <c r="J982" s="215"/>
      <c r="K982" s="215"/>
      <c r="L982" s="215"/>
      <c r="M982" s="215"/>
      <c r="N982" s="215"/>
    </row>
    <row r="983" spans="1:14" x14ac:dyDescent="0.3">
      <c r="A983" s="7"/>
      <c r="B983" s="7"/>
      <c r="C983" s="7"/>
      <c r="D983" s="7"/>
      <c r="E983" s="7"/>
      <c r="F983" s="7"/>
      <c r="G983" s="215"/>
      <c r="H983" s="215"/>
      <c r="I983" s="215"/>
      <c r="J983" s="215"/>
      <c r="K983" s="215"/>
      <c r="L983" s="215"/>
      <c r="M983" s="215"/>
      <c r="N983" s="215"/>
    </row>
    <row r="984" spans="1:14" x14ac:dyDescent="0.3">
      <c r="A984" s="7"/>
      <c r="B984" s="7"/>
      <c r="C984" s="7"/>
      <c r="D984" s="7"/>
      <c r="E984" s="7"/>
      <c r="F984" s="7"/>
      <c r="G984" s="215"/>
      <c r="H984" s="215"/>
      <c r="I984" s="215"/>
      <c r="J984" s="215"/>
      <c r="K984" s="215"/>
      <c r="L984" s="215"/>
      <c r="M984" s="215"/>
      <c r="N984" s="215"/>
    </row>
    <row r="985" spans="1:14" x14ac:dyDescent="0.3">
      <c r="A985" s="7"/>
      <c r="B985" s="7"/>
      <c r="C985" s="7"/>
      <c r="D985" s="7"/>
      <c r="E985" s="7"/>
      <c r="F985" s="7"/>
      <c r="G985" s="215"/>
      <c r="H985" s="215"/>
      <c r="I985" s="215"/>
      <c r="J985" s="215"/>
      <c r="K985" s="215"/>
      <c r="L985" s="215"/>
      <c r="M985" s="215"/>
      <c r="N985" s="215"/>
    </row>
    <row r="986" spans="1:14" x14ac:dyDescent="0.3">
      <c r="A986" s="7"/>
      <c r="B986" s="7"/>
      <c r="C986" s="7"/>
      <c r="D986" s="7"/>
      <c r="E986" s="7"/>
      <c r="F986" s="7"/>
      <c r="G986" s="215"/>
      <c r="H986" s="215"/>
      <c r="I986" s="215"/>
      <c r="J986" s="215"/>
      <c r="K986" s="215"/>
      <c r="L986" s="215"/>
      <c r="M986" s="215"/>
      <c r="N986" s="215"/>
    </row>
    <row r="987" spans="1:14" x14ac:dyDescent="0.3">
      <c r="A987" s="7"/>
      <c r="B987" s="7"/>
      <c r="C987" s="7"/>
      <c r="D987" s="7"/>
      <c r="E987" s="7"/>
      <c r="F987" s="7"/>
      <c r="G987" s="215"/>
      <c r="H987" s="215"/>
      <c r="I987" s="215"/>
      <c r="J987" s="215"/>
      <c r="K987" s="215"/>
      <c r="L987" s="215"/>
      <c r="M987" s="215"/>
      <c r="N987" s="215"/>
    </row>
    <row r="988" spans="1:14" x14ac:dyDescent="0.3">
      <c r="A988" s="7"/>
      <c r="B988" s="7"/>
      <c r="C988" s="7"/>
      <c r="D988" s="7"/>
      <c r="E988" s="7"/>
      <c r="F988" s="7"/>
      <c r="G988" s="215"/>
      <c r="H988" s="215"/>
      <c r="I988" s="215"/>
      <c r="J988" s="215"/>
      <c r="K988" s="215"/>
      <c r="L988" s="215"/>
      <c r="M988" s="215"/>
      <c r="N988" s="215"/>
    </row>
    <row r="989" spans="1:14" x14ac:dyDescent="0.3">
      <c r="A989" s="7"/>
      <c r="B989" s="7"/>
      <c r="C989" s="7"/>
      <c r="D989" s="7"/>
      <c r="E989" s="7"/>
      <c r="F989" s="7"/>
      <c r="G989" s="215"/>
      <c r="H989" s="215"/>
      <c r="I989" s="215"/>
      <c r="J989" s="215"/>
      <c r="K989" s="215"/>
      <c r="L989" s="215"/>
      <c r="M989" s="215"/>
      <c r="N989" s="215"/>
    </row>
    <row r="990" spans="1:14" x14ac:dyDescent="0.3">
      <c r="A990" s="7"/>
      <c r="B990" s="7"/>
      <c r="C990" s="7"/>
      <c r="D990" s="7"/>
      <c r="E990" s="7"/>
      <c r="F990" s="7"/>
      <c r="G990" s="215"/>
      <c r="H990" s="215"/>
      <c r="I990" s="215"/>
      <c r="J990" s="215"/>
      <c r="K990" s="215"/>
      <c r="L990" s="215"/>
      <c r="M990" s="215"/>
      <c r="N990" s="215"/>
    </row>
    <row r="991" spans="1:14" x14ac:dyDescent="0.3">
      <c r="A991" s="7"/>
      <c r="B991" s="7"/>
      <c r="C991" s="7"/>
      <c r="D991" s="7"/>
      <c r="E991" s="7"/>
      <c r="F991" s="7"/>
      <c r="G991" s="215"/>
      <c r="H991" s="215"/>
      <c r="I991" s="215"/>
      <c r="J991" s="215"/>
      <c r="K991" s="215"/>
      <c r="L991" s="215"/>
      <c r="M991" s="215"/>
      <c r="N991" s="215"/>
    </row>
    <row r="992" spans="1:14" x14ac:dyDescent="0.3">
      <c r="A992" s="7"/>
      <c r="B992" s="7"/>
      <c r="C992" s="7"/>
      <c r="D992" s="7"/>
      <c r="E992" s="7"/>
      <c r="F992" s="7"/>
      <c r="G992" s="215"/>
      <c r="H992" s="215"/>
      <c r="I992" s="215"/>
      <c r="J992" s="215"/>
      <c r="K992" s="215"/>
      <c r="L992" s="215"/>
      <c r="M992" s="215"/>
      <c r="N992" s="215"/>
    </row>
    <row r="993" spans="1:14" x14ac:dyDescent="0.3">
      <c r="A993" s="7"/>
      <c r="B993" s="7"/>
      <c r="C993" s="7"/>
      <c r="D993" s="7"/>
      <c r="E993" s="7"/>
      <c r="F993" s="7"/>
      <c r="G993" s="215"/>
      <c r="H993" s="215"/>
      <c r="I993" s="215"/>
      <c r="J993" s="215"/>
      <c r="K993" s="215"/>
      <c r="L993" s="215"/>
      <c r="M993" s="215"/>
      <c r="N993" s="215"/>
    </row>
    <row r="994" spans="1:14" x14ac:dyDescent="0.3">
      <c r="A994" s="7"/>
      <c r="B994" s="7"/>
      <c r="C994" s="7"/>
      <c r="D994" s="7"/>
      <c r="E994" s="7"/>
      <c r="F994" s="7"/>
      <c r="G994" s="215"/>
      <c r="H994" s="215"/>
      <c r="I994" s="215"/>
      <c r="J994" s="215"/>
      <c r="K994" s="215"/>
      <c r="L994" s="215"/>
      <c r="M994" s="215"/>
      <c r="N994" s="215"/>
    </row>
    <row r="995" spans="1:14" x14ac:dyDescent="0.3">
      <c r="A995" s="7"/>
      <c r="B995" s="7"/>
      <c r="C995" s="7"/>
      <c r="D995" s="7"/>
      <c r="E995" s="7"/>
      <c r="F995" s="7"/>
      <c r="G995" s="215"/>
      <c r="H995" s="215"/>
      <c r="I995" s="215"/>
      <c r="J995" s="215"/>
      <c r="K995" s="215"/>
      <c r="L995" s="215"/>
      <c r="M995" s="215"/>
      <c r="N995" s="215"/>
    </row>
    <row r="996" spans="1:14" x14ac:dyDescent="0.3">
      <c r="A996" s="7"/>
      <c r="B996" s="7"/>
      <c r="C996" s="7"/>
      <c r="D996" s="7"/>
      <c r="E996" s="7"/>
      <c r="F996" s="7"/>
      <c r="G996" s="215"/>
      <c r="H996" s="215"/>
      <c r="I996" s="215"/>
      <c r="J996" s="215"/>
      <c r="K996" s="215"/>
      <c r="L996" s="215"/>
      <c r="M996" s="215"/>
      <c r="N996" s="215"/>
    </row>
    <row r="997" spans="1:14" x14ac:dyDescent="0.3">
      <c r="A997" s="7"/>
      <c r="B997" s="7"/>
      <c r="C997" s="7"/>
      <c r="D997" s="7"/>
      <c r="E997" s="7"/>
      <c r="F997" s="7"/>
      <c r="G997" s="215"/>
      <c r="H997" s="215"/>
      <c r="I997" s="215"/>
      <c r="J997" s="215"/>
      <c r="K997" s="215"/>
      <c r="L997" s="215"/>
      <c r="M997" s="215"/>
      <c r="N997" s="215"/>
    </row>
    <row r="998" spans="1:14" x14ac:dyDescent="0.3">
      <c r="A998" s="7"/>
      <c r="B998" s="7"/>
      <c r="C998" s="7"/>
      <c r="D998" s="7"/>
      <c r="E998" s="7"/>
      <c r="F998" s="7"/>
      <c r="G998" s="215"/>
      <c r="H998" s="215"/>
      <c r="I998" s="215"/>
      <c r="J998" s="215"/>
      <c r="K998" s="215"/>
      <c r="L998" s="215"/>
      <c r="M998" s="215"/>
      <c r="N998" s="215"/>
    </row>
    <row r="999" spans="1:14" x14ac:dyDescent="0.3">
      <c r="A999" s="7"/>
      <c r="B999" s="7"/>
      <c r="C999" s="7"/>
      <c r="D999" s="7"/>
      <c r="E999" s="7"/>
      <c r="F999" s="7"/>
      <c r="G999" s="215"/>
      <c r="H999" s="215"/>
      <c r="I999" s="215"/>
      <c r="J999" s="215"/>
      <c r="K999" s="215"/>
      <c r="L999" s="215"/>
      <c r="M999" s="215"/>
      <c r="N999" s="215"/>
    </row>
    <row r="1000" spans="1:14" x14ac:dyDescent="0.3">
      <c r="A1000" s="7"/>
      <c r="B1000" s="7"/>
      <c r="C1000" s="7"/>
      <c r="D1000" s="7"/>
      <c r="E1000" s="7"/>
      <c r="F1000" s="7"/>
      <c r="G1000" s="215"/>
      <c r="H1000" s="215"/>
      <c r="I1000" s="215"/>
      <c r="J1000" s="215"/>
      <c r="K1000" s="215"/>
      <c r="L1000" s="215"/>
      <c r="M1000" s="215"/>
      <c r="N1000" s="215"/>
    </row>
    <row r="1001" spans="1:14" x14ac:dyDescent="0.3">
      <c r="A1001" s="7"/>
      <c r="B1001" s="7"/>
      <c r="C1001" s="7"/>
      <c r="D1001" s="7"/>
      <c r="E1001" s="7"/>
      <c r="F1001" s="7"/>
      <c r="G1001" s="215"/>
      <c r="H1001" s="215"/>
      <c r="I1001" s="215"/>
      <c r="J1001" s="215"/>
      <c r="K1001" s="215"/>
      <c r="L1001" s="215"/>
      <c r="M1001" s="215"/>
      <c r="N1001" s="215"/>
    </row>
  </sheetData>
  <mergeCells count="3">
    <mergeCell ref="A1:C1"/>
    <mergeCell ref="D1:F1"/>
    <mergeCell ref="G1:I1"/>
  </mergeCells>
  <printOptions horizontalCentered="1" gridLines="1"/>
  <pageMargins left="0.7" right="0.7" top="0.75" bottom="0.75" header="0" footer="0"/>
  <pageSetup paperSize="9"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2"/>
  <sheetViews>
    <sheetView workbookViewId="0"/>
  </sheetViews>
  <sheetFormatPr baseColWidth="10" defaultColWidth="14.44140625" defaultRowHeight="15" customHeight="1" x14ac:dyDescent="0.3"/>
  <sheetData>
    <row r="1" spans="1:26" x14ac:dyDescent="0.3">
      <c r="A1" s="262"/>
      <c r="B1" s="331" t="s">
        <v>584</v>
      </c>
      <c r="C1" s="296"/>
      <c r="D1" s="296"/>
      <c r="E1" s="296"/>
      <c r="F1" s="296"/>
      <c r="G1" s="296"/>
      <c r="H1" s="296"/>
      <c r="I1" s="296"/>
      <c r="J1" s="296"/>
      <c r="K1" s="296"/>
      <c r="L1" s="296"/>
      <c r="M1" s="296"/>
      <c r="N1" s="296"/>
      <c r="O1" s="296"/>
      <c r="P1" s="296"/>
      <c r="Q1" s="296"/>
      <c r="R1" s="296"/>
      <c r="S1" s="296"/>
      <c r="T1" s="296"/>
      <c r="U1" s="296"/>
      <c r="V1" s="296"/>
      <c r="W1" s="296"/>
      <c r="X1" s="296"/>
      <c r="Y1" s="296"/>
      <c r="Z1" s="326"/>
    </row>
    <row r="2" spans="1:26" x14ac:dyDescent="0.3">
      <c r="A2" s="216" t="s">
        <v>389</v>
      </c>
      <c r="B2" s="226" t="s">
        <v>15</v>
      </c>
      <c r="C2" s="226" t="s">
        <v>20</v>
      </c>
      <c r="D2" s="217" t="s">
        <v>24</v>
      </c>
      <c r="E2" s="226" t="s">
        <v>23</v>
      </c>
      <c r="F2" s="226" t="s">
        <v>33</v>
      </c>
      <c r="G2" s="226" t="s">
        <v>39</v>
      </c>
      <c r="H2" s="226" t="s">
        <v>42</v>
      </c>
      <c r="I2" s="226" t="s">
        <v>46</v>
      </c>
      <c r="J2" s="226" t="s">
        <v>47</v>
      </c>
      <c r="K2" s="226" t="s">
        <v>50</v>
      </c>
      <c r="L2" s="226" t="s">
        <v>54</v>
      </c>
      <c r="M2" s="226" t="s">
        <v>56</v>
      </c>
      <c r="N2" s="226" t="s">
        <v>60</v>
      </c>
      <c r="O2" s="226" t="s">
        <v>66</v>
      </c>
      <c r="P2" s="226" t="s">
        <v>68</v>
      </c>
      <c r="Q2" s="226" t="s">
        <v>72</v>
      </c>
      <c r="R2" s="226" t="s">
        <v>74</v>
      </c>
      <c r="S2" s="226" t="s">
        <v>75</v>
      </c>
      <c r="T2" s="226" t="s">
        <v>62</v>
      </c>
      <c r="U2" s="226" t="s">
        <v>79</v>
      </c>
      <c r="V2" s="226" t="s">
        <v>81</v>
      </c>
      <c r="W2" s="226"/>
      <c r="X2" s="226"/>
      <c r="Y2" s="226"/>
      <c r="Z2" s="226"/>
    </row>
    <row r="3" spans="1:26" x14ac:dyDescent="0.3">
      <c r="A3" s="220">
        <v>1895</v>
      </c>
      <c r="B3" s="226"/>
      <c r="C3" s="226"/>
      <c r="D3" s="226"/>
      <c r="E3" s="226"/>
      <c r="F3" s="226"/>
      <c r="G3" s="226"/>
      <c r="H3" s="226"/>
      <c r="I3" s="226"/>
      <c r="J3" s="226"/>
      <c r="K3" s="226"/>
      <c r="L3" s="226"/>
      <c r="M3" s="226"/>
      <c r="N3" s="226"/>
      <c r="O3" s="226"/>
      <c r="P3" s="226"/>
      <c r="Q3" s="226"/>
      <c r="R3" s="226"/>
      <c r="S3" s="226"/>
      <c r="T3" s="226"/>
      <c r="U3" s="220">
        <v>700</v>
      </c>
      <c r="V3" s="226"/>
      <c r="W3" s="226"/>
      <c r="X3" s="226"/>
      <c r="Y3" s="226"/>
      <c r="Z3" s="226"/>
    </row>
    <row r="4" spans="1:26" x14ac:dyDescent="0.3">
      <c r="A4" s="220">
        <v>1896</v>
      </c>
      <c r="B4" s="217"/>
      <c r="C4" s="226"/>
      <c r="D4" s="226"/>
      <c r="E4" s="226"/>
      <c r="F4" s="226"/>
      <c r="G4" s="226"/>
      <c r="H4" s="226"/>
      <c r="I4" s="226"/>
      <c r="J4" s="226"/>
      <c r="K4" s="226"/>
      <c r="L4" s="226"/>
      <c r="M4" s="226"/>
      <c r="N4" s="226"/>
      <c r="O4" s="226"/>
      <c r="P4" s="226"/>
      <c r="Q4" s="226"/>
      <c r="R4" s="226"/>
      <c r="S4" s="226"/>
      <c r="T4" s="226"/>
      <c r="U4" s="226"/>
      <c r="V4" s="226"/>
      <c r="W4" s="226"/>
      <c r="X4" s="226"/>
      <c r="Y4" s="226"/>
      <c r="Z4" s="226"/>
    </row>
    <row r="5" spans="1:26" x14ac:dyDescent="0.3">
      <c r="A5" s="220">
        <v>1897</v>
      </c>
      <c r="B5" s="226"/>
      <c r="C5" s="226"/>
      <c r="D5" s="226"/>
      <c r="E5" s="226"/>
      <c r="F5" s="226"/>
      <c r="G5" s="226"/>
      <c r="H5" s="226"/>
      <c r="I5" s="226"/>
      <c r="J5" s="226"/>
      <c r="K5" s="226"/>
      <c r="L5" s="226"/>
      <c r="M5" s="226"/>
      <c r="N5" s="226"/>
      <c r="O5" s="226"/>
      <c r="P5" s="226"/>
      <c r="Q5" s="226"/>
      <c r="R5" s="226"/>
      <c r="S5" s="226"/>
      <c r="T5" s="226"/>
      <c r="U5" s="226"/>
      <c r="V5" s="226"/>
      <c r="W5" s="226"/>
      <c r="X5" s="226"/>
      <c r="Y5" s="226"/>
      <c r="Z5" s="226"/>
    </row>
    <row r="6" spans="1:26" x14ac:dyDescent="0.3">
      <c r="A6" s="220">
        <v>1898</v>
      </c>
      <c r="B6" s="226"/>
      <c r="C6" s="226"/>
      <c r="D6" s="226"/>
      <c r="E6" s="226"/>
      <c r="F6" s="226"/>
      <c r="G6" s="226"/>
      <c r="H6" s="226"/>
      <c r="I6" s="226"/>
      <c r="J6" s="226"/>
      <c r="K6" s="226"/>
      <c r="L6" s="226"/>
      <c r="M6" s="226"/>
      <c r="N6" s="226"/>
      <c r="O6" s="226"/>
      <c r="P6" s="226"/>
      <c r="Q6" s="226"/>
      <c r="R6" s="226"/>
      <c r="S6" s="226"/>
      <c r="T6" s="226"/>
      <c r="U6" s="226"/>
      <c r="V6" s="226"/>
      <c r="W6" s="226"/>
      <c r="X6" s="226"/>
      <c r="Y6" s="226"/>
      <c r="Z6" s="226"/>
    </row>
    <row r="7" spans="1:26" x14ac:dyDescent="0.3">
      <c r="A7" s="220">
        <v>1899</v>
      </c>
      <c r="B7" s="226"/>
      <c r="C7" s="226"/>
      <c r="D7" s="226"/>
      <c r="E7" s="226"/>
      <c r="F7" s="226"/>
      <c r="G7" s="226"/>
      <c r="H7" s="226"/>
      <c r="I7" s="226"/>
      <c r="J7" s="226"/>
      <c r="K7" s="226"/>
      <c r="L7" s="226"/>
      <c r="M7" s="226"/>
      <c r="N7" s="226"/>
      <c r="O7" s="226"/>
      <c r="P7" s="226"/>
      <c r="Q7" s="226"/>
      <c r="R7" s="226"/>
      <c r="S7" s="226"/>
      <c r="T7" s="226"/>
      <c r="U7" s="226"/>
      <c r="V7" s="226"/>
      <c r="W7" s="226"/>
      <c r="X7" s="226"/>
      <c r="Y7" s="226"/>
      <c r="Z7" s="226"/>
    </row>
    <row r="8" spans="1:26" x14ac:dyDescent="0.3">
      <c r="A8" s="220">
        <v>1900</v>
      </c>
      <c r="B8" s="226"/>
      <c r="C8" s="226"/>
      <c r="D8" s="226"/>
      <c r="E8" s="226"/>
      <c r="F8" s="226"/>
      <c r="G8" s="226"/>
      <c r="H8" s="226"/>
      <c r="I8" s="226"/>
      <c r="J8" s="226"/>
      <c r="K8" s="226"/>
      <c r="L8" s="226"/>
      <c r="M8" s="226"/>
      <c r="N8" s="226"/>
      <c r="O8" s="226"/>
      <c r="P8" s="226"/>
      <c r="Q8" s="226"/>
      <c r="R8" s="226"/>
      <c r="S8" s="226"/>
      <c r="T8" s="226"/>
      <c r="U8" s="226"/>
      <c r="V8" s="226"/>
      <c r="W8" s="226"/>
      <c r="X8" s="226"/>
      <c r="Y8" s="226"/>
      <c r="Z8" s="226"/>
    </row>
    <row r="9" spans="1:26" x14ac:dyDescent="0.3">
      <c r="A9" s="220">
        <v>1901</v>
      </c>
      <c r="B9" s="226"/>
      <c r="C9" s="226"/>
      <c r="D9" s="226"/>
      <c r="E9" s="226"/>
      <c r="F9" s="226"/>
      <c r="G9" s="226"/>
      <c r="H9" s="226"/>
      <c r="I9" s="226"/>
      <c r="J9" s="226"/>
      <c r="K9" s="226"/>
      <c r="L9" s="226"/>
      <c r="M9" s="226"/>
      <c r="N9" s="226"/>
      <c r="O9" s="226"/>
      <c r="P9" s="226"/>
      <c r="Q9" s="226"/>
      <c r="R9" s="226"/>
      <c r="S9" s="226"/>
      <c r="T9" s="226"/>
      <c r="U9" s="226"/>
      <c r="V9" s="226"/>
      <c r="W9" s="226"/>
      <c r="X9" s="226"/>
      <c r="Y9" s="226"/>
      <c r="Z9" s="226"/>
    </row>
    <row r="10" spans="1:26" x14ac:dyDescent="0.3">
      <c r="A10" s="220">
        <v>1902</v>
      </c>
      <c r="B10" s="226"/>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6"/>
    </row>
    <row r="11" spans="1:26" x14ac:dyDescent="0.3">
      <c r="A11" s="220">
        <v>1903</v>
      </c>
      <c r="B11" s="226"/>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6"/>
    </row>
    <row r="12" spans="1:26" x14ac:dyDescent="0.3">
      <c r="A12" s="220">
        <v>1904</v>
      </c>
      <c r="B12" s="226"/>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row>
    <row r="13" spans="1:26" x14ac:dyDescent="0.3">
      <c r="A13" s="220">
        <v>1905</v>
      </c>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row>
    <row r="14" spans="1:26" x14ac:dyDescent="0.3">
      <c r="A14" s="220">
        <v>1906</v>
      </c>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row>
    <row r="15" spans="1:26" x14ac:dyDescent="0.3">
      <c r="A15" s="220">
        <v>1907</v>
      </c>
      <c r="B15" s="226"/>
      <c r="C15" s="226"/>
      <c r="D15" s="226"/>
      <c r="E15" s="226"/>
      <c r="F15" s="226"/>
      <c r="G15" s="226"/>
      <c r="H15" s="226"/>
      <c r="I15" s="226"/>
      <c r="J15" s="226"/>
      <c r="K15" s="226"/>
      <c r="L15" s="226"/>
      <c r="M15" s="226"/>
      <c r="N15" s="226"/>
      <c r="O15" s="226"/>
      <c r="P15" s="226"/>
      <c r="Q15" s="226"/>
      <c r="R15" s="226"/>
      <c r="S15" s="226"/>
      <c r="T15" s="226"/>
      <c r="U15" s="226"/>
      <c r="V15" s="226"/>
      <c r="W15" s="226"/>
      <c r="X15" s="226"/>
      <c r="Y15" s="226"/>
      <c r="Z15" s="226"/>
    </row>
    <row r="16" spans="1:26" x14ac:dyDescent="0.3">
      <c r="A16" s="220">
        <v>1908</v>
      </c>
      <c r="B16" s="226"/>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row>
    <row r="17" spans="1:26" x14ac:dyDescent="0.3">
      <c r="A17" s="220">
        <v>1909</v>
      </c>
      <c r="B17" s="226"/>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row>
    <row r="18" spans="1:26" x14ac:dyDescent="0.3">
      <c r="A18" s="220">
        <v>1910</v>
      </c>
      <c r="B18" s="226"/>
      <c r="C18" s="226"/>
      <c r="D18" s="226"/>
      <c r="E18" s="226"/>
      <c r="F18" s="226"/>
      <c r="G18" s="226"/>
      <c r="H18" s="226"/>
      <c r="I18" s="226"/>
      <c r="J18" s="226"/>
      <c r="K18" s="226"/>
      <c r="L18" s="226"/>
      <c r="M18" s="226"/>
      <c r="N18" s="226"/>
      <c r="O18" s="226"/>
      <c r="P18" s="226"/>
      <c r="Q18" s="226"/>
      <c r="R18" s="226"/>
      <c r="S18" s="226"/>
      <c r="T18" s="226"/>
      <c r="U18" s="226"/>
      <c r="V18" s="226"/>
      <c r="W18" s="226"/>
      <c r="X18" s="226"/>
      <c r="Y18" s="226"/>
      <c r="Z18" s="226"/>
    </row>
    <row r="19" spans="1:26" x14ac:dyDescent="0.3">
      <c r="A19" s="220">
        <v>1911</v>
      </c>
      <c r="B19" s="226"/>
      <c r="C19" s="226"/>
      <c r="D19" s="226"/>
      <c r="E19" s="226"/>
      <c r="F19" s="226"/>
      <c r="G19" s="226"/>
      <c r="H19" s="226"/>
      <c r="I19" s="226"/>
      <c r="J19" s="226"/>
      <c r="K19" s="226"/>
      <c r="L19" s="226"/>
      <c r="M19" s="226"/>
      <c r="N19" s="226"/>
      <c r="O19" s="226"/>
      <c r="P19" s="226"/>
      <c r="Q19" s="226"/>
      <c r="R19" s="226"/>
      <c r="S19" s="226"/>
      <c r="T19" s="226"/>
      <c r="U19" s="220">
        <v>1467</v>
      </c>
      <c r="V19" s="226"/>
      <c r="W19" s="226"/>
      <c r="X19" s="226"/>
      <c r="Y19" s="226"/>
      <c r="Z19" s="226"/>
    </row>
    <row r="20" spans="1:26" x14ac:dyDescent="0.3">
      <c r="A20" s="220">
        <v>1912</v>
      </c>
      <c r="B20" s="226"/>
      <c r="C20" s="226"/>
      <c r="D20" s="226"/>
      <c r="E20" s="226"/>
      <c r="F20" s="226"/>
      <c r="G20" s="226"/>
      <c r="H20" s="226"/>
      <c r="I20" s="226"/>
      <c r="J20" s="226"/>
      <c r="K20" s="226"/>
      <c r="L20" s="226"/>
      <c r="M20" s="226"/>
      <c r="N20" s="226"/>
      <c r="O20" s="226"/>
      <c r="P20" s="226"/>
      <c r="Q20" s="226"/>
      <c r="R20" s="226"/>
      <c r="S20" s="226"/>
      <c r="T20" s="226"/>
      <c r="U20" s="226"/>
      <c r="V20" s="226"/>
      <c r="W20" s="226"/>
      <c r="X20" s="226"/>
      <c r="Y20" s="226"/>
      <c r="Z20" s="226"/>
    </row>
    <row r="21" spans="1:26" x14ac:dyDescent="0.3">
      <c r="A21" s="220">
        <v>1913</v>
      </c>
      <c r="B21" s="226"/>
      <c r="C21" s="226"/>
      <c r="D21" s="226"/>
      <c r="E21" s="226"/>
      <c r="F21" s="226"/>
      <c r="G21" s="226"/>
      <c r="H21" s="226"/>
      <c r="I21" s="226"/>
      <c r="J21" s="226"/>
      <c r="K21" s="226"/>
      <c r="L21" s="226"/>
      <c r="M21" s="226"/>
      <c r="N21" s="226"/>
      <c r="O21" s="226"/>
      <c r="P21" s="226"/>
      <c r="Q21" s="226"/>
      <c r="R21" s="226"/>
      <c r="S21" s="226"/>
      <c r="T21" s="226"/>
      <c r="U21" s="226"/>
      <c r="V21" s="226"/>
      <c r="W21" s="226"/>
      <c r="X21" s="226"/>
      <c r="Y21" s="226"/>
      <c r="Z21" s="226"/>
    </row>
    <row r="22" spans="1:26" x14ac:dyDescent="0.3">
      <c r="A22" s="220">
        <v>1914</v>
      </c>
      <c r="B22" s="226"/>
      <c r="C22" s="226"/>
      <c r="D22" s="226"/>
      <c r="E22" s="226"/>
      <c r="F22" s="226"/>
      <c r="G22" s="226"/>
      <c r="H22" s="226"/>
      <c r="I22" s="226"/>
      <c r="J22" s="226"/>
      <c r="K22" s="226"/>
      <c r="L22" s="226"/>
      <c r="M22" s="226"/>
      <c r="N22" s="226"/>
      <c r="O22" s="226"/>
      <c r="P22" s="226"/>
      <c r="Q22" s="226"/>
      <c r="R22" s="226"/>
      <c r="S22" s="226"/>
      <c r="T22" s="226"/>
      <c r="U22" s="220">
        <f>((1500*2)+(3000*10))/12</f>
        <v>2750</v>
      </c>
      <c r="V22" s="226"/>
      <c r="W22" s="226"/>
      <c r="X22" s="226"/>
      <c r="Y22" s="226"/>
      <c r="Z22" s="226"/>
    </row>
    <row r="23" spans="1:26" x14ac:dyDescent="0.3">
      <c r="A23" s="220">
        <v>1915</v>
      </c>
      <c r="B23" s="226"/>
      <c r="C23" s="226"/>
      <c r="D23" s="219">
        <v>100</v>
      </c>
      <c r="E23" s="219">
        <v>100</v>
      </c>
      <c r="F23" s="263">
        <v>120</v>
      </c>
      <c r="G23" s="226">
        <v>90</v>
      </c>
      <c r="H23" s="226">
        <v>100</v>
      </c>
      <c r="I23" s="226">
        <v>100</v>
      </c>
      <c r="J23" s="226">
        <v>70</v>
      </c>
      <c r="K23" s="226">
        <v>65</v>
      </c>
      <c r="L23" s="226">
        <v>50</v>
      </c>
      <c r="M23" s="226">
        <v>80</v>
      </c>
      <c r="N23" s="226">
        <v>100</v>
      </c>
      <c r="O23" s="226">
        <v>65</v>
      </c>
      <c r="P23" s="226">
        <v>90</v>
      </c>
      <c r="Q23" s="226">
        <v>30</v>
      </c>
      <c r="R23" s="226">
        <v>60</v>
      </c>
      <c r="S23" s="226">
        <v>50</v>
      </c>
      <c r="T23" s="226"/>
      <c r="U23" s="226"/>
      <c r="V23" s="226"/>
      <c r="W23" s="226"/>
      <c r="X23" s="226"/>
      <c r="Y23" s="226"/>
      <c r="Z23" s="226"/>
    </row>
    <row r="24" spans="1:26" x14ac:dyDescent="0.3">
      <c r="A24" s="220">
        <v>1916</v>
      </c>
      <c r="B24" s="226"/>
      <c r="C24" s="226"/>
      <c r="D24" s="219">
        <v>100</v>
      </c>
      <c r="E24" s="219">
        <v>100</v>
      </c>
      <c r="F24" s="226">
        <v>120</v>
      </c>
      <c r="G24" s="226">
        <v>90</v>
      </c>
      <c r="H24" s="226">
        <v>100</v>
      </c>
      <c r="I24" s="226">
        <v>100</v>
      </c>
      <c r="J24" s="226">
        <v>70</v>
      </c>
      <c r="K24" s="226">
        <v>60</v>
      </c>
      <c r="L24" s="226">
        <v>50</v>
      </c>
      <c r="M24" s="226">
        <v>80</v>
      </c>
      <c r="N24" s="226">
        <v>100</v>
      </c>
      <c r="O24" s="226">
        <v>65</v>
      </c>
      <c r="P24" s="226">
        <v>80</v>
      </c>
      <c r="Q24" s="226">
        <v>30</v>
      </c>
      <c r="R24" s="226">
        <v>60</v>
      </c>
      <c r="S24" s="226">
        <v>50</v>
      </c>
      <c r="T24" s="226"/>
      <c r="U24" s="226"/>
      <c r="V24" s="226"/>
      <c r="W24" s="226"/>
      <c r="X24" s="226"/>
      <c r="Y24" s="226"/>
      <c r="Z24" s="226"/>
    </row>
    <row r="25" spans="1:26" x14ac:dyDescent="0.3">
      <c r="A25" s="220">
        <v>1917</v>
      </c>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row>
    <row r="26" spans="1:26" x14ac:dyDescent="0.3">
      <c r="A26" s="220">
        <v>1918</v>
      </c>
      <c r="B26" s="226"/>
      <c r="C26" s="226"/>
      <c r="D26" s="226"/>
      <c r="E26" s="226"/>
      <c r="F26" s="226"/>
      <c r="G26" s="226"/>
      <c r="H26" s="226"/>
      <c r="I26" s="226"/>
      <c r="J26" s="226"/>
      <c r="K26" s="226"/>
      <c r="L26" s="226"/>
      <c r="M26" s="226"/>
      <c r="N26" s="226"/>
      <c r="O26" s="226"/>
      <c r="P26" s="226"/>
      <c r="Q26" s="226"/>
      <c r="R26" s="226"/>
      <c r="S26" s="226"/>
      <c r="T26" s="226"/>
      <c r="U26" s="226"/>
      <c r="V26" s="226"/>
      <c r="W26" s="226"/>
      <c r="X26" s="226"/>
      <c r="Y26" s="226"/>
      <c r="Z26" s="226"/>
    </row>
    <row r="27" spans="1:26" x14ac:dyDescent="0.3">
      <c r="A27" s="220">
        <v>1919</v>
      </c>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26"/>
      <c r="Z27" s="226"/>
    </row>
    <row r="28" spans="1:26" x14ac:dyDescent="0.3">
      <c r="A28" s="220">
        <v>1920</v>
      </c>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26"/>
      <c r="Z28" s="226"/>
    </row>
    <row r="29" spans="1:26" x14ac:dyDescent="0.3">
      <c r="A29" s="220">
        <v>1921</v>
      </c>
      <c r="B29" s="226"/>
      <c r="C29" s="226"/>
      <c r="D29" s="226"/>
      <c r="E29" s="226"/>
      <c r="F29" s="226"/>
      <c r="G29" s="226"/>
      <c r="H29" s="226"/>
      <c r="I29" s="226"/>
      <c r="J29" s="226"/>
      <c r="K29" s="226"/>
      <c r="L29" s="226"/>
      <c r="M29" s="226"/>
      <c r="N29" s="226"/>
      <c r="O29" s="226"/>
      <c r="P29" s="226"/>
      <c r="Q29" s="226"/>
      <c r="R29" s="226"/>
      <c r="S29" s="226"/>
      <c r="T29" s="226"/>
      <c r="U29" s="226"/>
      <c r="V29" s="226"/>
      <c r="W29" s="226"/>
      <c r="X29" s="226"/>
      <c r="Y29" s="226"/>
      <c r="Z29" s="226"/>
    </row>
    <row r="30" spans="1:26" x14ac:dyDescent="0.3">
      <c r="A30" s="220">
        <v>1922</v>
      </c>
      <c r="B30" s="226"/>
      <c r="C30" s="226"/>
      <c r="D30" s="226"/>
      <c r="E30" s="226"/>
      <c r="F30" s="226"/>
      <c r="G30" s="226"/>
      <c r="H30" s="226"/>
      <c r="I30" s="226"/>
      <c r="J30" s="226"/>
      <c r="K30" s="226"/>
      <c r="L30" s="226"/>
      <c r="M30" s="226"/>
      <c r="N30" s="226"/>
      <c r="O30" s="226"/>
      <c r="P30" s="226"/>
      <c r="Q30" s="226"/>
      <c r="R30" s="226"/>
      <c r="S30" s="226"/>
      <c r="T30" s="226"/>
      <c r="U30" s="226"/>
      <c r="V30" s="226"/>
      <c r="W30" s="226"/>
      <c r="X30" s="226"/>
      <c r="Y30" s="226"/>
      <c r="Z30" s="226"/>
    </row>
    <row r="31" spans="1:26" x14ac:dyDescent="0.3">
      <c r="A31" s="220">
        <v>1923</v>
      </c>
      <c r="B31" s="226">
        <v>600</v>
      </c>
      <c r="C31" s="226">
        <v>600</v>
      </c>
      <c r="D31" s="226">
        <v>75</v>
      </c>
      <c r="E31" s="18">
        <v>100</v>
      </c>
      <c r="F31" s="226">
        <v>150</v>
      </c>
      <c r="G31" s="226">
        <v>90</v>
      </c>
      <c r="H31" s="226">
        <v>100</v>
      </c>
      <c r="I31" s="226">
        <v>100</v>
      </c>
      <c r="J31" s="226">
        <v>75</v>
      </c>
      <c r="K31" s="226">
        <v>75</v>
      </c>
      <c r="L31" s="226">
        <v>75</v>
      </c>
      <c r="M31" s="226"/>
      <c r="N31" s="226">
        <v>120</v>
      </c>
      <c r="O31" s="226"/>
      <c r="P31" s="226">
        <v>80</v>
      </c>
      <c r="Q31" s="226">
        <v>40</v>
      </c>
      <c r="R31" s="226">
        <v>60</v>
      </c>
      <c r="S31" s="226">
        <v>50</v>
      </c>
      <c r="T31" s="226">
        <v>75</v>
      </c>
      <c r="U31" s="226">
        <v>3000</v>
      </c>
      <c r="V31" s="226">
        <v>1200</v>
      </c>
      <c r="W31" s="226"/>
      <c r="X31" s="226"/>
      <c r="Y31" s="226"/>
      <c r="Z31" s="226"/>
    </row>
    <row r="32" spans="1:26" x14ac:dyDescent="0.3">
      <c r="A32" s="220">
        <v>1924</v>
      </c>
      <c r="B32" s="226"/>
      <c r="C32" s="226"/>
      <c r="D32" s="226"/>
      <c r="E32" s="226"/>
      <c r="F32" s="226"/>
      <c r="G32" s="226"/>
      <c r="H32" s="226"/>
      <c r="I32" s="226"/>
      <c r="J32" s="226"/>
      <c r="K32" s="226"/>
      <c r="L32" s="226"/>
      <c r="M32" s="226"/>
      <c r="N32" s="226"/>
      <c r="O32" s="226"/>
      <c r="P32" s="226"/>
      <c r="Q32" s="226"/>
      <c r="R32" s="226"/>
      <c r="S32" s="226"/>
      <c r="T32" s="226"/>
      <c r="U32" s="226"/>
      <c r="V32" s="226"/>
      <c r="W32" s="226"/>
      <c r="X32" s="226"/>
      <c r="Y32" s="226"/>
      <c r="Z32" s="226"/>
    </row>
    <row r="33" spans="1:26" x14ac:dyDescent="0.3">
      <c r="A33" s="220">
        <v>1925</v>
      </c>
      <c r="B33" s="226"/>
      <c r="C33" s="226"/>
      <c r="D33" s="226"/>
      <c r="E33" s="226"/>
      <c r="F33" s="226"/>
      <c r="G33" s="226"/>
      <c r="H33" s="226"/>
      <c r="I33" s="226"/>
      <c r="J33" s="226"/>
      <c r="K33" s="226"/>
      <c r="L33" s="226"/>
      <c r="M33" s="226"/>
      <c r="N33" s="226"/>
      <c r="O33" s="226"/>
      <c r="P33" s="226"/>
      <c r="Q33" s="226"/>
      <c r="R33" s="226"/>
      <c r="S33" s="226"/>
      <c r="T33" s="226"/>
      <c r="U33" s="226"/>
      <c r="V33" s="226"/>
      <c r="W33" s="226"/>
      <c r="X33" s="226"/>
      <c r="Y33" s="226"/>
      <c r="Z33" s="226"/>
    </row>
    <row r="34" spans="1:26" x14ac:dyDescent="0.3">
      <c r="A34" s="220">
        <v>1926</v>
      </c>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row>
    <row r="35" spans="1:26" x14ac:dyDescent="0.3">
      <c r="A35" s="220">
        <v>1927</v>
      </c>
      <c r="B35" s="226"/>
      <c r="C35" s="226"/>
      <c r="D35" s="226"/>
      <c r="E35" s="226"/>
      <c r="F35" s="219"/>
      <c r="G35" s="226"/>
      <c r="H35" s="226"/>
      <c r="I35" s="226"/>
      <c r="J35" s="226"/>
      <c r="K35" s="219"/>
      <c r="L35" s="226"/>
      <c r="M35" s="226"/>
      <c r="N35" s="226"/>
      <c r="O35" s="226"/>
      <c r="P35" s="226"/>
      <c r="Q35" s="226"/>
      <c r="R35" s="226"/>
      <c r="S35" s="226"/>
      <c r="T35" s="226"/>
      <c r="U35" s="226"/>
      <c r="V35" s="226"/>
      <c r="W35" s="226"/>
      <c r="X35" s="226"/>
      <c r="Y35" s="226"/>
      <c r="Z35" s="226"/>
    </row>
    <row r="36" spans="1:26" x14ac:dyDescent="0.3">
      <c r="A36" s="220">
        <v>1928</v>
      </c>
      <c r="B36" s="226">
        <v>600</v>
      </c>
      <c r="C36" s="263">
        <v>600</v>
      </c>
      <c r="D36" s="219"/>
      <c r="E36" s="219">
        <v>120</v>
      </c>
      <c r="F36" s="219">
        <v>150</v>
      </c>
      <c r="G36" s="219">
        <v>120</v>
      </c>
      <c r="H36" s="226"/>
      <c r="I36" s="226"/>
      <c r="J36" s="226"/>
      <c r="K36" s="219">
        <v>150</v>
      </c>
      <c r="L36" s="219">
        <v>100</v>
      </c>
      <c r="M36" s="226"/>
      <c r="N36" s="226"/>
      <c r="O36" s="226"/>
      <c r="P36" s="226"/>
      <c r="Q36" s="226"/>
      <c r="R36" s="226"/>
      <c r="S36" s="226"/>
      <c r="T36" s="219">
        <v>120</v>
      </c>
      <c r="U36" s="263">
        <v>3000</v>
      </c>
      <c r="V36" s="226"/>
      <c r="W36" s="226"/>
      <c r="X36" s="226"/>
      <c r="Y36" s="226"/>
      <c r="Z36" s="226"/>
    </row>
    <row r="37" spans="1:26" x14ac:dyDescent="0.3">
      <c r="A37" s="220">
        <v>1929</v>
      </c>
      <c r="B37" s="264" t="s">
        <v>16</v>
      </c>
      <c r="C37" s="265" t="s">
        <v>16</v>
      </c>
      <c r="D37" s="265"/>
      <c r="E37" s="265" t="s">
        <v>16</v>
      </c>
      <c r="F37" s="265" t="s">
        <v>16</v>
      </c>
      <c r="G37" s="265" t="s">
        <v>16</v>
      </c>
      <c r="H37" s="226"/>
      <c r="I37" s="226"/>
      <c r="J37" s="226"/>
      <c r="K37" s="265" t="s">
        <v>16</v>
      </c>
      <c r="L37" s="265" t="s">
        <v>16</v>
      </c>
      <c r="M37" s="226"/>
      <c r="N37" s="226"/>
      <c r="O37" s="226"/>
      <c r="P37" s="226"/>
      <c r="Q37" s="226"/>
      <c r="R37" s="226"/>
      <c r="S37" s="226"/>
      <c r="T37" s="265" t="s">
        <v>16</v>
      </c>
      <c r="U37" s="265" t="s">
        <v>16</v>
      </c>
      <c r="V37" s="226"/>
      <c r="W37" s="226"/>
      <c r="X37" s="226"/>
      <c r="Y37" s="226"/>
      <c r="Z37" s="226"/>
    </row>
    <row r="38" spans="1:26" x14ac:dyDescent="0.3">
      <c r="A38" s="220">
        <v>1930</v>
      </c>
      <c r="B38" s="264" t="s">
        <v>16</v>
      </c>
      <c r="C38" s="265" t="s">
        <v>16</v>
      </c>
      <c r="D38" s="265"/>
      <c r="E38" s="265" t="s">
        <v>16</v>
      </c>
      <c r="F38" s="265" t="s">
        <v>16</v>
      </c>
      <c r="G38" s="265" t="s">
        <v>16</v>
      </c>
      <c r="H38" s="226"/>
      <c r="I38" s="226"/>
      <c r="J38" s="226"/>
      <c r="K38" s="265" t="s">
        <v>16</v>
      </c>
      <c r="L38" s="265" t="s">
        <v>16</v>
      </c>
      <c r="M38" s="226"/>
      <c r="N38" s="226"/>
      <c r="O38" s="226"/>
      <c r="P38" s="226"/>
      <c r="Q38" s="226"/>
      <c r="R38" s="226"/>
      <c r="S38" s="226"/>
      <c r="T38" s="265" t="s">
        <v>16</v>
      </c>
      <c r="U38" s="265" t="s">
        <v>16</v>
      </c>
      <c r="V38" s="226"/>
      <c r="W38" s="226"/>
      <c r="X38" s="226"/>
      <c r="Y38" s="226"/>
      <c r="Z38" s="226"/>
    </row>
    <row r="39" spans="1:26" x14ac:dyDescent="0.3">
      <c r="A39" s="220">
        <v>1931</v>
      </c>
      <c r="B39" s="264" t="s">
        <v>18</v>
      </c>
      <c r="C39" s="265" t="s">
        <v>18</v>
      </c>
      <c r="D39" s="263"/>
      <c r="E39" s="263">
        <v>120</v>
      </c>
      <c r="F39" s="263">
        <v>150</v>
      </c>
      <c r="G39" s="263">
        <v>120</v>
      </c>
      <c r="H39" s="226"/>
      <c r="I39" s="226"/>
      <c r="J39" s="226"/>
      <c r="K39" s="263">
        <v>150</v>
      </c>
      <c r="L39" s="263">
        <v>100</v>
      </c>
      <c r="M39" s="226"/>
      <c r="N39" s="226"/>
      <c r="O39" s="226"/>
      <c r="P39" s="226"/>
      <c r="Q39" s="226"/>
      <c r="R39" s="226"/>
      <c r="S39" s="226"/>
      <c r="T39" s="263">
        <v>120</v>
      </c>
      <c r="U39" s="263">
        <v>3000</v>
      </c>
      <c r="V39" s="226"/>
      <c r="W39" s="226"/>
      <c r="X39" s="226"/>
      <c r="Y39" s="226"/>
      <c r="Z39" s="226"/>
    </row>
    <row r="40" spans="1:26" x14ac:dyDescent="0.3">
      <c r="A40" s="220" t="s">
        <v>8</v>
      </c>
      <c r="B40" s="226">
        <v>600</v>
      </c>
      <c r="C40" s="263">
        <v>600</v>
      </c>
      <c r="D40" s="263"/>
      <c r="E40" s="263">
        <v>120</v>
      </c>
      <c r="F40" s="263">
        <v>150</v>
      </c>
      <c r="G40" s="263">
        <v>120</v>
      </c>
      <c r="H40" s="226"/>
      <c r="I40" s="226"/>
      <c r="J40" s="226"/>
      <c r="K40" s="263">
        <v>150</v>
      </c>
      <c r="L40" s="263">
        <v>100</v>
      </c>
      <c r="M40" s="226"/>
      <c r="N40" s="226"/>
      <c r="O40" s="226"/>
      <c r="P40" s="226"/>
      <c r="Q40" s="226"/>
      <c r="R40" s="226"/>
      <c r="S40" s="226"/>
      <c r="T40" s="263">
        <v>120</v>
      </c>
      <c r="U40" s="263">
        <v>3000</v>
      </c>
      <c r="V40" s="226"/>
      <c r="W40" s="226"/>
      <c r="X40" s="226"/>
      <c r="Y40" s="226"/>
      <c r="Z40" s="226"/>
    </row>
    <row r="41" spans="1:26" x14ac:dyDescent="0.3">
      <c r="A41" s="220" t="s">
        <v>9</v>
      </c>
      <c r="B41" s="226">
        <v>600</v>
      </c>
      <c r="C41" s="263">
        <v>600</v>
      </c>
      <c r="D41" s="263"/>
      <c r="E41" s="263">
        <v>120</v>
      </c>
      <c r="F41" s="265">
        <v>150</v>
      </c>
      <c r="G41" s="263">
        <v>120</v>
      </c>
      <c r="H41" s="226"/>
      <c r="I41" s="226"/>
      <c r="J41" s="226"/>
      <c r="K41" s="263">
        <v>150</v>
      </c>
      <c r="L41" s="265">
        <v>100</v>
      </c>
      <c r="M41" s="226"/>
      <c r="N41" s="226"/>
      <c r="O41" s="226"/>
      <c r="P41" s="226"/>
      <c r="Q41" s="226"/>
      <c r="R41" s="226"/>
      <c r="S41" s="226"/>
      <c r="T41" s="263">
        <v>120</v>
      </c>
      <c r="U41" s="263">
        <v>3000</v>
      </c>
      <c r="V41" s="226"/>
      <c r="W41" s="226"/>
      <c r="X41" s="226"/>
      <c r="Y41" s="226"/>
      <c r="Z41" s="226"/>
    </row>
    <row r="42" spans="1:26" x14ac:dyDescent="0.3">
      <c r="A42" s="220">
        <v>1933</v>
      </c>
      <c r="B42" s="226">
        <v>600</v>
      </c>
      <c r="C42" s="263">
        <v>600</v>
      </c>
      <c r="D42" s="263"/>
      <c r="E42" s="263">
        <v>120</v>
      </c>
      <c r="F42" s="265">
        <v>150</v>
      </c>
      <c r="G42" s="263">
        <v>120</v>
      </c>
      <c r="H42" s="226"/>
      <c r="I42" s="226"/>
      <c r="J42" s="226"/>
      <c r="K42" s="263">
        <v>150</v>
      </c>
      <c r="L42" s="265">
        <v>100</v>
      </c>
      <c r="M42" s="226"/>
      <c r="N42" s="226"/>
      <c r="O42" s="226"/>
      <c r="P42" s="226"/>
      <c r="Q42" s="226"/>
      <c r="R42" s="226"/>
      <c r="S42" s="226"/>
      <c r="T42" s="263">
        <v>140</v>
      </c>
      <c r="U42" s="263">
        <v>3000</v>
      </c>
      <c r="V42" s="226"/>
      <c r="W42" s="226"/>
      <c r="X42" s="226"/>
      <c r="Y42" s="226"/>
      <c r="Z42" s="226"/>
    </row>
    <row r="43" spans="1:26" x14ac:dyDescent="0.3">
      <c r="A43" s="220">
        <v>1934</v>
      </c>
      <c r="B43" s="226"/>
      <c r="C43" s="226"/>
      <c r="D43" s="226"/>
      <c r="E43" s="226"/>
      <c r="F43" s="226"/>
      <c r="G43" s="226"/>
      <c r="H43" s="226"/>
      <c r="I43" s="226"/>
      <c r="J43" s="226"/>
      <c r="K43" s="226"/>
      <c r="L43" s="226"/>
      <c r="M43" s="226"/>
      <c r="N43" s="226"/>
      <c r="O43" s="226"/>
      <c r="P43" s="226"/>
      <c r="Q43" s="226"/>
      <c r="R43" s="226"/>
      <c r="S43" s="226"/>
      <c r="T43" s="226"/>
      <c r="U43" s="226"/>
      <c r="V43" s="226"/>
      <c r="W43" s="226"/>
      <c r="X43" s="226"/>
      <c r="Y43" s="226"/>
      <c r="Z43" s="226"/>
    </row>
    <row r="44" spans="1:26" x14ac:dyDescent="0.3">
      <c r="A44" s="220">
        <v>1935</v>
      </c>
      <c r="B44" s="226"/>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row>
    <row r="45" spans="1:26" x14ac:dyDescent="0.3">
      <c r="A45" s="220">
        <v>1936</v>
      </c>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row>
    <row r="46" spans="1:26" x14ac:dyDescent="0.3">
      <c r="A46" s="220">
        <v>1937</v>
      </c>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row>
    <row r="47" spans="1:26" x14ac:dyDescent="0.3">
      <c r="A47" s="220">
        <v>1938</v>
      </c>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6"/>
      <c r="Z47" s="226"/>
    </row>
    <row r="48" spans="1:26" x14ac:dyDescent="0.3">
      <c r="A48" s="220">
        <v>1939</v>
      </c>
      <c r="B48" s="226"/>
      <c r="C48" s="226"/>
      <c r="D48" s="226"/>
      <c r="E48" s="226"/>
      <c r="F48" s="226"/>
      <c r="G48" s="226"/>
      <c r="H48" s="226"/>
      <c r="I48" s="226"/>
      <c r="J48" s="226"/>
      <c r="K48" s="226"/>
      <c r="L48" s="226"/>
      <c r="M48" s="226"/>
      <c r="N48" s="226"/>
      <c r="O48" s="226"/>
      <c r="P48" s="226"/>
      <c r="Q48" s="226"/>
      <c r="R48" s="226"/>
      <c r="S48" s="226"/>
      <c r="T48" s="226"/>
      <c r="U48" s="226"/>
      <c r="V48" s="226"/>
      <c r="W48" s="226"/>
      <c r="X48" s="226"/>
      <c r="Y48" s="226"/>
      <c r="Z48" s="226"/>
    </row>
    <row r="49" spans="1:26" x14ac:dyDescent="0.3">
      <c r="A49" s="220">
        <v>1940</v>
      </c>
      <c r="B49" s="226"/>
      <c r="C49" s="226"/>
      <c r="D49" s="226"/>
      <c r="E49" s="226"/>
      <c r="F49" s="226"/>
      <c r="G49" s="226"/>
      <c r="H49" s="226"/>
      <c r="I49" s="226"/>
      <c r="J49" s="226"/>
      <c r="K49" s="226"/>
      <c r="L49" s="226"/>
      <c r="M49" s="226"/>
      <c r="N49" s="226"/>
      <c r="O49" s="226"/>
      <c r="P49" s="226"/>
      <c r="Q49" s="226"/>
      <c r="R49" s="226"/>
      <c r="S49" s="226"/>
      <c r="T49" s="226"/>
      <c r="U49" s="226"/>
      <c r="V49" s="226"/>
      <c r="W49" s="226"/>
      <c r="X49" s="226"/>
      <c r="Y49" s="226"/>
      <c r="Z49" s="226"/>
    </row>
    <row r="50" spans="1:26" x14ac:dyDescent="0.3">
      <c r="A50" s="220">
        <v>1941</v>
      </c>
      <c r="B50" s="226"/>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row>
    <row r="51" spans="1:26" x14ac:dyDescent="0.3">
      <c r="A51" s="220">
        <v>1942</v>
      </c>
      <c r="B51" s="226"/>
      <c r="C51" s="226"/>
      <c r="D51" s="226"/>
      <c r="E51" s="226"/>
      <c r="F51" s="226"/>
      <c r="G51" s="226"/>
      <c r="H51" s="226"/>
      <c r="I51" s="226"/>
      <c r="J51" s="226"/>
      <c r="K51" s="226"/>
      <c r="L51" s="226"/>
      <c r="M51" s="226"/>
      <c r="N51" s="226"/>
      <c r="O51" s="226"/>
      <c r="P51" s="226"/>
      <c r="Q51" s="226"/>
      <c r="R51" s="226"/>
      <c r="S51" s="226"/>
      <c r="T51" s="226"/>
      <c r="U51" s="226"/>
      <c r="V51" s="226"/>
      <c r="W51" s="226"/>
      <c r="X51" s="226"/>
      <c r="Y51" s="226"/>
      <c r="Z51" s="226"/>
    </row>
    <row r="52" spans="1:26" x14ac:dyDescent="0.3">
      <c r="A52" s="220">
        <v>1943</v>
      </c>
      <c r="B52" s="226"/>
      <c r="C52" s="226"/>
      <c r="D52" s="226"/>
      <c r="E52" s="226"/>
      <c r="F52" s="226"/>
      <c r="G52" s="226"/>
      <c r="H52" s="226"/>
      <c r="I52" s="226"/>
      <c r="J52" s="226"/>
      <c r="K52" s="226"/>
      <c r="L52" s="226"/>
      <c r="M52" s="226"/>
      <c r="N52" s="226"/>
      <c r="O52" s="226"/>
      <c r="P52" s="226"/>
      <c r="Q52" s="226"/>
      <c r="R52" s="226"/>
      <c r="S52" s="226"/>
      <c r="T52" s="226"/>
      <c r="U52" s="226"/>
      <c r="V52" s="226"/>
      <c r="W52" s="226"/>
      <c r="X52" s="226"/>
      <c r="Y52" s="226"/>
      <c r="Z52" s="226"/>
    </row>
    <row r="53" spans="1:26" x14ac:dyDescent="0.3">
      <c r="A53" s="220">
        <v>1944</v>
      </c>
      <c r="B53" s="226"/>
      <c r="C53" s="226"/>
      <c r="D53" s="226"/>
      <c r="E53" s="226"/>
      <c r="F53" s="226"/>
      <c r="G53" s="226"/>
      <c r="H53" s="226"/>
      <c r="I53" s="226"/>
      <c r="J53" s="226"/>
      <c r="K53" s="226"/>
      <c r="L53" s="226"/>
      <c r="M53" s="226"/>
      <c r="N53" s="226"/>
      <c r="O53" s="226"/>
      <c r="P53" s="226"/>
      <c r="Q53" s="226"/>
      <c r="R53" s="226"/>
      <c r="S53" s="226"/>
      <c r="T53" s="226"/>
      <c r="U53" s="226"/>
      <c r="V53" s="226"/>
      <c r="W53" s="226"/>
      <c r="X53" s="226"/>
      <c r="Y53" s="226"/>
      <c r="Z53" s="226"/>
    </row>
    <row r="54" spans="1:26" x14ac:dyDescent="0.3">
      <c r="A54" s="220">
        <v>1945</v>
      </c>
      <c r="B54" s="226">
        <v>800</v>
      </c>
      <c r="C54" s="226">
        <v>800</v>
      </c>
      <c r="D54" s="226"/>
      <c r="E54" s="226">
        <v>150</v>
      </c>
      <c r="F54" s="226"/>
      <c r="G54" s="226"/>
      <c r="H54" s="226"/>
      <c r="I54" s="226"/>
      <c r="J54" s="226"/>
      <c r="K54" s="226"/>
      <c r="L54" s="226"/>
      <c r="M54" s="226"/>
      <c r="N54" s="226"/>
      <c r="O54" s="226"/>
      <c r="P54" s="226"/>
      <c r="Q54" s="226"/>
      <c r="R54" s="226"/>
      <c r="S54" s="226"/>
      <c r="T54" s="226"/>
      <c r="U54" s="226">
        <v>2000</v>
      </c>
      <c r="V54" s="226"/>
      <c r="W54" s="226"/>
      <c r="X54" s="226"/>
      <c r="Y54" s="226"/>
      <c r="Z54" s="226"/>
    </row>
    <row r="55" spans="1:26" x14ac:dyDescent="0.3">
      <c r="A55" s="220">
        <v>1946</v>
      </c>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263"/>
    </row>
    <row r="56" spans="1:26" x14ac:dyDescent="0.3">
      <c r="A56" s="220">
        <v>1947</v>
      </c>
      <c r="B56" s="263"/>
      <c r="C56" s="263"/>
      <c r="D56" s="263"/>
      <c r="E56" s="263"/>
      <c r="F56" s="263"/>
      <c r="G56" s="263"/>
      <c r="H56" s="263"/>
      <c r="I56" s="263"/>
      <c r="J56" s="263"/>
      <c r="K56" s="263"/>
      <c r="L56" s="263"/>
      <c r="M56" s="263"/>
      <c r="N56" s="263"/>
      <c r="O56" s="263"/>
      <c r="P56" s="263"/>
      <c r="Q56" s="263"/>
      <c r="R56" s="263"/>
      <c r="S56" s="263"/>
      <c r="T56" s="263"/>
      <c r="U56" s="263"/>
      <c r="V56" s="263"/>
      <c r="W56" s="263"/>
      <c r="X56" s="263"/>
      <c r="Y56" s="263"/>
    </row>
    <row r="57" spans="1:26" x14ac:dyDescent="0.3">
      <c r="A57" s="220">
        <v>1948</v>
      </c>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263"/>
    </row>
    <row r="58" spans="1:26" x14ac:dyDescent="0.3">
      <c r="A58" s="220">
        <v>1949</v>
      </c>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263"/>
    </row>
    <row r="59" spans="1:26" x14ac:dyDescent="0.3">
      <c r="A59" s="220">
        <v>1950</v>
      </c>
      <c r="B59" s="263"/>
      <c r="C59" s="263"/>
      <c r="D59" s="263"/>
      <c r="E59" s="263"/>
      <c r="F59" s="263"/>
      <c r="G59" s="263"/>
      <c r="H59" s="263"/>
      <c r="I59" s="263"/>
      <c r="J59" s="263"/>
      <c r="K59" s="263"/>
      <c r="L59" s="263"/>
      <c r="M59" s="263"/>
      <c r="N59" s="263"/>
      <c r="O59" s="263"/>
      <c r="P59" s="263"/>
      <c r="Q59" s="263"/>
      <c r="R59" s="263"/>
      <c r="S59" s="263"/>
      <c r="T59" s="263"/>
      <c r="U59" s="263"/>
      <c r="V59" s="263"/>
      <c r="W59" s="263"/>
      <c r="X59" s="263"/>
      <c r="Y59" s="263"/>
    </row>
    <row r="60" spans="1:26" x14ac:dyDescent="0.3">
      <c r="A60" s="220">
        <v>1951</v>
      </c>
      <c r="B60" s="263"/>
      <c r="C60" s="263"/>
      <c r="D60" s="263"/>
      <c r="E60" s="263"/>
      <c r="F60" s="263"/>
      <c r="G60" s="263"/>
      <c r="H60" s="263"/>
      <c r="I60" s="263"/>
      <c r="J60" s="263"/>
      <c r="K60" s="263"/>
      <c r="L60" s="263"/>
      <c r="M60" s="263"/>
      <c r="N60" s="263"/>
      <c r="O60" s="263"/>
      <c r="P60" s="263"/>
      <c r="Q60" s="263"/>
      <c r="R60" s="263"/>
      <c r="S60" s="263"/>
      <c r="T60" s="263"/>
      <c r="U60" s="263"/>
      <c r="V60" s="263"/>
      <c r="W60" s="263"/>
      <c r="X60" s="263"/>
      <c r="Y60" s="263"/>
    </row>
    <row r="61" spans="1:26" x14ac:dyDescent="0.3">
      <c r="A61" s="220">
        <v>1952</v>
      </c>
      <c r="B61" s="263"/>
      <c r="C61" s="263"/>
      <c r="D61" s="263"/>
      <c r="E61" s="263"/>
      <c r="F61" s="263"/>
      <c r="G61" s="263"/>
      <c r="H61" s="263"/>
      <c r="I61" s="263"/>
      <c r="J61" s="263"/>
      <c r="K61" s="263"/>
      <c r="L61" s="263"/>
      <c r="M61" s="263"/>
      <c r="N61" s="263"/>
      <c r="O61" s="263"/>
      <c r="P61" s="263"/>
      <c r="Q61" s="263"/>
      <c r="R61" s="263"/>
      <c r="S61" s="263"/>
      <c r="T61" s="263"/>
      <c r="U61" s="263"/>
      <c r="V61" s="263"/>
      <c r="W61" s="263"/>
      <c r="X61" s="263"/>
      <c r="Y61" s="263"/>
    </row>
    <row r="62" spans="1:26" x14ac:dyDescent="0.3">
      <c r="A62" s="220">
        <v>1953</v>
      </c>
      <c r="B62" s="263"/>
      <c r="C62" s="263"/>
      <c r="D62" s="263"/>
      <c r="E62" s="263"/>
      <c r="F62" s="263"/>
      <c r="G62" s="263"/>
      <c r="H62" s="263"/>
      <c r="I62" s="263"/>
      <c r="J62" s="263"/>
      <c r="K62" s="263"/>
      <c r="L62" s="263"/>
      <c r="M62" s="263"/>
      <c r="N62" s="263"/>
      <c r="O62" s="263"/>
      <c r="P62" s="263"/>
      <c r="Q62" s="263"/>
      <c r="R62" s="263"/>
      <c r="S62" s="263"/>
      <c r="T62" s="263"/>
      <c r="U62" s="263"/>
      <c r="V62" s="263"/>
      <c r="W62" s="263"/>
      <c r="X62" s="263"/>
      <c r="Y62" s="263"/>
    </row>
    <row r="63" spans="1:26" x14ac:dyDescent="0.3">
      <c r="A63" s="220">
        <v>1954</v>
      </c>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263"/>
    </row>
    <row r="64" spans="1:26" x14ac:dyDescent="0.3">
      <c r="A64" s="220">
        <v>1955</v>
      </c>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263"/>
    </row>
    <row r="65" spans="1:25" x14ac:dyDescent="0.3">
      <c r="A65" s="220">
        <v>1956</v>
      </c>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263"/>
    </row>
    <row r="66" spans="1:25" x14ac:dyDescent="0.3">
      <c r="A66" s="220">
        <v>1957</v>
      </c>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263"/>
    </row>
    <row r="67" spans="1:25" x14ac:dyDescent="0.3">
      <c r="A67" s="220">
        <v>1958</v>
      </c>
      <c r="B67" s="263"/>
      <c r="C67" s="263"/>
      <c r="D67" s="263"/>
      <c r="E67" s="263"/>
      <c r="F67" s="263"/>
      <c r="G67" s="263"/>
      <c r="H67" s="263"/>
      <c r="I67" s="263"/>
      <c r="J67" s="263"/>
      <c r="K67" s="263"/>
      <c r="L67" s="263"/>
      <c r="M67" s="263"/>
      <c r="N67" s="263"/>
      <c r="O67" s="263"/>
      <c r="P67" s="263"/>
      <c r="Q67" s="263"/>
      <c r="R67" s="263"/>
      <c r="S67" s="263"/>
      <c r="T67" s="263"/>
      <c r="U67" s="263"/>
      <c r="V67" s="263"/>
      <c r="W67" s="263"/>
      <c r="X67" s="263"/>
      <c r="Y67" s="263"/>
    </row>
    <row r="68" spans="1:25" x14ac:dyDescent="0.3">
      <c r="A68" s="220">
        <v>1959</v>
      </c>
      <c r="B68" s="263"/>
      <c r="C68" s="263"/>
      <c r="D68" s="263"/>
      <c r="E68" s="263"/>
      <c r="F68" s="263"/>
      <c r="G68" s="263"/>
      <c r="H68" s="263"/>
      <c r="I68" s="263"/>
      <c r="J68" s="263"/>
      <c r="K68" s="263"/>
      <c r="L68" s="263"/>
      <c r="M68" s="263"/>
      <c r="N68" s="263"/>
      <c r="O68" s="263"/>
      <c r="P68" s="263"/>
      <c r="Q68" s="263"/>
      <c r="R68" s="263"/>
      <c r="S68" s="263"/>
      <c r="T68" s="263"/>
      <c r="U68" s="263"/>
      <c r="V68" s="263"/>
      <c r="W68" s="263"/>
      <c r="X68" s="263"/>
      <c r="Y68" s="263"/>
    </row>
    <row r="69" spans="1:25" x14ac:dyDescent="0.3">
      <c r="A69" s="220">
        <v>1960</v>
      </c>
      <c r="B69" s="263"/>
      <c r="C69" s="263"/>
      <c r="D69" s="263"/>
      <c r="E69" s="263"/>
      <c r="F69" s="263"/>
      <c r="G69" s="263"/>
      <c r="H69" s="263"/>
      <c r="I69" s="263"/>
      <c r="J69" s="263"/>
      <c r="K69" s="263"/>
      <c r="L69" s="263"/>
      <c r="M69" s="263"/>
      <c r="N69" s="263"/>
      <c r="O69" s="263"/>
      <c r="P69" s="263"/>
      <c r="Q69" s="263"/>
      <c r="R69" s="263"/>
      <c r="S69" s="263"/>
      <c r="T69" s="263"/>
      <c r="U69" s="263"/>
      <c r="V69" s="263"/>
      <c r="W69" s="263"/>
      <c r="X69" s="263"/>
      <c r="Y69" s="263"/>
    </row>
    <row r="70" spans="1:25" x14ac:dyDescent="0.3">
      <c r="A70" s="220">
        <v>1961</v>
      </c>
      <c r="B70" s="263"/>
      <c r="C70" s="263"/>
      <c r="D70" s="263"/>
      <c r="E70" s="263"/>
      <c r="F70" s="263"/>
      <c r="G70" s="263"/>
      <c r="H70" s="263"/>
      <c r="I70" s="263"/>
      <c r="J70" s="263"/>
      <c r="K70" s="263"/>
      <c r="L70" s="263"/>
      <c r="M70" s="263"/>
      <c r="N70" s="263"/>
      <c r="O70" s="263"/>
      <c r="P70" s="263"/>
      <c r="Q70" s="263"/>
      <c r="R70" s="263"/>
      <c r="S70" s="263"/>
      <c r="T70" s="263"/>
      <c r="U70" s="263"/>
      <c r="V70" s="263"/>
      <c r="W70" s="263"/>
      <c r="X70" s="263"/>
      <c r="Y70" s="263"/>
    </row>
    <row r="71" spans="1:25" x14ac:dyDescent="0.3">
      <c r="A71" s="220">
        <v>1962</v>
      </c>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263"/>
    </row>
    <row r="72" spans="1:25" x14ac:dyDescent="0.3">
      <c r="A72" s="220">
        <v>1963</v>
      </c>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263"/>
    </row>
    <row r="73" spans="1:25" x14ac:dyDescent="0.3">
      <c r="A73" s="220">
        <v>1964</v>
      </c>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263"/>
    </row>
    <row r="74" spans="1:25" x14ac:dyDescent="0.3">
      <c r="A74" s="220">
        <v>1965</v>
      </c>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263"/>
    </row>
    <row r="75" spans="1:25" x14ac:dyDescent="0.3">
      <c r="A75" s="220">
        <v>1966</v>
      </c>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263"/>
    </row>
    <row r="76" spans="1:25" x14ac:dyDescent="0.3">
      <c r="A76" s="220">
        <v>1967</v>
      </c>
      <c r="B76" s="263"/>
      <c r="C76" s="263"/>
      <c r="D76" s="263"/>
      <c r="E76" s="263"/>
      <c r="F76" s="263"/>
      <c r="G76" s="263"/>
      <c r="H76" s="263"/>
      <c r="I76" s="263"/>
      <c r="J76" s="263"/>
      <c r="K76" s="263"/>
      <c r="L76" s="263"/>
      <c r="M76" s="263"/>
      <c r="N76" s="263"/>
      <c r="O76" s="263"/>
      <c r="P76" s="263"/>
      <c r="Q76" s="263"/>
      <c r="R76" s="263"/>
      <c r="S76" s="263"/>
      <c r="T76" s="263"/>
      <c r="U76" s="263"/>
      <c r="V76" s="263"/>
      <c r="W76" s="263"/>
      <c r="X76" s="263"/>
      <c r="Y76" s="263"/>
    </row>
    <row r="77" spans="1:25" x14ac:dyDescent="0.3">
      <c r="A77" s="220">
        <v>1968</v>
      </c>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263"/>
    </row>
    <row r="78" spans="1:25" x14ac:dyDescent="0.3">
      <c r="A78" s="220">
        <v>1969</v>
      </c>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row>
    <row r="79" spans="1:25" x14ac:dyDescent="0.3">
      <c r="A79" s="220">
        <v>1970</v>
      </c>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row>
    <row r="80" spans="1:25" x14ac:dyDescent="0.3">
      <c r="A80" s="220">
        <v>1971</v>
      </c>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row>
    <row r="81" spans="1:25" x14ac:dyDescent="0.3">
      <c r="A81" s="220">
        <v>1972</v>
      </c>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row>
    <row r="82" spans="1:25" x14ac:dyDescent="0.3">
      <c r="A82" s="220">
        <v>1973</v>
      </c>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263"/>
    </row>
    <row r="83" spans="1:25" x14ac:dyDescent="0.3">
      <c r="A83" s="220">
        <v>1974</v>
      </c>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row>
    <row r="84" spans="1:25" x14ac:dyDescent="0.3">
      <c r="A84" s="220">
        <v>1975</v>
      </c>
      <c r="B84" s="263"/>
      <c r="C84" s="263"/>
      <c r="D84" s="263"/>
      <c r="E84" s="263"/>
      <c r="F84" s="263"/>
      <c r="G84" s="263"/>
      <c r="H84" s="263"/>
      <c r="I84" s="263"/>
      <c r="J84" s="263"/>
      <c r="K84" s="263"/>
      <c r="L84" s="263"/>
      <c r="M84" s="263"/>
      <c r="N84" s="263"/>
      <c r="O84" s="263"/>
      <c r="P84" s="263"/>
      <c r="Q84" s="263"/>
      <c r="R84" s="263"/>
      <c r="S84" s="263"/>
      <c r="T84" s="263"/>
      <c r="U84" s="263"/>
      <c r="V84" s="263"/>
      <c r="W84" s="263"/>
      <c r="X84" s="263"/>
      <c r="Y84" s="263"/>
    </row>
    <row r="85" spans="1:25" x14ac:dyDescent="0.3">
      <c r="A85" s="220">
        <v>1976</v>
      </c>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263"/>
    </row>
    <row r="86" spans="1:25" x14ac:dyDescent="0.3">
      <c r="A86" s="220">
        <v>1977</v>
      </c>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263"/>
    </row>
    <row r="87" spans="1:25" x14ac:dyDescent="0.3">
      <c r="A87" s="220">
        <v>1978</v>
      </c>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row>
    <row r="88" spans="1:25" x14ac:dyDescent="0.3">
      <c r="A88" s="220">
        <v>1979</v>
      </c>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row>
    <row r="89" spans="1:25" x14ac:dyDescent="0.3">
      <c r="A89" s="220">
        <v>1980</v>
      </c>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row>
    <row r="90" spans="1:25" x14ac:dyDescent="0.3">
      <c r="A90" s="220">
        <v>1981</v>
      </c>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row>
    <row r="91" spans="1:25" x14ac:dyDescent="0.3">
      <c r="A91" s="220">
        <v>1982</v>
      </c>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row>
    <row r="92" spans="1:25" x14ac:dyDescent="0.3">
      <c r="A92" s="220">
        <v>1983</v>
      </c>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row>
    <row r="93" spans="1:25" x14ac:dyDescent="0.3">
      <c r="A93" s="220">
        <v>1984</v>
      </c>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row>
    <row r="94" spans="1:25" x14ac:dyDescent="0.3">
      <c r="A94" s="220">
        <v>1985</v>
      </c>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row>
    <row r="95" spans="1:25" x14ac:dyDescent="0.3">
      <c r="A95" s="220">
        <v>1986</v>
      </c>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row>
    <row r="96" spans="1:25" x14ac:dyDescent="0.3">
      <c r="A96" s="7"/>
    </row>
    <row r="97" spans="1:1" x14ac:dyDescent="0.3">
      <c r="A97" s="7"/>
    </row>
    <row r="98" spans="1:1" x14ac:dyDescent="0.3">
      <c r="A98" s="7"/>
    </row>
    <row r="99" spans="1:1" x14ac:dyDescent="0.3">
      <c r="A99" s="7"/>
    </row>
    <row r="100" spans="1:1" x14ac:dyDescent="0.3">
      <c r="A100" s="7"/>
    </row>
    <row r="101" spans="1:1" x14ac:dyDescent="0.3">
      <c r="A101" s="7"/>
    </row>
    <row r="102" spans="1:1" x14ac:dyDescent="0.3">
      <c r="A102" s="7"/>
    </row>
    <row r="103" spans="1:1" x14ac:dyDescent="0.3">
      <c r="A103" s="7"/>
    </row>
    <row r="104" spans="1:1" x14ac:dyDescent="0.3">
      <c r="A104" s="7"/>
    </row>
    <row r="105" spans="1:1" x14ac:dyDescent="0.3">
      <c r="A105" s="7"/>
    </row>
    <row r="106" spans="1:1" x14ac:dyDescent="0.3">
      <c r="A106" s="7"/>
    </row>
    <row r="107" spans="1:1" x14ac:dyDescent="0.3">
      <c r="A107" s="7"/>
    </row>
    <row r="108" spans="1:1" x14ac:dyDescent="0.3">
      <c r="A108" s="7"/>
    </row>
    <row r="109" spans="1:1" x14ac:dyDescent="0.3">
      <c r="A109" s="7"/>
    </row>
    <row r="110" spans="1:1" x14ac:dyDescent="0.3">
      <c r="A110" s="7"/>
    </row>
    <row r="111" spans="1:1" x14ac:dyDescent="0.3">
      <c r="A111" s="7"/>
    </row>
    <row r="112" spans="1:1"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2" spans="1:1" x14ac:dyDescent="0.3">
      <c r="A132" s="7"/>
    </row>
    <row r="133" spans="1:1" x14ac:dyDescent="0.3">
      <c r="A133" s="7"/>
    </row>
    <row r="134" spans="1:1" x14ac:dyDescent="0.3">
      <c r="A134" s="7"/>
    </row>
    <row r="135" spans="1:1" x14ac:dyDescent="0.3">
      <c r="A135" s="7"/>
    </row>
    <row r="136" spans="1:1" x14ac:dyDescent="0.3">
      <c r="A136" s="7"/>
    </row>
    <row r="137" spans="1:1" x14ac:dyDescent="0.3">
      <c r="A137" s="7"/>
    </row>
    <row r="138" spans="1:1" x14ac:dyDescent="0.3">
      <c r="A138" s="7"/>
    </row>
    <row r="139" spans="1:1" x14ac:dyDescent="0.3">
      <c r="A139" s="7"/>
    </row>
    <row r="140" spans="1:1" x14ac:dyDescent="0.3">
      <c r="A140" s="7"/>
    </row>
    <row r="141" spans="1:1" x14ac:dyDescent="0.3">
      <c r="A141" s="7"/>
    </row>
    <row r="142" spans="1:1" x14ac:dyDescent="0.3">
      <c r="A142" s="7"/>
    </row>
    <row r="143" spans="1:1" x14ac:dyDescent="0.3">
      <c r="A143" s="7"/>
    </row>
    <row r="144" spans="1:1" x14ac:dyDescent="0.3">
      <c r="A144" s="7"/>
    </row>
    <row r="145" spans="1:1" x14ac:dyDescent="0.3">
      <c r="A145" s="7"/>
    </row>
    <row r="146" spans="1:1" x14ac:dyDescent="0.3">
      <c r="A146" s="7"/>
    </row>
    <row r="147" spans="1:1" x14ac:dyDescent="0.3">
      <c r="A147" s="7"/>
    </row>
    <row r="148" spans="1:1" x14ac:dyDescent="0.3">
      <c r="A148" s="7"/>
    </row>
    <row r="149" spans="1:1" x14ac:dyDescent="0.3">
      <c r="A149" s="7"/>
    </row>
    <row r="150" spans="1:1" x14ac:dyDescent="0.3">
      <c r="A150" s="7"/>
    </row>
    <row r="151" spans="1:1" x14ac:dyDescent="0.3">
      <c r="A151" s="7"/>
    </row>
    <row r="152" spans="1:1" x14ac:dyDescent="0.3">
      <c r="A152" s="7"/>
    </row>
    <row r="153" spans="1:1" x14ac:dyDescent="0.3">
      <c r="A153" s="7"/>
    </row>
    <row r="154" spans="1:1" x14ac:dyDescent="0.3">
      <c r="A154" s="7"/>
    </row>
    <row r="155" spans="1:1" x14ac:dyDescent="0.3">
      <c r="A155" s="7"/>
    </row>
    <row r="156" spans="1:1" x14ac:dyDescent="0.3">
      <c r="A156" s="7"/>
    </row>
    <row r="157" spans="1:1" x14ac:dyDescent="0.3">
      <c r="A157" s="7"/>
    </row>
    <row r="158" spans="1:1" x14ac:dyDescent="0.3">
      <c r="A158" s="7"/>
    </row>
    <row r="159" spans="1:1" x14ac:dyDescent="0.3">
      <c r="A159" s="7"/>
    </row>
    <row r="160" spans="1:1" x14ac:dyDescent="0.3">
      <c r="A160" s="7"/>
    </row>
    <row r="161" spans="1:1" x14ac:dyDescent="0.3">
      <c r="A161" s="7"/>
    </row>
    <row r="162" spans="1:1" x14ac:dyDescent="0.3">
      <c r="A162" s="7"/>
    </row>
    <row r="163" spans="1:1" x14ac:dyDescent="0.3">
      <c r="A163" s="7"/>
    </row>
    <row r="164" spans="1:1" x14ac:dyDescent="0.3">
      <c r="A164" s="7"/>
    </row>
    <row r="165" spans="1:1" x14ac:dyDescent="0.3">
      <c r="A165" s="7"/>
    </row>
    <row r="166" spans="1:1" x14ac:dyDescent="0.3">
      <c r="A166" s="7"/>
    </row>
    <row r="167" spans="1:1" x14ac:dyDescent="0.3">
      <c r="A167" s="7"/>
    </row>
    <row r="168" spans="1:1" x14ac:dyDescent="0.3">
      <c r="A168" s="7"/>
    </row>
    <row r="169" spans="1:1" x14ac:dyDescent="0.3">
      <c r="A169" s="7"/>
    </row>
    <row r="170" spans="1:1" x14ac:dyDescent="0.3">
      <c r="A170" s="7"/>
    </row>
    <row r="171" spans="1:1" x14ac:dyDescent="0.3">
      <c r="A171" s="7"/>
    </row>
    <row r="172" spans="1:1" x14ac:dyDescent="0.3">
      <c r="A172" s="7"/>
    </row>
    <row r="173" spans="1:1" x14ac:dyDescent="0.3">
      <c r="A173" s="7"/>
    </row>
    <row r="174" spans="1:1" x14ac:dyDescent="0.3">
      <c r="A174" s="7"/>
    </row>
    <row r="175" spans="1:1" x14ac:dyDescent="0.3">
      <c r="A175" s="7"/>
    </row>
    <row r="176" spans="1:1" x14ac:dyDescent="0.3">
      <c r="A176" s="7"/>
    </row>
    <row r="177" spans="1:1" x14ac:dyDescent="0.3">
      <c r="A177" s="7"/>
    </row>
    <row r="178" spans="1:1" x14ac:dyDescent="0.3">
      <c r="A178" s="7"/>
    </row>
    <row r="179" spans="1:1" x14ac:dyDescent="0.3">
      <c r="A179" s="7"/>
    </row>
    <row r="180" spans="1:1" x14ac:dyDescent="0.3">
      <c r="A180" s="7"/>
    </row>
    <row r="181" spans="1:1" x14ac:dyDescent="0.3">
      <c r="A181" s="7"/>
    </row>
    <row r="182" spans="1:1" x14ac:dyDescent="0.3">
      <c r="A182" s="7"/>
    </row>
    <row r="183" spans="1:1" x14ac:dyDescent="0.3">
      <c r="A183" s="7"/>
    </row>
    <row r="184" spans="1:1" x14ac:dyDescent="0.3">
      <c r="A184" s="7"/>
    </row>
    <row r="185" spans="1:1" x14ac:dyDescent="0.3">
      <c r="A185" s="7"/>
    </row>
    <row r="186" spans="1:1" x14ac:dyDescent="0.3">
      <c r="A186" s="7"/>
    </row>
    <row r="187" spans="1:1" x14ac:dyDescent="0.3">
      <c r="A187" s="7"/>
    </row>
    <row r="188" spans="1:1" x14ac:dyDescent="0.3">
      <c r="A188" s="7"/>
    </row>
    <row r="189" spans="1:1" x14ac:dyDescent="0.3">
      <c r="A189" s="7"/>
    </row>
    <row r="190" spans="1:1" x14ac:dyDescent="0.3">
      <c r="A190" s="7"/>
    </row>
    <row r="191" spans="1:1" x14ac:dyDescent="0.3">
      <c r="A191" s="7"/>
    </row>
    <row r="192" spans="1:1" x14ac:dyDescent="0.3">
      <c r="A192" s="7"/>
    </row>
    <row r="193" spans="1:1" x14ac:dyDescent="0.3">
      <c r="A193" s="7"/>
    </row>
    <row r="194" spans="1:1" x14ac:dyDescent="0.3">
      <c r="A194" s="7"/>
    </row>
    <row r="195" spans="1:1" x14ac:dyDescent="0.3">
      <c r="A195" s="7"/>
    </row>
    <row r="196" spans="1:1" x14ac:dyDescent="0.3">
      <c r="A196" s="7"/>
    </row>
    <row r="197" spans="1:1" x14ac:dyDescent="0.3">
      <c r="A197" s="7"/>
    </row>
    <row r="198" spans="1:1" x14ac:dyDescent="0.3">
      <c r="A198" s="7"/>
    </row>
    <row r="199" spans="1:1" x14ac:dyDescent="0.3">
      <c r="A199" s="7"/>
    </row>
    <row r="200" spans="1:1" x14ac:dyDescent="0.3">
      <c r="A200" s="7"/>
    </row>
    <row r="201" spans="1:1" x14ac:dyDescent="0.3">
      <c r="A201" s="7"/>
    </row>
    <row r="202" spans="1:1" x14ac:dyDescent="0.3">
      <c r="A202" s="7"/>
    </row>
    <row r="203" spans="1:1" x14ac:dyDescent="0.3">
      <c r="A203" s="7"/>
    </row>
    <row r="204" spans="1:1" x14ac:dyDescent="0.3">
      <c r="A204" s="7"/>
    </row>
    <row r="205" spans="1:1" x14ac:dyDescent="0.3">
      <c r="A205" s="7"/>
    </row>
    <row r="206" spans="1:1" x14ac:dyDescent="0.3">
      <c r="A206" s="7"/>
    </row>
    <row r="207" spans="1:1" x14ac:dyDescent="0.3">
      <c r="A207" s="7"/>
    </row>
    <row r="208" spans="1:1" x14ac:dyDescent="0.3">
      <c r="A208" s="7"/>
    </row>
    <row r="209" spans="1:1" x14ac:dyDescent="0.3">
      <c r="A209" s="7"/>
    </row>
    <row r="210" spans="1:1" x14ac:dyDescent="0.3">
      <c r="A210" s="7"/>
    </row>
    <row r="211" spans="1:1" x14ac:dyDescent="0.3">
      <c r="A211" s="7"/>
    </row>
    <row r="212" spans="1:1" x14ac:dyDescent="0.3">
      <c r="A212" s="7"/>
    </row>
    <row r="213" spans="1:1" x14ac:dyDescent="0.3">
      <c r="A213" s="7"/>
    </row>
    <row r="214" spans="1:1" x14ac:dyDescent="0.3">
      <c r="A214" s="7"/>
    </row>
    <row r="215" spans="1:1" x14ac:dyDescent="0.3">
      <c r="A215" s="7"/>
    </row>
    <row r="216" spans="1:1" x14ac:dyDescent="0.3">
      <c r="A216" s="7"/>
    </row>
    <row r="217" spans="1:1" x14ac:dyDescent="0.3">
      <c r="A217" s="7"/>
    </row>
    <row r="218" spans="1:1" x14ac:dyDescent="0.3">
      <c r="A218" s="7"/>
    </row>
    <row r="219" spans="1:1" x14ac:dyDescent="0.3">
      <c r="A219" s="7"/>
    </row>
    <row r="220" spans="1:1" x14ac:dyDescent="0.3">
      <c r="A220" s="7"/>
    </row>
    <row r="221" spans="1:1" x14ac:dyDescent="0.3">
      <c r="A221" s="7"/>
    </row>
    <row r="222" spans="1:1" x14ac:dyDescent="0.3">
      <c r="A222" s="7"/>
    </row>
    <row r="223" spans="1:1" x14ac:dyDescent="0.3">
      <c r="A223" s="7"/>
    </row>
    <row r="224" spans="1:1" x14ac:dyDescent="0.3">
      <c r="A224" s="7"/>
    </row>
    <row r="225" spans="1:1" x14ac:dyDescent="0.3">
      <c r="A225" s="7"/>
    </row>
    <row r="226" spans="1:1" x14ac:dyDescent="0.3">
      <c r="A226" s="7"/>
    </row>
    <row r="227" spans="1:1" x14ac:dyDescent="0.3">
      <c r="A227" s="7"/>
    </row>
    <row r="228" spans="1:1" x14ac:dyDescent="0.3">
      <c r="A228" s="7"/>
    </row>
    <row r="229" spans="1:1" x14ac:dyDescent="0.3">
      <c r="A229" s="7"/>
    </row>
    <row r="230" spans="1:1" x14ac:dyDescent="0.3">
      <c r="A230" s="7"/>
    </row>
    <row r="231" spans="1:1" x14ac:dyDescent="0.3">
      <c r="A231" s="7"/>
    </row>
    <row r="232" spans="1:1" x14ac:dyDescent="0.3">
      <c r="A232" s="7"/>
    </row>
    <row r="233" spans="1:1" x14ac:dyDescent="0.3">
      <c r="A233" s="7"/>
    </row>
    <row r="234" spans="1:1" x14ac:dyDescent="0.3">
      <c r="A234" s="7"/>
    </row>
    <row r="235" spans="1:1" x14ac:dyDescent="0.3">
      <c r="A235" s="7"/>
    </row>
    <row r="236" spans="1:1" x14ac:dyDescent="0.3">
      <c r="A236" s="7"/>
    </row>
    <row r="237" spans="1:1" x14ac:dyDescent="0.3">
      <c r="A237" s="7"/>
    </row>
    <row r="238" spans="1:1" x14ac:dyDescent="0.3">
      <c r="A238" s="7"/>
    </row>
    <row r="239" spans="1:1" x14ac:dyDescent="0.3">
      <c r="A239" s="7"/>
    </row>
    <row r="240" spans="1:1" x14ac:dyDescent="0.3">
      <c r="A240" s="7"/>
    </row>
    <row r="241" spans="1:1" x14ac:dyDescent="0.3">
      <c r="A241" s="7"/>
    </row>
    <row r="242" spans="1:1" x14ac:dyDescent="0.3">
      <c r="A242" s="7"/>
    </row>
    <row r="243" spans="1:1" x14ac:dyDescent="0.3">
      <c r="A243" s="7"/>
    </row>
    <row r="244" spans="1:1" x14ac:dyDescent="0.3">
      <c r="A244" s="7"/>
    </row>
    <row r="245" spans="1:1" x14ac:dyDescent="0.3">
      <c r="A245" s="7"/>
    </row>
    <row r="246" spans="1:1" x14ac:dyDescent="0.3">
      <c r="A246" s="7"/>
    </row>
    <row r="247" spans="1:1" x14ac:dyDescent="0.3">
      <c r="A247" s="7"/>
    </row>
    <row r="248" spans="1:1" x14ac:dyDescent="0.3">
      <c r="A248" s="7"/>
    </row>
    <row r="249" spans="1:1" x14ac:dyDescent="0.3">
      <c r="A249" s="7"/>
    </row>
    <row r="250" spans="1:1" x14ac:dyDescent="0.3">
      <c r="A250" s="7"/>
    </row>
    <row r="251" spans="1:1" x14ac:dyDescent="0.3">
      <c r="A251" s="7"/>
    </row>
    <row r="252" spans="1:1" x14ac:dyDescent="0.3">
      <c r="A252" s="7"/>
    </row>
    <row r="253" spans="1:1" x14ac:dyDescent="0.3">
      <c r="A253" s="7"/>
    </row>
    <row r="254" spans="1:1" x14ac:dyDescent="0.3">
      <c r="A254" s="7"/>
    </row>
    <row r="255" spans="1:1" x14ac:dyDescent="0.3">
      <c r="A255" s="7"/>
    </row>
    <row r="256" spans="1:1" x14ac:dyDescent="0.3">
      <c r="A256" s="7"/>
    </row>
    <row r="257" spans="1:1" x14ac:dyDescent="0.3">
      <c r="A257" s="7"/>
    </row>
    <row r="258" spans="1:1" x14ac:dyDescent="0.3">
      <c r="A258" s="7"/>
    </row>
    <row r="259" spans="1:1" x14ac:dyDescent="0.3">
      <c r="A259" s="7"/>
    </row>
    <row r="260" spans="1:1" x14ac:dyDescent="0.3">
      <c r="A260" s="7"/>
    </row>
    <row r="261" spans="1:1" x14ac:dyDescent="0.3">
      <c r="A261" s="7"/>
    </row>
    <row r="262" spans="1:1" x14ac:dyDescent="0.3">
      <c r="A262" s="7"/>
    </row>
    <row r="263" spans="1:1" x14ac:dyDescent="0.3">
      <c r="A263" s="7"/>
    </row>
    <row r="264" spans="1:1" x14ac:dyDescent="0.3">
      <c r="A264" s="7"/>
    </row>
    <row r="265" spans="1:1" x14ac:dyDescent="0.3">
      <c r="A265" s="7"/>
    </row>
    <row r="266" spans="1:1" x14ac:dyDescent="0.3">
      <c r="A266" s="7"/>
    </row>
    <row r="267" spans="1:1" x14ac:dyDescent="0.3">
      <c r="A267" s="7"/>
    </row>
    <row r="268" spans="1:1" x14ac:dyDescent="0.3">
      <c r="A268" s="7"/>
    </row>
    <row r="269" spans="1:1" x14ac:dyDescent="0.3">
      <c r="A269" s="7"/>
    </row>
    <row r="270" spans="1:1" x14ac:dyDescent="0.3">
      <c r="A270" s="7"/>
    </row>
    <row r="271" spans="1:1" x14ac:dyDescent="0.3">
      <c r="A271" s="7"/>
    </row>
    <row r="272" spans="1:1" x14ac:dyDescent="0.3">
      <c r="A272" s="7"/>
    </row>
    <row r="273" spans="1:1" x14ac:dyDescent="0.3">
      <c r="A273" s="7"/>
    </row>
    <row r="274" spans="1:1" x14ac:dyDescent="0.3">
      <c r="A274" s="7"/>
    </row>
    <row r="275" spans="1:1" x14ac:dyDescent="0.3">
      <c r="A275" s="7"/>
    </row>
    <row r="276" spans="1:1" x14ac:dyDescent="0.3">
      <c r="A276" s="7"/>
    </row>
    <row r="277" spans="1:1" x14ac:dyDescent="0.3">
      <c r="A277" s="7"/>
    </row>
    <row r="278" spans="1:1" x14ac:dyDescent="0.3">
      <c r="A278" s="7"/>
    </row>
    <row r="279" spans="1:1" x14ac:dyDescent="0.3">
      <c r="A279" s="7"/>
    </row>
    <row r="280" spans="1:1" x14ac:dyDescent="0.3">
      <c r="A280" s="7"/>
    </row>
    <row r="281" spans="1:1" x14ac:dyDescent="0.3">
      <c r="A281" s="7"/>
    </row>
    <row r="282" spans="1:1" x14ac:dyDescent="0.3">
      <c r="A282" s="7"/>
    </row>
    <row r="283" spans="1:1" x14ac:dyDescent="0.3">
      <c r="A283" s="7"/>
    </row>
    <row r="284" spans="1:1" x14ac:dyDescent="0.3">
      <c r="A284" s="7"/>
    </row>
    <row r="285" spans="1:1" x14ac:dyDescent="0.3">
      <c r="A285" s="7"/>
    </row>
    <row r="286" spans="1:1" x14ac:dyDescent="0.3">
      <c r="A286" s="7"/>
    </row>
    <row r="287" spans="1:1" x14ac:dyDescent="0.3">
      <c r="A287" s="7"/>
    </row>
    <row r="288" spans="1:1" x14ac:dyDescent="0.3">
      <c r="A288" s="7"/>
    </row>
    <row r="289" spans="1:1" x14ac:dyDescent="0.3">
      <c r="A289" s="7"/>
    </row>
    <row r="290" spans="1:1" x14ac:dyDescent="0.3">
      <c r="A290" s="7"/>
    </row>
    <row r="291" spans="1:1" x14ac:dyDescent="0.3">
      <c r="A291" s="7"/>
    </row>
    <row r="292" spans="1:1" x14ac:dyDescent="0.3">
      <c r="A292" s="7"/>
    </row>
    <row r="293" spans="1:1" x14ac:dyDescent="0.3">
      <c r="A293" s="7"/>
    </row>
    <row r="294" spans="1:1" x14ac:dyDescent="0.3">
      <c r="A294" s="7"/>
    </row>
    <row r="295" spans="1:1" x14ac:dyDescent="0.3">
      <c r="A295" s="7"/>
    </row>
    <row r="296" spans="1:1" x14ac:dyDescent="0.3">
      <c r="A296" s="7"/>
    </row>
    <row r="297" spans="1:1" x14ac:dyDescent="0.3">
      <c r="A297" s="7"/>
    </row>
    <row r="298" spans="1:1" x14ac:dyDescent="0.3">
      <c r="A298" s="7"/>
    </row>
    <row r="299" spans="1:1" x14ac:dyDescent="0.3">
      <c r="A299" s="7"/>
    </row>
    <row r="300" spans="1:1" x14ac:dyDescent="0.3">
      <c r="A300" s="7"/>
    </row>
    <row r="301" spans="1:1" x14ac:dyDescent="0.3">
      <c r="A301" s="7"/>
    </row>
    <row r="302" spans="1:1" x14ac:dyDescent="0.3">
      <c r="A302" s="7"/>
    </row>
    <row r="303" spans="1:1" x14ac:dyDescent="0.3">
      <c r="A303" s="7"/>
    </row>
    <row r="304" spans="1:1" x14ac:dyDescent="0.3">
      <c r="A304" s="7"/>
    </row>
    <row r="305" spans="1:1" x14ac:dyDescent="0.3">
      <c r="A305" s="7"/>
    </row>
    <row r="306" spans="1:1" x14ac:dyDescent="0.3">
      <c r="A306" s="7"/>
    </row>
    <row r="307" spans="1:1" x14ac:dyDescent="0.3">
      <c r="A307" s="7"/>
    </row>
    <row r="308" spans="1:1" x14ac:dyDescent="0.3">
      <c r="A308" s="7"/>
    </row>
    <row r="309" spans="1:1" x14ac:dyDescent="0.3">
      <c r="A309" s="7"/>
    </row>
    <row r="310" spans="1:1" x14ac:dyDescent="0.3">
      <c r="A310" s="7"/>
    </row>
    <row r="311" spans="1:1" x14ac:dyDescent="0.3">
      <c r="A311" s="7"/>
    </row>
    <row r="312" spans="1:1" x14ac:dyDescent="0.3">
      <c r="A312" s="7"/>
    </row>
    <row r="313" spans="1:1" x14ac:dyDescent="0.3">
      <c r="A313" s="7"/>
    </row>
    <row r="314" spans="1:1" x14ac:dyDescent="0.3">
      <c r="A314" s="7"/>
    </row>
    <row r="315" spans="1:1" x14ac:dyDescent="0.3">
      <c r="A315" s="7"/>
    </row>
    <row r="316" spans="1:1" x14ac:dyDescent="0.3">
      <c r="A316" s="7"/>
    </row>
    <row r="317" spans="1:1" x14ac:dyDescent="0.3">
      <c r="A317" s="7"/>
    </row>
    <row r="318" spans="1:1" x14ac:dyDescent="0.3">
      <c r="A318" s="7"/>
    </row>
    <row r="319" spans="1:1" x14ac:dyDescent="0.3">
      <c r="A319" s="7"/>
    </row>
    <row r="320" spans="1:1" x14ac:dyDescent="0.3">
      <c r="A320" s="7"/>
    </row>
    <row r="321" spans="1:1" x14ac:dyDescent="0.3">
      <c r="A321" s="7"/>
    </row>
    <row r="322" spans="1:1" x14ac:dyDescent="0.3">
      <c r="A322" s="7"/>
    </row>
    <row r="323" spans="1:1" x14ac:dyDescent="0.3">
      <c r="A323" s="7"/>
    </row>
    <row r="324" spans="1:1" x14ac:dyDescent="0.3">
      <c r="A324" s="7"/>
    </row>
    <row r="325" spans="1:1" x14ac:dyDescent="0.3">
      <c r="A325" s="7"/>
    </row>
    <row r="326" spans="1:1" x14ac:dyDescent="0.3">
      <c r="A326" s="7"/>
    </row>
    <row r="327" spans="1:1" x14ac:dyDescent="0.3">
      <c r="A327" s="7"/>
    </row>
    <row r="328" spans="1:1" x14ac:dyDescent="0.3">
      <c r="A328" s="7"/>
    </row>
    <row r="329" spans="1:1" x14ac:dyDescent="0.3">
      <c r="A329" s="7"/>
    </row>
    <row r="330" spans="1:1" x14ac:dyDescent="0.3">
      <c r="A330" s="7"/>
    </row>
    <row r="331" spans="1:1" x14ac:dyDescent="0.3">
      <c r="A331" s="7"/>
    </row>
    <row r="332" spans="1:1" x14ac:dyDescent="0.3">
      <c r="A332" s="7"/>
    </row>
    <row r="333" spans="1:1" x14ac:dyDescent="0.3">
      <c r="A333" s="7"/>
    </row>
    <row r="334" spans="1:1" x14ac:dyDescent="0.3">
      <c r="A334" s="7"/>
    </row>
    <row r="335" spans="1:1" x14ac:dyDescent="0.3">
      <c r="A335" s="7"/>
    </row>
    <row r="336" spans="1:1" x14ac:dyDescent="0.3">
      <c r="A336" s="7"/>
    </row>
    <row r="337" spans="1:1" x14ac:dyDescent="0.3">
      <c r="A337" s="7"/>
    </row>
    <row r="338" spans="1:1" x14ac:dyDescent="0.3">
      <c r="A338" s="7"/>
    </row>
    <row r="339" spans="1:1" x14ac:dyDescent="0.3">
      <c r="A339" s="7"/>
    </row>
    <row r="340" spans="1:1" x14ac:dyDescent="0.3">
      <c r="A340" s="7"/>
    </row>
    <row r="341" spans="1:1" x14ac:dyDescent="0.3">
      <c r="A341" s="7"/>
    </row>
    <row r="342" spans="1:1" x14ac:dyDescent="0.3">
      <c r="A342" s="7"/>
    </row>
    <row r="343" spans="1:1" x14ac:dyDescent="0.3">
      <c r="A343" s="7"/>
    </row>
    <row r="344" spans="1:1" x14ac:dyDescent="0.3">
      <c r="A344" s="7"/>
    </row>
    <row r="345" spans="1:1" x14ac:dyDescent="0.3">
      <c r="A345" s="7"/>
    </row>
    <row r="346" spans="1:1" x14ac:dyDescent="0.3">
      <c r="A346" s="7"/>
    </row>
    <row r="347" spans="1:1" x14ac:dyDescent="0.3">
      <c r="A347" s="7"/>
    </row>
    <row r="348" spans="1:1" x14ac:dyDescent="0.3">
      <c r="A348" s="7"/>
    </row>
    <row r="349" spans="1:1" x14ac:dyDescent="0.3">
      <c r="A349" s="7"/>
    </row>
    <row r="350" spans="1:1" x14ac:dyDescent="0.3">
      <c r="A350" s="7"/>
    </row>
    <row r="351" spans="1:1" x14ac:dyDescent="0.3">
      <c r="A351" s="7"/>
    </row>
    <row r="352" spans="1:1" x14ac:dyDescent="0.3">
      <c r="A352" s="7"/>
    </row>
    <row r="353" spans="1:1" x14ac:dyDescent="0.3">
      <c r="A353" s="7"/>
    </row>
    <row r="354" spans="1:1" x14ac:dyDescent="0.3">
      <c r="A354" s="7"/>
    </row>
    <row r="355" spans="1:1" x14ac:dyDescent="0.3">
      <c r="A355" s="7"/>
    </row>
    <row r="356" spans="1:1" x14ac:dyDescent="0.3">
      <c r="A356" s="7"/>
    </row>
    <row r="357" spans="1:1" x14ac:dyDescent="0.3">
      <c r="A357" s="7"/>
    </row>
    <row r="358" spans="1:1" x14ac:dyDescent="0.3">
      <c r="A358" s="7"/>
    </row>
    <row r="359" spans="1:1" x14ac:dyDescent="0.3">
      <c r="A359" s="7"/>
    </row>
    <row r="360" spans="1:1" x14ac:dyDescent="0.3">
      <c r="A360" s="7"/>
    </row>
    <row r="361" spans="1:1" x14ac:dyDescent="0.3">
      <c r="A361" s="7"/>
    </row>
    <row r="362" spans="1:1" x14ac:dyDescent="0.3">
      <c r="A362" s="7"/>
    </row>
    <row r="363" spans="1:1" x14ac:dyDescent="0.3">
      <c r="A363" s="7"/>
    </row>
    <row r="364" spans="1:1" x14ac:dyDescent="0.3">
      <c r="A364" s="7"/>
    </row>
    <row r="365" spans="1:1" x14ac:dyDescent="0.3">
      <c r="A365" s="7"/>
    </row>
    <row r="366" spans="1:1" x14ac:dyDescent="0.3">
      <c r="A366" s="7"/>
    </row>
    <row r="367" spans="1:1" x14ac:dyDescent="0.3">
      <c r="A367" s="7"/>
    </row>
    <row r="368" spans="1:1" x14ac:dyDescent="0.3">
      <c r="A368" s="7"/>
    </row>
    <row r="369" spans="1:1" x14ac:dyDescent="0.3">
      <c r="A369" s="7"/>
    </row>
    <row r="370" spans="1:1" x14ac:dyDescent="0.3">
      <c r="A370" s="7"/>
    </row>
    <row r="371" spans="1:1" x14ac:dyDescent="0.3">
      <c r="A371" s="7"/>
    </row>
    <row r="372" spans="1:1" x14ac:dyDescent="0.3">
      <c r="A372" s="7"/>
    </row>
    <row r="373" spans="1:1" x14ac:dyDescent="0.3">
      <c r="A373" s="7"/>
    </row>
    <row r="374" spans="1:1" x14ac:dyDescent="0.3">
      <c r="A374" s="7"/>
    </row>
    <row r="375" spans="1:1" x14ac:dyDescent="0.3">
      <c r="A375" s="7"/>
    </row>
    <row r="376" spans="1:1" x14ac:dyDescent="0.3">
      <c r="A376" s="7"/>
    </row>
    <row r="377" spans="1:1" x14ac:dyDescent="0.3">
      <c r="A377" s="7"/>
    </row>
    <row r="378" spans="1:1" x14ac:dyDescent="0.3">
      <c r="A378" s="7"/>
    </row>
    <row r="379" spans="1:1" x14ac:dyDescent="0.3">
      <c r="A379" s="7"/>
    </row>
    <row r="380" spans="1:1" x14ac:dyDescent="0.3">
      <c r="A380" s="7"/>
    </row>
    <row r="381" spans="1:1" x14ac:dyDescent="0.3">
      <c r="A381" s="7"/>
    </row>
    <row r="382" spans="1:1" x14ac:dyDescent="0.3">
      <c r="A382" s="7"/>
    </row>
    <row r="383" spans="1:1" x14ac:dyDescent="0.3">
      <c r="A383" s="7"/>
    </row>
    <row r="384" spans="1:1" x14ac:dyDescent="0.3">
      <c r="A384" s="7"/>
    </row>
    <row r="385" spans="1:1" x14ac:dyDescent="0.3">
      <c r="A385" s="7"/>
    </row>
    <row r="386" spans="1:1" x14ac:dyDescent="0.3">
      <c r="A386" s="7"/>
    </row>
    <row r="387" spans="1:1" x14ac:dyDescent="0.3">
      <c r="A387" s="7"/>
    </row>
    <row r="388" spans="1:1" x14ac:dyDescent="0.3">
      <c r="A388" s="7"/>
    </row>
    <row r="389" spans="1:1" x14ac:dyDescent="0.3">
      <c r="A389" s="7"/>
    </row>
    <row r="390" spans="1:1" x14ac:dyDescent="0.3">
      <c r="A390" s="7"/>
    </row>
    <row r="391" spans="1:1" x14ac:dyDescent="0.3">
      <c r="A391" s="7"/>
    </row>
    <row r="392" spans="1:1" x14ac:dyDescent="0.3">
      <c r="A392" s="7"/>
    </row>
    <row r="393" spans="1:1" x14ac:dyDescent="0.3">
      <c r="A393" s="7"/>
    </row>
    <row r="394" spans="1:1" x14ac:dyDescent="0.3">
      <c r="A394" s="7"/>
    </row>
    <row r="395" spans="1:1" x14ac:dyDescent="0.3">
      <c r="A395" s="7"/>
    </row>
    <row r="396" spans="1:1" x14ac:dyDescent="0.3">
      <c r="A396" s="7"/>
    </row>
    <row r="397" spans="1:1" x14ac:dyDescent="0.3">
      <c r="A397" s="7"/>
    </row>
    <row r="398" spans="1:1" x14ac:dyDescent="0.3">
      <c r="A398" s="7"/>
    </row>
    <row r="399" spans="1:1" x14ac:dyDescent="0.3">
      <c r="A399" s="7"/>
    </row>
    <row r="400" spans="1:1" x14ac:dyDescent="0.3">
      <c r="A400" s="7"/>
    </row>
    <row r="401" spans="1:1" x14ac:dyDescent="0.3">
      <c r="A401" s="7"/>
    </row>
    <row r="402" spans="1:1" x14ac:dyDescent="0.3">
      <c r="A402" s="7"/>
    </row>
    <row r="403" spans="1:1" x14ac:dyDescent="0.3">
      <c r="A403" s="7"/>
    </row>
    <row r="404" spans="1:1" x14ac:dyDescent="0.3">
      <c r="A404" s="7"/>
    </row>
    <row r="405" spans="1:1" x14ac:dyDescent="0.3">
      <c r="A405" s="7"/>
    </row>
    <row r="406" spans="1:1" x14ac:dyDescent="0.3">
      <c r="A406" s="7"/>
    </row>
    <row r="407" spans="1:1" x14ac:dyDescent="0.3">
      <c r="A407" s="7"/>
    </row>
    <row r="408" spans="1:1" x14ac:dyDescent="0.3">
      <c r="A408" s="7"/>
    </row>
    <row r="409" spans="1:1" x14ac:dyDescent="0.3">
      <c r="A409" s="7"/>
    </row>
    <row r="410" spans="1:1" x14ac:dyDescent="0.3">
      <c r="A410" s="7"/>
    </row>
    <row r="411" spans="1:1" x14ac:dyDescent="0.3">
      <c r="A411" s="7"/>
    </row>
    <row r="412" spans="1:1" x14ac:dyDescent="0.3">
      <c r="A412" s="7"/>
    </row>
    <row r="413" spans="1:1" x14ac:dyDescent="0.3">
      <c r="A413" s="7"/>
    </row>
    <row r="414" spans="1:1" x14ac:dyDescent="0.3">
      <c r="A414" s="7"/>
    </row>
    <row r="415" spans="1:1" x14ac:dyDescent="0.3">
      <c r="A415" s="7"/>
    </row>
    <row r="416" spans="1:1" x14ac:dyDescent="0.3">
      <c r="A416" s="7"/>
    </row>
    <row r="417" spans="1:1" x14ac:dyDescent="0.3">
      <c r="A417" s="7"/>
    </row>
    <row r="418" spans="1:1" x14ac:dyDescent="0.3">
      <c r="A418" s="7"/>
    </row>
    <row r="419" spans="1:1" x14ac:dyDescent="0.3">
      <c r="A419" s="7"/>
    </row>
    <row r="420" spans="1:1" x14ac:dyDescent="0.3">
      <c r="A420" s="7"/>
    </row>
    <row r="421" spans="1:1" x14ac:dyDescent="0.3">
      <c r="A421" s="7"/>
    </row>
    <row r="422" spans="1:1" x14ac:dyDescent="0.3">
      <c r="A422" s="7"/>
    </row>
    <row r="423" spans="1:1" x14ac:dyDescent="0.3">
      <c r="A423" s="7"/>
    </row>
    <row r="424" spans="1:1" x14ac:dyDescent="0.3">
      <c r="A424" s="7"/>
    </row>
    <row r="425" spans="1:1" x14ac:dyDescent="0.3">
      <c r="A425" s="7"/>
    </row>
    <row r="426" spans="1:1" x14ac:dyDescent="0.3">
      <c r="A426" s="7"/>
    </row>
    <row r="427" spans="1:1" x14ac:dyDescent="0.3">
      <c r="A427" s="7"/>
    </row>
    <row r="428" spans="1:1" x14ac:dyDescent="0.3">
      <c r="A428" s="7"/>
    </row>
    <row r="429" spans="1:1" x14ac:dyDescent="0.3">
      <c r="A429" s="7"/>
    </row>
    <row r="430" spans="1:1" x14ac:dyDescent="0.3">
      <c r="A430" s="7"/>
    </row>
    <row r="431" spans="1:1" x14ac:dyDescent="0.3">
      <c r="A431" s="7"/>
    </row>
    <row r="432" spans="1:1" x14ac:dyDescent="0.3">
      <c r="A432" s="7"/>
    </row>
    <row r="433" spans="1:1" x14ac:dyDescent="0.3">
      <c r="A433" s="7"/>
    </row>
    <row r="434" spans="1:1" x14ac:dyDescent="0.3">
      <c r="A434" s="7"/>
    </row>
    <row r="435" spans="1:1" x14ac:dyDescent="0.3">
      <c r="A435" s="7"/>
    </row>
    <row r="436" spans="1:1" x14ac:dyDescent="0.3">
      <c r="A436" s="7"/>
    </row>
    <row r="437" spans="1:1" x14ac:dyDescent="0.3">
      <c r="A437" s="7"/>
    </row>
    <row r="438" spans="1:1" x14ac:dyDescent="0.3">
      <c r="A438" s="7"/>
    </row>
    <row r="439" spans="1:1" x14ac:dyDescent="0.3">
      <c r="A439" s="7"/>
    </row>
    <row r="440" spans="1:1" x14ac:dyDescent="0.3">
      <c r="A440" s="7"/>
    </row>
    <row r="441" spans="1:1" x14ac:dyDescent="0.3">
      <c r="A441" s="7"/>
    </row>
    <row r="442" spans="1:1" x14ac:dyDescent="0.3">
      <c r="A442" s="7"/>
    </row>
    <row r="443" spans="1:1" x14ac:dyDescent="0.3">
      <c r="A443" s="7"/>
    </row>
    <row r="444" spans="1:1" x14ac:dyDescent="0.3">
      <c r="A444" s="7"/>
    </row>
    <row r="445" spans="1:1" x14ac:dyDescent="0.3">
      <c r="A445" s="7"/>
    </row>
    <row r="446" spans="1:1" x14ac:dyDescent="0.3">
      <c r="A446" s="7"/>
    </row>
    <row r="447" spans="1:1" x14ac:dyDescent="0.3">
      <c r="A447" s="7"/>
    </row>
    <row r="448" spans="1:1" x14ac:dyDescent="0.3">
      <c r="A448" s="7"/>
    </row>
    <row r="449" spans="1:1" x14ac:dyDescent="0.3">
      <c r="A449" s="7"/>
    </row>
    <row r="450" spans="1:1" x14ac:dyDescent="0.3">
      <c r="A450" s="7"/>
    </row>
    <row r="451" spans="1:1" x14ac:dyDescent="0.3">
      <c r="A451" s="7"/>
    </row>
    <row r="452" spans="1:1" x14ac:dyDescent="0.3">
      <c r="A452" s="7"/>
    </row>
    <row r="453" spans="1:1" x14ac:dyDescent="0.3">
      <c r="A453" s="7"/>
    </row>
    <row r="454" spans="1:1" x14ac:dyDescent="0.3">
      <c r="A454" s="7"/>
    </row>
    <row r="455" spans="1:1" x14ac:dyDescent="0.3">
      <c r="A455" s="7"/>
    </row>
    <row r="456" spans="1:1" x14ac:dyDescent="0.3">
      <c r="A456" s="7"/>
    </row>
    <row r="457" spans="1:1" x14ac:dyDescent="0.3">
      <c r="A457" s="7"/>
    </row>
    <row r="458" spans="1:1" x14ac:dyDescent="0.3">
      <c r="A458" s="7"/>
    </row>
    <row r="459" spans="1:1" x14ac:dyDescent="0.3">
      <c r="A459" s="7"/>
    </row>
    <row r="460" spans="1:1" x14ac:dyDescent="0.3">
      <c r="A460" s="7"/>
    </row>
    <row r="461" spans="1:1" x14ac:dyDescent="0.3">
      <c r="A461" s="7"/>
    </row>
    <row r="462" spans="1:1" x14ac:dyDescent="0.3">
      <c r="A462" s="7"/>
    </row>
    <row r="463" spans="1:1" x14ac:dyDescent="0.3">
      <c r="A463" s="7"/>
    </row>
    <row r="464" spans="1:1" x14ac:dyDescent="0.3">
      <c r="A464" s="7"/>
    </row>
    <row r="465" spans="1:1" x14ac:dyDescent="0.3">
      <c r="A465" s="7"/>
    </row>
    <row r="466" spans="1:1" x14ac:dyDescent="0.3">
      <c r="A466" s="7"/>
    </row>
    <row r="467" spans="1:1" x14ac:dyDescent="0.3">
      <c r="A467" s="7"/>
    </row>
    <row r="468" spans="1:1" x14ac:dyDescent="0.3">
      <c r="A468" s="7"/>
    </row>
    <row r="469" spans="1:1" x14ac:dyDescent="0.3">
      <c r="A469" s="7"/>
    </row>
    <row r="470" spans="1:1" x14ac:dyDescent="0.3">
      <c r="A470" s="7"/>
    </row>
    <row r="471" spans="1:1" x14ac:dyDescent="0.3">
      <c r="A471" s="7"/>
    </row>
    <row r="472" spans="1:1" x14ac:dyDescent="0.3">
      <c r="A472" s="7"/>
    </row>
    <row r="473" spans="1:1" x14ac:dyDescent="0.3">
      <c r="A473" s="7"/>
    </row>
    <row r="474" spans="1:1" x14ac:dyDescent="0.3">
      <c r="A474" s="7"/>
    </row>
    <row r="475" spans="1:1" x14ac:dyDescent="0.3">
      <c r="A475" s="7"/>
    </row>
    <row r="476" spans="1:1" x14ac:dyDescent="0.3">
      <c r="A476" s="7"/>
    </row>
    <row r="477" spans="1:1" x14ac:dyDescent="0.3">
      <c r="A477" s="7"/>
    </row>
    <row r="478" spans="1:1" x14ac:dyDescent="0.3">
      <c r="A478" s="7"/>
    </row>
    <row r="479" spans="1:1" x14ac:dyDescent="0.3">
      <c r="A479" s="7"/>
    </row>
    <row r="480" spans="1:1" x14ac:dyDescent="0.3">
      <c r="A480" s="7"/>
    </row>
    <row r="481" spans="1:1" x14ac:dyDescent="0.3">
      <c r="A481" s="7"/>
    </row>
    <row r="482" spans="1:1" x14ac:dyDescent="0.3">
      <c r="A482" s="7"/>
    </row>
    <row r="483" spans="1:1" x14ac:dyDescent="0.3">
      <c r="A483" s="7"/>
    </row>
    <row r="484" spans="1:1" x14ac:dyDescent="0.3">
      <c r="A484" s="7"/>
    </row>
    <row r="485" spans="1:1" x14ac:dyDescent="0.3">
      <c r="A485" s="7"/>
    </row>
    <row r="486" spans="1:1" x14ac:dyDescent="0.3">
      <c r="A486" s="7"/>
    </row>
    <row r="487" spans="1:1" x14ac:dyDescent="0.3">
      <c r="A487" s="7"/>
    </row>
    <row r="488" spans="1:1" x14ac:dyDescent="0.3">
      <c r="A488" s="7"/>
    </row>
    <row r="489" spans="1:1" x14ac:dyDescent="0.3">
      <c r="A489" s="7"/>
    </row>
    <row r="490" spans="1:1" x14ac:dyDescent="0.3">
      <c r="A490" s="7"/>
    </row>
    <row r="491" spans="1:1" x14ac:dyDescent="0.3">
      <c r="A491" s="7"/>
    </row>
    <row r="492" spans="1:1" x14ac:dyDescent="0.3">
      <c r="A492" s="7"/>
    </row>
    <row r="493" spans="1:1" x14ac:dyDescent="0.3">
      <c r="A493" s="7"/>
    </row>
    <row r="494" spans="1:1" x14ac:dyDescent="0.3">
      <c r="A494" s="7"/>
    </row>
    <row r="495" spans="1:1" x14ac:dyDescent="0.3">
      <c r="A495" s="7"/>
    </row>
    <row r="496" spans="1:1" x14ac:dyDescent="0.3">
      <c r="A496" s="7"/>
    </row>
    <row r="497" spans="1:1" x14ac:dyDescent="0.3">
      <c r="A497" s="7"/>
    </row>
    <row r="498" spans="1:1" x14ac:dyDescent="0.3">
      <c r="A498" s="7"/>
    </row>
    <row r="499" spans="1:1" x14ac:dyDescent="0.3">
      <c r="A499" s="7"/>
    </row>
    <row r="500" spans="1:1" x14ac:dyDescent="0.3">
      <c r="A500" s="7"/>
    </row>
    <row r="501" spans="1:1" x14ac:dyDescent="0.3">
      <c r="A501" s="7"/>
    </row>
    <row r="502" spans="1:1" x14ac:dyDescent="0.3">
      <c r="A502" s="7"/>
    </row>
    <row r="503" spans="1:1" x14ac:dyDescent="0.3">
      <c r="A503" s="7"/>
    </row>
    <row r="504" spans="1:1" x14ac:dyDescent="0.3">
      <c r="A504" s="7"/>
    </row>
    <row r="505" spans="1:1" x14ac:dyDescent="0.3">
      <c r="A505" s="7"/>
    </row>
    <row r="506" spans="1:1" x14ac:dyDescent="0.3">
      <c r="A506" s="7"/>
    </row>
    <row r="507" spans="1:1" x14ac:dyDescent="0.3">
      <c r="A507" s="7"/>
    </row>
    <row r="508" spans="1:1" x14ac:dyDescent="0.3">
      <c r="A508" s="7"/>
    </row>
    <row r="509" spans="1:1" x14ac:dyDescent="0.3">
      <c r="A509" s="7"/>
    </row>
    <row r="510" spans="1:1" x14ac:dyDescent="0.3">
      <c r="A510" s="7"/>
    </row>
    <row r="511" spans="1:1" x14ac:dyDescent="0.3">
      <c r="A511" s="7"/>
    </row>
    <row r="512" spans="1:1" x14ac:dyDescent="0.3">
      <c r="A512" s="7"/>
    </row>
    <row r="513" spans="1:1" x14ac:dyDescent="0.3">
      <c r="A513" s="7"/>
    </row>
    <row r="514" spans="1:1" x14ac:dyDescent="0.3">
      <c r="A514" s="7"/>
    </row>
    <row r="515" spans="1:1" x14ac:dyDescent="0.3">
      <c r="A515" s="7"/>
    </row>
    <row r="516" spans="1:1" x14ac:dyDescent="0.3">
      <c r="A516" s="7"/>
    </row>
    <row r="517" spans="1:1" x14ac:dyDescent="0.3">
      <c r="A517" s="7"/>
    </row>
    <row r="518" spans="1:1" x14ac:dyDescent="0.3">
      <c r="A518" s="7"/>
    </row>
    <row r="519" spans="1:1" x14ac:dyDescent="0.3">
      <c r="A519" s="7"/>
    </row>
    <row r="520" spans="1:1" x14ac:dyDescent="0.3">
      <c r="A520" s="7"/>
    </row>
    <row r="521" spans="1:1" x14ac:dyDescent="0.3">
      <c r="A521" s="7"/>
    </row>
    <row r="522" spans="1:1" x14ac:dyDescent="0.3">
      <c r="A522" s="7"/>
    </row>
    <row r="523" spans="1:1" x14ac:dyDescent="0.3">
      <c r="A523" s="7"/>
    </row>
    <row r="524" spans="1:1" x14ac:dyDescent="0.3">
      <c r="A524" s="7"/>
    </row>
    <row r="525" spans="1:1" x14ac:dyDescent="0.3">
      <c r="A525" s="7"/>
    </row>
    <row r="526" spans="1:1" x14ac:dyDescent="0.3">
      <c r="A526" s="7"/>
    </row>
    <row r="527" spans="1:1" x14ac:dyDescent="0.3">
      <c r="A527" s="7"/>
    </row>
    <row r="528" spans="1:1" x14ac:dyDescent="0.3">
      <c r="A528" s="7"/>
    </row>
    <row r="529" spans="1:1" x14ac:dyDescent="0.3">
      <c r="A529" s="7"/>
    </row>
    <row r="530" spans="1:1" x14ac:dyDescent="0.3">
      <c r="A530" s="7"/>
    </row>
    <row r="531" spans="1:1" x14ac:dyDescent="0.3">
      <c r="A531" s="7"/>
    </row>
    <row r="532" spans="1:1" x14ac:dyDescent="0.3">
      <c r="A532" s="7"/>
    </row>
    <row r="533" spans="1:1" x14ac:dyDescent="0.3">
      <c r="A533" s="7"/>
    </row>
    <row r="534" spans="1:1" x14ac:dyDescent="0.3">
      <c r="A534" s="7"/>
    </row>
    <row r="535" spans="1:1" x14ac:dyDescent="0.3">
      <c r="A535" s="7"/>
    </row>
    <row r="536" spans="1:1" x14ac:dyDescent="0.3">
      <c r="A536" s="7"/>
    </row>
    <row r="537" spans="1:1" x14ac:dyDescent="0.3">
      <c r="A537" s="7"/>
    </row>
    <row r="538" spans="1:1" x14ac:dyDescent="0.3">
      <c r="A538" s="7"/>
    </row>
    <row r="539" spans="1:1" x14ac:dyDescent="0.3">
      <c r="A539" s="7"/>
    </row>
    <row r="540" spans="1:1" x14ac:dyDescent="0.3">
      <c r="A540" s="7"/>
    </row>
    <row r="541" spans="1:1" x14ac:dyDescent="0.3">
      <c r="A541" s="7"/>
    </row>
    <row r="542" spans="1:1" x14ac:dyDescent="0.3">
      <c r="A542" s="7"/>
    </row>
    <row r="543" spans="1:1" x14ac:dyDescent="0.3">
      <c r="A543" s="7"/>
    </row>
    <row r="544" spans="1:1" x14ac:dyDescent="0.3">
      <c r="A544" s="7"/>
    </row>
    <row r="545" spans="1:1" x14ac:dyDescent="0.3">
      <c r="A545" s="7"/>
    </row>
    <row r="546" spans="1:1" x14ac:dyDescent="0.3">
      <c r="A546" s="7"/>
    </row>
    <row r="547" spans="1:1" x14ac:dyDescent="0.3">
      <c r="A547" s="7"/>
    </row>
    <row r="548" spans="1:1" x14ac:dyDescent="0.3">
      <c r="A548" s="7"/>
    </row>
    <row r="549" spans="1:1" x14ac:dyDescent="0.3">
      <c r="A549" s="7"/>
    </row>
    <row r="550" spans="1:1" x14ac:dyDescent="0.3">
      <c r="A550" s="7"/>
    </row>
    <row r="551" spans="1:1" x14ac:dyDescent="0.3">
      <c r="A551" s="7"/>
    </row>
    <row r="552" spans="1:1" x14ac:dyDescent="0.3">
      <c r="A552" s="7"/>
    </row>
    <row r="553" spans="1:1" x14ac:dyDescent="0.3">
      <c r="A553" s="7"/>
    </row>
    <row r="554" spans="1:1" x14ac:dyDescent="0.3">
      <c r="A554" s="7"/>
    </row>
    <row r="555" spans="1:1" x14ac:dyDescent="0.3">
      <c r="A555" s="7"/>
    </row>
    <row r="556" spans="1:1" x14ac:dyDescent="0.3">
      <c r="A556" s="7"/>
    </row>
    <row r="557" spans="1:1" x14ac:dyDescent="0.3">
      <c r="A557" s="7"/>
    </row>
    <row r="558" spans="1:1" x14ac:dyDescent="0.3">
      <c r="A558" s="7"/>
    </row>
    <row r="559" spans="1:1" x14ac:dyDescent="0.3">
      <c r="A559" s="7"/>
    </row>
    <row r="560" spans="1:1" x14ac:dyDescent="0.3">
      <c r="A560" s="7"/>
    </row>
    <row r="561" spans="1:1" x14ac:dyDescent="0.3">
      <c r="A561" s="7"/>
    </row>
    <row r="562" spans="1:1" x14ac:dyDescent="0.3">
      <c r="A562" s="7"/>
    </row>
    <row r="563" spans="1:1" x14ac:dyDescent="0.3">
      <c r="A563" s="7"/>
    </row>
    <row r="564" spans="1:1" x14ac:dyDescent="0.3">
      <c r="A564" s="7"/>
    </row>
    <row r="565" spans="1:1" x14ac:dyDescent="0.3">
      <c r="A565" s="7"/>
    </row>
    <row r="566" spans="1:1" x14ac:dyDescent="0.3">
      <c r="A566" s="7"/>
    </row>
    <row r="567" spans="1:1" x14ac:dyDescent="0.3">
      <c r="A567" s="7"/>
    </row>
    <row r="568" spans="1:1" x14ac:dyDescent="0.3">
      <c r="A568" s="7"/>
    </row>
    <row r="569" spans="1:1" x14ac:dyDescent="0.3">
      <c r="A569" s="7"/>
    </row>
    <row r="570" spans="1:1" x14ac:dyDescent="0.3">
      <c r="A570" s="7"/>
    </row>
    <row r="571" spans="1:1" x14ac:dyDescent="0.3">
      <c r="A571" s="7"/>
    </row>
    <row r="572" spans="1:1" x14ac:dyDescent="0.3">
      <c r="A572" s="7"/>
    </row>
    <row r="573" spans="1:1" x14ac:dyDescent="0.3">
      <c r="A573" s="7"/>
    </row>
    <row r="574" spans="1:1" x14ac:dyDescent="0.3">
      <c r="A574" s="7"/>
    </row>
    <row r="575" spans="1:1" x14ac:dyDescent="0.3">
      <c r="A575" s="7"/>
    </row>
    <row r="576" spans="1:1" x14ac:dyDescent="0.3">
      <c r="A576" s="7"/>
    </row>
    <row r="577" spans="1:1" x14ac:dyDescent="0.3">
      <c r="A577" s="7"/>
    </row>
    <row r="578" spans="1:1" x14ac:dyDescent="0.3">
      <c r="A578" s="7"/>
    </row>
    <row r="579" spans="1:1" x14ac:dyDescent="0.3">
      <c r="A579" s="7"/>
    </row>
    <row r="580" spans="1:1" x14ac:dyDescent="0.3">
      <c r="A580" s="7"/>
    </row>
    <row r="581" spans="1:1" x14ac:dyDescent="0.3">
      <c r="A581" s="7"/>
    </row>
    <row r="582" spans="1:1" x14ac:dyDescent="0.3">
      <c r="A582" s="7"/>
    </row>
    <row r="583" spans="1:1" x14ac:dyDescent="0.3">
      <c r="A583" s="7"/>
    </row>
    <row r="584" spans="1:1" x14ac:dyDescent="0.3">
      <c r="A584" s="7"/>
    </row>
    <row r="585" spans="1:1" x14ac:dyDescent="0.3">
      <c r="A585" s="7"/>
    </row>
    <row r="586" spans="1:1" x14ac:dyDescent="0.3">
      <c r="A586" s="7"/>
    </row>
    <row r="587" spans="1:1" x14ac:dyDescent="0.3">
      <c r="A587" s="7"/>
    </row>
    <row r="588" spans="1:1" x14ac:dyDescent="0.3">
      <c r="A588" s="7"/>
    </row>
    <row r="589" spans="1:1" x14ac:dyDescent="0.3">
      <c r="A589" s="7"/>
    </row>
    <row r="590" spans="1:1" x14ac:dyDescent="0.3">
      <c r="A590" s="7"/>
    </row>
    <row r="591" spans="1:1" x14ac:dyDescent="0.3">
      <c r="A591" s="7"/>
    </row>
    <row r="592" spans="1:1" x14ac:dyDescent="0.3">
      <c r="A592" s="7"/>
    </row>
    <row r="593" spans="1:1" x14ac:dyDescent="0.3">
      <c r="A593" s="7"/>
    </row>
    <row r="594" spans="1:1" x14ac:dyDescent="0.3">
      <c r="A594" s="7"/>
    </row>
    <row r="595" spans="1:1" x14ac:dyDescent="0.3">
      <c r="A595" s="7"/>
    </row>
    <row r="596" spans="1:1" x14ac:dyDescent="0.3">
      <c r="A596" s="7"/>
    </row>
    <row r="597" spans="1:1" x14ac:dyDescent="0.3">
      <c r="A597" s="7"/>
    </row>
    <row r="598" spans="1:1" x14ac:dyDescent="0.3">
      <c r="A598" s="7"/>
    </row>
    <row r="599" spans="1:1" x14ac:dyDescent="0.3">
      <c r="A599" s="7"/>
    </row>
    <row r="600" spans="1:1" x14ac:dyDescent="0.3">
      <c r="A600" s="7"/>
    </row>
    <row r="601" spans="1:1" x14ac:dyDescent="0.3">
      <c r="A601" s="7"/>
    </row>
    <row r="602" spans="1:1" x14ac:dyDescent="0.3">
      <c r="A602" s="7"/>
    </row>
    <row r="603" spans="1:1" x14ac:dyDescent="0.3">
      <c r="A603" s="7"/>
    </row>
    <row r="604" spans="1:1" x14ac:dyDescent="0.3">
      <c r="A604" s="7"/>
    </row>
    <row r="605" spans="1:1" x14ac:dyDescent="0.3">
      <c r="A605" s="7"/>
    </row>
    <row r="606" spans="1:1" x14ac:dyDescent="0.3">
      <c r="A606" s="7"/>
    </row>
    <row r="607" spans="1:1" x14ac:dyDescent="0.3">
      <c r="A607" s="7"/>
    </row>
    <row r="608" spans="1:1" x14ac:dyDescent="0.3">
      <c r="A608" s="7"/>
    </row>
    <row r="609" spans="1:1" x14ac:dyDescent="0.3">
      <c r="A609" s="7"/>
    </row>
    <row r="610" spans="1:1" x14ac:dyDescent="0.3">
      <c r="A610" s="7"/>
    </row>
    <row r="611" spans="1:1" x14ac:dyDescent="0.3">
      <c r="A611" s="7"/>
    </row>
    <row r="612" spans="1:1" x14ac:dyDescent="0.3">
      <c r="A612" s="7"/>
    </row>
    <row r="613" spans="1:1" x14ac:dyDescent="0.3">
      <c r="A613" s="7"/>
    </row>
    <row r="614" spans="1:1" x14ac:dyDescent="0.3">
      <c r="A614" s="7"/>
    </row>
    <row r="615" spans="1:1" x14ac:dyDescent="0.3">
      <c r="A615" s="7"/>
    </row>
    <row r="616" spans="1:1" x14ac:dyDescent="0.3">
      <c r="A616" s="7"/>
    </row>
    <row r="617" spans="1:1" x14ac:dyDescent="0.3">
      <c r="A617" s="7"/>
    </row>
    <row r="618" spans="1:1" x14ac:dyDescent="0.3">
      <c r="A618" s="7"/>
    </row>
    <row r="619" spans="1:1" x14ac:dyDescent="0.3">
      <c r="A619" s="7"/>
    </row>
    <row r="620" spans="1:1" x14ac:dyDescent="0.3">
      <c r="A620" s="7"/>
    </row>
    <row r="621" spans="1:1" x14ac:dyDescent="0.3">
      <c r="A621" s="7"/>
    </row>
    <row r="622" spans="1:1" x14ac:dyDescent="0.3">
      <c r="A622" s="7"/>
    </row>
    <row r="623" spans="1:1" x14ac:dyDescent="0.3">
      <c r="A623" s="7"/>
    </row>
    <row r="624" spans="1:1" x14ac:dyDescent="0.3">
      <c r="A624" s="7"/>
    </row>
    <row r="625" spans="1:1" x14ac:dyDescent="0.3">
      <c r="A625" s="7"/>
    </row>
    <row r="626" spans="1:1" x14ac:dyDescent="0.3">
      <c r="A626" s="7"/>
    </row>
    <row r="627" spans="1:1" x14ac:dyDescent="0.3">
      <c r="A627" s="7"/>
    </row>
    <row r="628" spans="1:1" x14ac:dyDescent="0.3">
      <c r="A628" s="7"/>
    </row>
    <row r="629" spans="1:1" x14ac:dyDescent="0.3">
      <c r="A629" s="7"/>
    </row>
    <row r="630" spans="1:1" x14ac:dyDescent="0.3">
      <c r="A630" s="7"/>
    </row>
    <row r="631" spans="1:1" x14ac:dyDescent="0.3">
      <c r="A631" s="7"/>
    </row>
    <row r="632" spans="1:1" x14ac:dyDescent="0.3">
      <c r="A632" s="7"/>
    </row>
    <row r="633" spans="1:1" x14ac:dyDescent="0.3">
      <c r="A633" s="7"/>
    </row>
    <row r="634" spans="1:1" x14ac:dyDescent="0.3">
      <c r="A634" s="7"/>
    </row>
    <row r="635" spans="1:1" x14ac:dyDescent="0.3">
      <c r="A635" s="7"/>
    </row>
    <row r="636" spans="1:1" x14ac:dyDescent="0.3">
      <c r="A636" s="7"/>
    </row>
    <row r="637" spans="1:1" x14ac:dyDescent="0.3">
      <c r="A637" s="7"/>
    </row>
    <row r="638" spans="1:1" x14ac:dyDescent="0.3">
      <c r="A638" s="7"/>
    </row>
    <row r="639" spans="1:1" x14ac:dyDescent="0.3">
      <c r="A639" s="7"/>
    </row>
    <row r="640" spans="1:1" x14ac:dyDescent="0.3">
      <c r="A640" s="7"/>
    </row>
    <row r="641" spans="1:1" x14ac:dyDescent="0.3">
      <c r="A641" s="7"/>
    </row>
    <row r="642" spans="1:1" x14ac:dyDescent="0.3">
      <c r="A642" s="7"/>
    </row>
    <row r="643" spans="1:1" x14ac:dyDescent="0.3">
      <c r="A643" s="7"/>
    </row>
    <row r="644" spans="1:1" x14ac:dyDescent="0.3">
      <c r="A644" s="7"/>
    </row>
    <row r="645" spans="1:1" x14ac:dyDescent="0.3">
      <c r="A645" s="7"/>
    </row>
    <row r="646" spans="1:1" x14ac:dyDescent="0.3">
      <c r="A646" s="7"/>
    </row>
    <row r="647" spans="1:1" x14ac:dyDescent="0.3">
      <c r="A647" s="7"/>
    </row>
    <row r="648" spans="1:1" x14ac:dyDescent="0.3">
      <c r="A648" s="7"/>
    </row>
    <row r="649" spans="1:1" x14ac:dyDescent="0.3">
      <c r="A649" s="7"/>
    </row>
    <row r="650" spans="1:1" x14ac:dyDescent="0.3">
      <c r="A650" s="7"/>
    </row>
    <row r="651" spans="1:1" x14ac:dyDescent="0.3">
      <c r="A651" s="7"/>
    </row>
    <row r="652" spans="1:1" x14ac:dyDescent="0.3">
      <c r="A652" s="7"/>
    </row>
    <row r="653" spans="1:1" x14ac:dyDescent="0.3">
      <c r="A653" s="7"/>
    </row>
    <row r="654" spans="1:1" x14ac:dyDescent="0.3">
      <c r="A654" s="7"/>
    </row>
    <row r="655" spans="1:1" x14ac:dyDescent="0.3">
      <c r="A655" s="7"/>
    </row>
    <row r="656" spans="1:1" x14ac:dyDescent="0.3">
      <c r="A656" s="7"/>
    </row>
    <row r="657" spans="1:1" x14ac:dyDescent="0.3">
      <c r="A657" s="7"/>
    </row>
    <row r="658" spans="1:1" x14ac:dyDescent="0.3">
      <c r="A658" s="7"/>
    </row>
    <row r="659" spans="1:1" x14ac:dyDescent="0.3">
      <c r="A659" s="7"/>
    </row>
    <row r="660" spans="1:1" x14ac:dyDescent="0.3">
      <c r="A660" s="7"/>
    </row>
    <row r="661" spans="1:1" x14ac:dyDescent="0.3">
      <c r="A661" s="7"/>
    </row>
    <row r="662" spans="1:1" x14ac:dyDescent="0.3">
      <c r="A662" s="7"/>
    </row>
    <row r="663" spans="1:1" x14ac:dyDescent="0.3">
      <c r="A663" s="7"/>
    </row>
    <row r="664" spans="1:1" x14ac:dyDescent="0.3">
      <c r="A664" s="7"/>
    </row>
    <row r="665" spans="1:1" x14ac:dyDescent="0.3">
      <c r="A665" s="7"/>
    </row>
    <row r="666" spans="1:1" x14ac:dyDescent="0.3">
      <c r="A666" s="7"/>
    </row>
    <row r="667" spans="1:1" x14ac:dyDescent="0.3">
      <c r="A667" s="7"/>
    </row>
    <row r="668" spans="1:1" x14ac:dyDescent="0.3">
      <c r="A668" s="7"/>
    </row>
    <row r="669" spans="1:1" x14ac:dyDescent="0.3">
      <c r="A669" s="7"/>
    </row>
    <row r="670" spans="1:1" x14ac:dyDescent="0.3">
      <c r="A670" s="7"/>
    </row>
    <row r="671" spans="1:1" x14ac:dyDescent="0.3">
      <c r="A671" s="7"/>
    </row>
    <row r="672" spans="1:1" x14ac:dyDescent="0.3">
      <c r="A672" s="7"/>
    </row>
    <row r="673" spans="1:1" x14ac:dyDescent="0.3">
      <c r="A673" s="7"/>
    </row>
    <row r="674" spans="1:1" x14ac:dyDescent="0.3">
      <c r="A674" s="7"/>
    </row>
    <row r="675" spans="1:1" x14ac:dyDescent="0.3">
      <c r="A675" s="7"/>
    </row>
    <row r="676" spans="1:1" x14ac:dyDescent="0.3">
      <c r="A676" s="7"/>
    </row>
    <row r="677" spans="1:1" x14ac:dyDescent="0.3">
      <c r="A677" s="7"/>
    </row>
    <row r="678" spans="1:1" x14ac:dyDescent="0.3">
      <c r="A678" s="7"/>
    </row>
    <row r="679" spans="1:1" x14ac:dyDescent="0.3">
      <c r="A679" s="7"/>
    </row>
    <row r="680" spans="1:1" x14ac:dyDescent="0.3">
      <c r="A680" s="7"/>
    </row>
    <row r="681" spans="1:1" x14ac:dyDescent="0.3">
      <c r="A681" s="7"/>
    </row>
    <row r="682" spans="1:1" x14ac:dyDescent="0.3">
      <c r="A682" s="7"/>
    </row>
    <row r="683" spans="1:1" x14ac:dyDescent="0.3">
      <c r="A683" s="7"/>
    </row>
    <row r="684" spans="1:1" x14ac:dyDescent="0.3">
      <c r="A684" s="7"/>
    </row>
    <row r="685" spans="1:1" x14ac:dyDescent="0.3">
      <c r="A685" s="7"/>
    </row>
    <row r="686" spans="1:1" x14ac:dyDescent="0.3">
      <c r="A686" s="7"/>
    </row>
    <row r="687" spans="1:1" x14ac:dyDescent="0.3">
      <c r="A687" s="7"/>
    </row>
    <row r="688" spans="1:1" x14ac:dyDescent="0.3">
      <c r="A688" s="7"/>
    </row>
    <row r="689" spans="1:1" x14ac:dyDescent="0.3">
      <c r="A689" s="7"/>
    </row>
    <row r="690" spans="1:1" x14ac:dyDescent="0.3">
      <c r="A690" s="7"/>
    </row>
    <row r="691" spans="1:1" x14ac:dyDescent="0.3">
      <c r="A691" s="7"/>
    </row>
    <row r="692" spans="1:1" x14ac:dyDescent="0.3">
      <c r="A692" s="7"/>
    </row>
    <row r="693" spans="1:1" x14ac:dyDescent="0.3">
      <c r="A693" s="7"/>
    </row>
    <row r="694" spans="1:1" x14ac:dyDescent="0.3">
      <c r="A694" s="7"/>
    </row>
    <row r="695" spans="1:1" x14ac:dyDescent="0.3">
      <c r="A695" s="7"/>
    </row>
    <row r="696" spans="1:1" x14ac:dyDescent="0.3">
      <c r="A696" s="7"/>
    </row>
    <row r="697" spans="1:1" x14ac:dyDescent="0.3">
      <c r="A697" s="7"/>
    </row>
    <row r="698" spans="1:1" x14ac:dyDescent="0.3">
      <c r="A698" s="7"/>
    </row>
    <row r="699" spans="1:1" x14ac:dyDescent="0.3">
      <c r="A699" s="7"/>
    </row>
    <row r="700" spans="1:1" x14ac:dyDescent="0.3">
      <c r="A700" s="7"/>
    </row>
    <row r="701" spans="1:1" x14ac:dyDescent="0.3">
      <c r="A701" s="7"/>
    </row>
    <row r="702" spans="1:1" x14ac:dyDescent="0.3">
      <c r="A702" s="7"/>
    </row>
    <row r="703" spans="1:1" x14ac:dyDescent="0.3">
      <c r="A703" s="7"/>
    </row>
    <row r="704" spans="1:1" x14ac:dyDescent="0.3">
      <c r="A704" s="7"/>
    </row>
    <row r="705" spans="1:1" x14ac:dyDescent="0.3">
      <c r="A705" s="7"/>
    </row>
    <row r="706" spans="1:1" x14ac:dyDescent="0.3">
      <c r="A706" s="7"/>
    </row>
    <row r="707" spans="1:1" x14ac:dyDescent="0.3">
      <c r="A707" s="7"/>
    </row>
    <row r="708" spans="1:1" x14ac:dyDescent="0.3">
      <c r="A708" s="7"/>
    </row>
    <row r="709" spans="1:1" x14ac:dyDescent="0.3">
      <c r="A709" s="7"/>
    </row>
    <row r="710" spans="1:1" x14ac:dyDescent="0.3">
      <c r="A710" s="7"/>
    </row>
    <row r="711" spans="1:1" x14ac:dyDescent="0.3">
      <c r="A711" s="7"/>
    </row>
    <row r="712" spans="1:1" x14ac:dyDescent="0.3">
      <c r="A712" s="7"/>
    </row>
    <row r="713" spans="1:1" x14ac:dyDescent="0.3">
      <c r="A713" s="7"/>
    </row>
    <row r="714" spans="1:1" x14ac:dyDescent="0.3">
      <c r="A714" s="7"/>
    </row>
    <row r="715" spans="1:1" x14ac:dyDescent="0.3">
      <c r="A715" s="7"/>
    </row>
    <row r="716" spans="1:1" x14ac:dyDescent="0.3">
      <c r="A716" s="7"/>
    </row>
    <row r="717" spans="1:1" x14ac:dyDescent="0.3">
      <c r="A717" s="7"/>
    </row>
    <row r="718" spans="1:1" x14ac:dyDescent="0.3">
      <c r="A718" s="7"/>
    </row>
    <row r="719" spans="1:1" x14ac:dyDescent="0.3">
      <c r="A719" s="7"/>
    </row>
    <row r="720" spans="1:1" x14ac:dyDescent="0.3">
      <c r="A720" s="7"/>
    </row>
    <row r="721" spans="1:1" x14ac:dyDescent="0.3">
      <c r="A721" s="7"/>
    </row>
    <row r="722" spans="1:1" x14ac:dyDescent="0.3">
      <c r="A722" s="7"/>
    </row>
    <row r="723" spans="1:1" x14ac:dyDescent="0.3">
      <c r="A723" s="7"/>
    </row>
    <row r="724" spans="1:1" x14ac:dyDescent="0.3">
      <c r="A724" s="7"/>
    </row>
    <row r="725" spans="1:1" x14ac:dyDescent="0.3">
      <c r="A725" s="7"/>
    </row>
    <row r="726" spans="1:1" x14ac:dyDescent="0.3">
      <c r="A726" s="7"/>
    </row>
    <row r="727" spans="1:1" x14ac:dyDescent="0.3">
      <c r="A727" s="7"/>
    </row>
    <row r="728" spans="1:1" x14ac:dyDescent="0.3">
      <c r="A728" s="7"/>
    </row>
    <row r="729" spans="1:1" x14ac:dyDescent="0.3">
      <c r="A729" s="7"/>
    </row>
    <row r="730" spans="1:1" x14ac:dyDescent="0.3">
      <c r="A730" s="7"/>
    </row>
    <row r="731" spans="1:1" x14ac:dyDescent="0.3">
      <c r="A731" s="7"/>
    </row>
    <row r="732" spans="1:1" x14ac:dyDescent="0.3">
      <c r="A732" s="7"/>
    </row>
    <row r="733" spans="1:1" x14ac:dyDescent="0.3">
      <c r="A733" s="7"/>
    </row>
    <row r="734" spans="1:1" x14ac:dyDescent="0.3">
      <c r="A734" s="7"/>
    </row>
    <row r="735" spans="1:1" x14ac:dyDescent="0.3">
      <c r="A735" s="7"/>
    </row>
    <row r="736" spans="1:1" x14ac:dyDescent="0.3">
      <c r="A736" s="7"/>
    </row>
    <row r="737" spans="1:1" x14ac:dyDescent="0.3">
      <c r="A737" s="7"/>
    </row>
    <row r="738" spans="1:1" x14ac:dyDescent="0.3">
      <c r="A738" s="7"/>
    </row>
    <row r="739" spans="1:1" x14ac:dyDescent="0.3">
      <c r="A739" s="7"/>
    </row>
    <row r="740" spans="1:1" x14ac:dyDescent="0.3">
      <c r="A740" s="7"/>
    </row>
    <row r="741" spans="1:1" x14ac:dyDescent="0.3">
      <c r="A741" s="7"/>
    </row>
    <row r="742" spans="1:1" x14ac:dyDescent="0.3">
      <c r="A742" s="7"/>
    </row>
    <row r="743" spans="1:1" x14ac:dyDescent="0.3">
      <c r="A743" s="7"/>
    </row>
    <row r="744" spans="1:1" x14ac:dyDescent="0.3">
      <c r="A744" s="7"/>
    </row>
    <row r="745" spans="1:1" x14ac:dyDescent="0.3">
      <c r="A745" s="7"/>
    </row>
    <row r="746" spans="1:1" x14ac:dyDescent="0.3">
      <c r="A746" s="7"/>
    </row>
    <row r="747" spans="1:1" x14ac:dyDescent="0.3">
      <c r="A747" s="7"/>
    </row>
    <row r="748" spans="1:1" x14ac:dyDescent="0.3">
      <c r="A748" s="7"/>
    </row>
    <row r="749" spans="1:1" x14ac:dyDescent="0.3">
      <c r="A749" s="7"/>
    </row>
    <row r="750" spans="1:1" x14ac:dyDescent="0.3">
      <c r="A750" s="7"/>
    </row>
    <row r="751" spans="1:1" x14ac:dyDescent="0.3">
      <c r="A751" s="7"/>
    </row>
    <row r="752" spans="1:1" x14ac:dyDescent="0.3">
      <c r="A752" s="7"/>
    </row>
    <row r="753" spans="1:1" x14ac:dyDescent="0.3">
      <c r="A753" s="7"/>
    </row>
    <row r="754" spans="1:1" x14ac:dyDescent="0.3">
      <c r="A754" s="7"/>
    </row>
    <row r="755" spans="1:1" x14ac:dyDescent="0.3">
      <c r="A755" s="7"/>
    </row>
    <row r="756" spans="1:1" x14ac:dyDescent="0.3">
      <c r="A756" s="7"/>
    </row>
    <row r="757" spans="1:1" x14ac:dyDescent="0.3">
      <c r="A757" s="7"/>
    </row>
    <row r="758" spans="1:1" x14ac:dyDescent="0.3">
      <c r="A758" s="7"/>
    </row>
    <row r="759" spans="1:1" x14ac:dyDescent="0.3">
      <c r="A759" s="7"/>
    </row>
    <row r="760" spans="1:1" x14ac:dyDescent="0.3">
      <c r="A760" s="7"/>
    </row>
    <row r="761" spans="1:1" x14ac:dyDescent="0.3">
      <c r="A761" s="7"/>
    </row>
    <row r="762" spans="1:1" x14ac:dyDescent="0.3">
      <c r="A762" s="7"/>
    </row>
    <row r="763" spans="1:1" x14ac:dyDescent="0.3">
      <c r="A763" s="7"/>
    </row>
    <row r="764" spans="1:1" x14ac:dyDescent="0.3">
      <c r="A764" s="7"/>
    </row>
    <row r="765" spans="1:1" x14ac:dyDescent="0.3">
      <c r="A765" s="7"/>
    </row>
    <row r="766" spans="1:1" x14ac:dyDescent="0.3">
      <c r="A766" s="7"/>
    </row>
    <row r="767" spans="1:1" x14ac:dyDescent="0.3">
      <c r="A767" s="7"/>
    </row>
    <row r="768" spans="1:1" x14ac:dyDescent="0.3">
      <c r="A768" s="7"/>
    </row>
    <row r="769" spans="1:1" x14ac:dyDescent="0.3">
      <c r="A769" s="7"/>
    </row>
    <row r="770" spans="1:1" x14ac:dyDescent="0.3">
      <c r="A770" s="7"/>
    </row>
    <row r="771" spans="1:1" x14ac:dyDescent="0.3">
      <c r="A771" s="7"/>
    </row>
    <row r="772" spans="1:1" x14ac:dyDescent="0.3">
      <c r="A772" s="7"/>
    </row>
    <row r="773" spans="1:1" x14ac:dyDescent="0.3">
      <c r="A773" s="7"/>
    </row>
    <row r="774" spans="1:1" x14ac:dyDescent="0.3">
      <c r="A774" s="7"/>
    </row>
    <row r="775" spans="1:1" x14ac:dyDescent="0.3">
      <c r="A775" s="7"/>
    </row>
    <row r="776" spans="1:1" x14ac:dyDescent="0.3">
      <c r="A776" s="7"/>
    </row>
    <row r="777" spans="1:1" x14ac:dyDescent="0.3">
      <c r="A777" s="7"/>
    </row>
    <row r="778" spans="1:1" x14ac:dyDescent="0.3">
      <c r="A778" s="7"/>
    </row>
    <row r="779" spans="1:1" x14ac:dyDescent="0.3">
      <c r="A779" s="7"/>
    </row>
    <row r="780" spans="1:1" x14ac:dyDescent="0.3">
      <c r="A780" s="7"/>
    </row>
    <row r="781" spans="1:1" x14ac:dyDescent="0.3">
      <c r="A781" s="7"/>
    </row>
    <row r="782" spans="1:1" x14ac:dyDescent="0.3">
      <c r="A782" s="7"/>
    </row>
    <row r="783" spans="1:1" x14ac:dyDescent="0.3">
      <c r="A783" s="7"/>
    </row>
    <row r="784" spans="1:1" x14ac:dyDescent="0.3">
      <c r="A784" s="7"/>
    </row>
    <row r="785" spans="1:1" x14ac:dyDescent="0.3">
      <c r="A785" s="7"/>
    </row>
    <row r="786" spans="1:1" x14ac:dyDescent="0.3">
      <c r="A786" s="7"/>
    </row>
    <row r="787" spans="1:1" x14ac:dyDescent="0.3">
      <c r="A787" s="7"/>
    </row>
    <row r="788" spans="1:1" x14ac:dyDescent="0.3">
      <c r="A788" s="7"/>
    </row>
    <row r="789" spans="1:1" x14ac:dyDescent="0.3">
      <c r="A789" s="7"/>
    </row>
    <row r="790" spans="1:1" x14ac:dyDescent="0.3">
      <c r="A790" s="7"/>
    </row>
    <row r="791" spans="1:1" x14ac:dyDescent="0.3">
      <c r="A791" s="7"/>
    </row>
    <row r="792" spans="1:1" x14ac:dyDescent="0.3">
      <c r="A792" s="7"/>
    </row>
    <row r="793" spans="1:1" x14ac:dyDescent="0.3">
      <c r="A793" s="7"/>
    </row>
    <row r="794" spans="1:1" x14ac:dyDescent="0.3">
      <c r="A794" s="7"/>
    </row>
    <row r="795" spans="1:1" x14ac:dyDescent="0.3">
      <c r="A795" s="7"/>
    </row>
    <row r="796" spans="1:1" x14ac:dyDescent="0.3">
      <c r="A796" s="7"/>
    </row>
    <row r="797" spans="1:1" x14ac:dyDescent="0.3">
      <c r="A797" s="7"/>
    </row>
    <row r="798" spans="1:1" x14ac:dyDescent="0.3">
      <c r="A798" s="7"/>
    </row>
    <row r="799" spans="1:1" x14ac:dyDescent="0.3">
      <c r="A799" s="7"/>
    </row>
    <row r="800" spans="1:1" x14ac:dyDescent="0.3">
      <c r="A800" s="7"/>
    </row>
    <row r="801" spans="1:1" x14ac:dyDescent="0.3">
      <c r="A801" s="7"/>
    </row>
    <row r="802" spans="1:1" x14ac:dyDescent="0.3">
      <c r="A802" s="7"/>
    </row>
    <row r="803" spans="1:1" x14ac:dyDescent="0.3">
      <c r="A803" s="7"/>
    </row>
    <row r="804" spans="1:1" x14ac:dyDescent="0.3">
      <c r="A804" s="7"/>
    </row>
    <row r="805" spans="1:1" x14ac:dyDescent="0.3">
      <c r="A805" s="7"/>
    </row>
    <row r="806" spans="1:1" x14ac:dyDescent="0.3">
      <c r="A806" s="7"/>
    </row>
    <row r="807" spans="1:1" x14ac:dyDescent="0.3">
      <c r="A807" s="7"/>
    </row>
    <row r="808" spans="1:1" x14ac:dyDescent="0.3">
      <c r="A808" s="7"/>
    </row>
    <row r="809" spans="1:1" x14ac:dyDescent="0.3">
      <c r="A809" s="7"/>
    </row>
    <row r="810" spans="1:1" x14ac:dyDescent="0.3">
      <c r="A810" s="7"/>
    </row>
    <row r="811" spans="1:1" x14ac:dyDescent="0.3">
      <c r="A811" s="7"/>
    </row>
    <row r="812" spans="1:1" x14ac:dyDescent="0.3">
      <c r="A812" s="7"/>
    </row>
    <row r="813" spans="1:1" x14ac:dyDescent="0.3">
      <c r="A813" s="7"/>
    </row>
    <row r="814" spans="1:1" x14ac:dyDescent="0.3">
      <c r="A814" s="7"/>
    </row>
    <row r="815" spans="1:1" x14ac:dyDescent="0.3">
      <c r="A815" s="7"/>
    </row>
    <row r="816" spans="1:1" x14ac:dyDescent="0.3">
      <c r="A816" s="7"/>
    </row>
    <row r="817" spans="1:1" x14ac:dyDescent="0.3">
      <c r="A817" s="7"/>
    </row>
    <row r="818" spans="1:1" x14ac:dyDescent="0.3">
      <c r="A818" s="7"/>
    </row>
    <row r="819" spans="1:1" x14ac:dyDescent="0.3">
      <c r="A819" s="7"/>
    </row>
    <row r="820" spans="1:1" x14ac:dyDescent="0.3">
      <c r="A820" s="7"/>
    </row>
    <row r="821" spans="1:1" x14ac:dyDescent="0.3">
      <c r="A821" s="7"/>
    </row>
    <row r="822" spans="1:1" x14ac:dyDescent="0.3">
      <c r="A822" s="7"/>
    </row>
    <row r="823" spans="1:1" x14ac:dyDescent="0.3">
      <c r="A823" s="7"/>
    </row>
    <row r="824" spans="1:1" x14ac:dyDescent="0.3">
      <c r="A824" s="7"/>
    </row>
    <row r="825" spans="1:1" x14ac:dyDescent="0.3">
      <c r="A825" s="7"/>
    </row>
    <row r="826" spans="1:1" x14ac:dyDescent="0.3">
      <c r="A826" s="7"/>
    </row>
    <row r="827" spans="1:1" x14ac:dyDescent="0.3">
      <c r="A827" s="7"/>
    </row>
    <row r="828" spans="1:1" x14ac:dyDescent="0.3">
      <c r="A828" s="7"/>
    </row>
    <row r="829" spans="1:1" x14ac:dyDescent="0.3">
      <c r="A829" s="7"/>
    </row>
    <row r="830" spans="1:1" x14ac:dyDescent="0.3">
      <c r="A830" s="7"/>
    </row>
    <row r="831" spans="1:1" x14ac:dyDescent="0.3">
      <c r="A831" s="7"/>
    </row>
    <row r="832" spans="1:1" x14ac:dyDescent="0.3">
      <c r="A832" s="7"/>
    </row>
    <row r="833" spans="1:1" x14ac:dyDescent="0.3">
      <c r="A833" s="7"/>
    </row>
    <row r="834" spans="1:1" x14ac:dyDescent="0.3">
      <c r="A834" s="7"/>
    </row>
    <row r="835" spans="1:1" x14ac:dyDescent="0.3">
      <c r="A835" s="7"/>
    </row>
    <row r="836" spans="1:1" x14ac:dyDescent="0.3">
      <c r="A836" s="7"/>
    </row>
    <row r="837" spans="1:1" x14ac:dyDescent="0.3">
      <c r="A837" s="7"/>
    </row>
    <row r="838" spans="1:1" x14ac:dyDescent="0.3">
      <c r="A838" s="7"/>
    </row>
    <row r="839" spans="1:1" x14ac:dyDescent="0.3">
      <c r="A839" s="7"/>
    </row>
    <row r="840" spans="1:1" x14ac:dyDescent="0.3">
      <c r="A840" s="7"/>
    </row>
    <row r="841" spans="1:1" x14ac:dyDescent="0.3">
      <c r="A841" s="7"/>
    </row>
    <row r="842" spans="1:1" x14ac:dyDescent="0.3">
      <c r="A842" s="7"/>
    </row>
    <row r="843" spans="1:1" x14ac:dyDescent="0.3">
      <c r="A843" s="7"/>
    </row>
    <row r="844" spans="1:1" x14ac:dyDescent="0.3">
      <c r="A844" s="7"/>
    </row>
    <row r="845" spans="1:1" x14ac:dyDescent="0.3">
      <c r="A845" s="7"/>
    </row>
    <row r="846" spans="1:1" x14ac:dyDescent="0.3">
      <c r="A846" s="7"/>
    </row>
    <row r="847" spans="1:1" x14ac:dyDescent="0.3">
      <c r="A847" s="7"/>
    </row>
    <row r="848" spans="1:1" x14ac:dyDescent="0.3">
      <c r="A848" s="7"/>
    </row>
    <row r="849" spans="1:1" x14ac:dyDescent="0.3">
      <c r="A849" s="7"/>
    </row>
    <row r="850" spans="1:1" x14ac:dyDescent="0.3">
      <c r="A850" s="7"/>
    </row>
    <row r="851" spans="1:1" x14ac:dyDescent="0.3">
      <c r="A851" s="7"/>
    </row>
    <row r="852" spans="1:1" x14ac:dyDescent="0.3">
      <c r="A852" s="7"/>
    </row>
    <row r="853" spans="1:1" x14ac:dyDescent="0.3">
      <c r="A853" s="7"/>
    </row>
    <row r="854" spans="1:1" x14ac:dyDescent="0.3">
      <c r="A854" s="7"/>
    </row>
    <row r="855" spans="1:1" x14ac:dyDescent="0.3">
      <c r="A855" s="7"/>
    </row>
    <row r="856" spans="1:1" x14ac:dyDescent="0.3">
      <c r="A856" s="7"/>
    </row>
    <row r="857" spans="1:1" x14ac:dyDescent="0.3">
      <c r="A857" s="7"/>
    </row>
    <row r="858" spans="1:1" x14ac:dyDescent="0.3">
      <c r="A858" s="7"/>
    </row>
    <row r="859" spans="1:1" x14ac:dyDescent="0.3">
      <c r="A859" s="7"/>
    </row>
    <row r="860" spans="1:1" x14ac:dyDescent="0.3">
      <c r="A860" s="7"/>
    </row>
    <row r="861" spans="1:1" x14ac:dyDescent="0.3">
      <c r="A861" s="7"/>
    </row>
    <row r="862" spans="1:1" x14ac:dyDescent="0.3">
      <c r="A862" s="7"/>
    </row>
    <row r="863" spans="1:1" x14ac:dyDescent="0.3">
      <c r="A863" s="7"/>
    </row>
    <row r="864" spans="1:1" x14ac:dyDescent="0.3">
      <c r="A864" s="7"/>
    </row>
    <row r="865" spans="1:1" x14ac:dyDescent="0.3">
      <c r="A865" s="7"/>
    </row>
    <row r="866" spans="1:1" x14ac:dyDescent="0.3">
      <c r="A866" s="7"/>
    </row>
    <row r="867" spans="1:1" x14ac:dyDescent="0.3">
      <c r="A867" s="7"/>
    </row>
    <row r="868" spans="1:1" x14ac:dyDescent="0.3">
      <c r="A868" s="7"/>
    </row>
    <row r="869" spans="1:1" x14ac:dyDescent="0.3">
      <c r="A869" s="7"/>
    </row>
    <row r="870" spans="1:1" x14ac:dyDescent="0.3">
      <c r="A870" s="7"/>
    </row>
    <row r="871" spans="1:1" x14ac:dyDescent="0.3">
      <c r="A871" s="7"/>
    </row>
    <row r="872" spans="1:1" x14ac:dyDescent="0.3">
      <c r="A872" s="7"/>
    </row>
    <row r="873" spans="1:1" x14ac:dyDescent="0.3">
      <c r="A873" s="7"/>
    </row>
    <row r="874" spans="1:1" x14ac:dyDescent="0.3">
      <c r="A874" s="7"/>
    </row>
    <row r="875" spans="1:1" x14ac:dyDescent="0.3">
      <c r="A875" s="7"/>
    </row>
    <row r="876" spans="1:1" x14ac:dyDescent="0.3">
      <c r="A876" s="7"/>
    </row>
    <row r="877" spans="1:1" x14ac:dyDescent="0.3">
      <c r="A877" s="7"/>
    </row>
    <row r="878" spans="1:1" x14ac:dyDescent="0.3">
      <c r="A878" s="7"/>
    </row>
    <row r="879" spans="1:1" x14ac:dyDescent="0.3">
      <c r="A879" s="7"/>
    </row>
    <row r="880" spans="1:1" x14ac:dyDescent="0.3">
      <c r="A880" s="7"/>
    </row>
    <row r="881" spans="1:1" x14ac:dyDescent="0.3">
      <c r="A881" s="7"/>
    </row>
    <row r="882" spans="1:1" x14ac:dyDescent="0.3">
      <c r="A882" s="7"/>
    </row>
    <row r="883" spans="1:1" x14ac:dyDescent="0.3">
      <c r="A883" s="7"/>
    </row>
    <row r="884" spans="1:1" x14ac:dyDescent="0.3">
      <c r="A884" s="7"/>
    </row>
    <row r="885" spans="1:1" x14ac:dyDescent="0.3">
      <c r="A885" s="7"/>
    </row>
    <row r="886" spans="1:1" x14ac:dyDescent="0.3">
      <c r="A886" s="7"/>
    </row>
    <row r="887" spans="1:1" x14ac:dyDescent="0.3">
      <c r="A887" s="7"/>
    </row>
    <row r="888" spans="1:1" x14ac:dyDescent="0.3">
      <c r="A888" s="7"/>
    </row>
    <row r="889" spans="1:1" x14ac:dyDescent="0.3">
      <c r="A889" s="7"/>
    </row>
    <row r="890" spans="1:1" x14ac:dyDescent="0.3">
      <c r="A890" s="7"/>
    </row>
    <row r="891" spans="1:1" x14ac:dyDescent="0.3">
      <c r="A891" s="7"/>
    </row>
    <row r="892" spans="1:1" x14ac:dyDescent="0.3">
      <c r="A892" s="7"/>
    </row>
    <row r="893" spans="1:1" x14ac:dyDescent="0.3">
      <c r="A893" s="7"/>
    </row>
    <row r="894" spans="1:1" x14ac:dyDescent="0.3">
      <c r="A894" s="7"/>
    </row>
    <row r="895" spans="1:1" x14ac:dyDescent="0.3">
      <c r="A895" s="7"/>
    </row>
    <row r="896" spans="1:1" x14ac:dyDescent="0.3">
      <c r="A896" s="7"/>
    </row>
    <row r="897" spans="1:1" x14ac:dyDescent="0.3">
      <c r="A897" s="7"/>
    </row>
    <row r="898" spans="1:1" x14ac:dyDescent="0.3">
      <c r="A898" s="7"/>
    </row>
    <row r="899" spans="1:1" x14ac:dyDescent="0.3">
      <c r="A899" s="7"/>
    </row>
    <row r="900" spans="1:1" x14ac:dyDescent="0.3">
      <c r="A900" s="7"/>
    </row>
    <row r="901" spans="1:1" x14ac:dyDescent="0.3">
      <c r="A901" s="7"/>
    </row>
    <row r="902" spans="1:1" x14ac:dyDescent="0.3">
      <c r="A902" s="7"/>
    </row>
    <row r="903" spans="1:1" x14ac:dyDescent="0.3">
      <c r="A903" s="7"/>
    </row>
    <row r="904" spans="1:1" x14ac:dyDescent="0.3">
      <c r="A904" s="7"/>
    </row>
    <row r="905" spans="1:1" x14ac:dyDescent="0.3">
      <c r="A905" s="7"/>
    </row>
    <row r="906" spans="1:1" x14ac:dyDescent="0.3">
      <c r="A906" s="7"/>
    </row>
    <row r="907" spans="1:1" x14ac:dyDescent="0.3">
      <c r="A907" s="7"/>
    </row>
    <row r="908" spans="1:1" x14ac:dyDescent="0.3">
      <c r="A908" s="7"/>
    </row>
    <row r="909" spans="1:1" x14ac:dyDescent="0.3">
      <c r="A909" s="7"/>
    </row>
    <row r="910" spans="1:1" x14ac:dyDescent="0.3">
      <c r="A910" s="7"/>
    </row>
    <row r="911" spans="1:1" x14ac:dyDescent="0.3">
      <c r="A911" s="7"/>
    </row>
    <row r="912" spans="1:1" x14ac:dyDescent="0.3">
      <c r="A912" s="7"/>
    </row>
    <row r="913" spans="1:1" x14ac:dyDescent="0.3">
      <c r="A913" s="7"/>
    </row>
    <row r="914" spans="1:1" x14ac:dyDescent="0.3">
      <c r="A914" s="7"/>
    </row>
    <row r="915" spans="1:1" x14ac:dyDescent="0.3">
      <c r="A915" s="7"/>
    </row>
    <row r="916" spans="1:1" x14ac:dyDescent="0.3">
      <c r="A916" s="7"/>
    </row>
    <row r="917" spans="1:1" x14ac:dyDescent="0.3">
      <c r="A917" s="7"/>
    </row>
    <row r="918" spans="1:1" x14ac:dyDescent="0.3">
      <c r="A918" s="7"/>
    </row>
    <row r="919" spans="1:1" x14ac:dyDescent="0.3">
      <c r="A919" s="7"/>
    </row>
    <row r="920" spans="1:1" x14ac:dyDescent="0.3">
      <c r="A920" s="7"/>
    </row>
    <row r="921" spans="1:1" x14ac:dyDescent="0.3">
      <c r="A921" s="7"/>
    </row>
    <row r="922" spans="1:1" x14ac:dyDescent="0.3">
      <c r="A922" s="7"/>
    </row>
    <row r="923" spans="1:1" x14ac:dyDescent="0.3">
      <c r="A923" s="7"/>
    </row>
    <row r="924" spans="1:1" x14ac:dyDescent="0.3">
      <c r="A924" s="7"/>
    </row>
    <row r="925" spans="1:1" x14ac:dyDescent="0.3">
      <c r="A925" s="7"/>
    </row>
    <row r="926" spans="1:1" x14ac:dyDescent="0.3">
      <c r="A926" s="7"/>
    </row>
    <row r="927" spans="1:1" x14ac:dyDescent="0.3">
      <c r="A927" s="7"/>
    </row>
    <row r="928" spans="1:1" x14ac:dyDescent="0.3">
      <c r="A928" s="7"/>
    </row>
    <row r="929" spans="1:1" x14ac:dyDescent="0.3">
      <c r="A929" s="7"/>
    </row>
    <row r="930" spans="1:1" x14ac:dyDescent="0.3">
      <c r="A930" s="7"/>
    </row>
    <row r="931" spans="1:1" x14ac:dyDescent="0.3">
      <c r="A931" s="7"/>
    </row>
    <row r="932" spans="1:1" x14ac:dyDescent="0.3">
      <c r="A932" s="7"/>
    </row>
    <row r="933" spans="1:1" x14ac:dyDescent="0.3">
      <c r="A933" s="7"/>
    </row>
    <row r="934" spans="1:1" x14ac:dyDescent="0.3">
      <c r="A934" s="7"/>
    </row>
    <row r="935" spans="1:1" x14ac:dyDescent="0.3">
      <c r="A935" s="7"/>
    </row>
    <row r="936" spans="1:1" x14ac:dyDescent="0.3">
      <c r="A936" s="7"/>
    </row>
    <row r="937" spans="1:1" x14ac:dyDescent="0.3">
      <c r="A937" s="7"/>
    </row>
    <row r="938" spans="1:1" x14ac:dyDescent="0.3">
      <c r="A938" s="7"/>
    </row>
    <row r="939" spans="1:1" x14ac:dyDescent="0.3">
      <c r="A939" s="7"/>
    </row>
    <row r="940" spans="1:1" x14ac:dyDescent="0.3">
      <c r="A940" s="7"/>
    </row>
    <row r="941" spans="1:1" x14ac:dyDescent="0.3">
      <c r="A941" s="7"/>
    </row>
    <row r="942" spans="1:1" x14ac:dyDescent="0.3">
      <c r="A942" s="7"/>
    </row>
    <row r="943" spans="1:1" x14ac:dyDescent="0.3">
      <c r="A943" s="7"/>
    </row>
    <row r="944" spans="1:1" x14ac:dyDescent="0.3">
      <c r="A944" s="7"/>
    </row>
    <row r="945" spans="1:1" x14ac:dyDescent="0.3">
      <c r="A945" s="7"/>
    </row>
    <row r="946" spans="1:1" x14ac:dyDescent="0.3">
      <c r="A946" s="7"/>
    </row>
    <row r="947" spans="1:1" x14ac:dyDescent="0.3">
      <c r="A947" s="7"/>
    </row>
    <row r="948" spans="1:1" x14ac:dyDescent="0.3">
      <c r="A948" s="7"/>
    </row>
    <row r="949" spans="1:1" x14ac:dyDescent="0.3">
      <c r="A949" s="7"/>
    </row>
    <row r="950" spans="1:1" x14ac:dyDescent="0.3">
      <c r="A950" s="7"/>
    </row>
    <row r="951" spans="1:1" x14ac:dyDescent="0.3">
      <c r="A951" s="7"/>
    </row>
    <row r="952" spans="1:1" x14ac:dyDescent="0.3">
      <c r="A952" s="7"/>
    </row>
    <row r="953" spans="1:1" x14ac:dyDescent="0.3">
      <c r="A953" s="7"/>
    </row>
    <row r="954" spans="1:1" x14ac:dyDescent="0.3">
      <c r="A954" s="7"/>
    </row>
    <row r="955" spans="1:1" x14ac:dyDescent="0.3">
      <c r="A955" s="7"/>
    </row>
    <row r="956" spans="1:1" x14ac:dyDescent="0.3">
      <c r="A956" s="7"/>
    </row>
    <row r="957" spans="1:1" x14ac:dyDescent="0.3">
      <c r="A957" s="7"/>
    </row>
    <row r="958" spans="1:1" x14ac:dyDescent="0.3">
      <c r="A958" s="7"/>
    </row>
    <row r="959" spans="1:1" x14ac:dyDescent="0.3">
      <c r="A959" s="7"/>
    </row>
    <row r="960" spans="1:1" x14ac:dyDescent="0.3">
      <c r="A960" s="7"/>
    </row>
    <row r="961" spans="1:1" x14ac:dyDescent="0.3">
      <c r="A961" s="7"/>
    </row>
    <row r="962" spans="1:1" x14ac:dyDescent="0.3">
      <c r="A962" s="7"/>
    </row>
    <row r="963" spans="1:1" x14ac:dyDescent="0.3">
      <c r="A963" s="7"/>
    </row>
    <row r="964" spans="1:1" x14ac:dyDescent="0.3">
      <c r="A964" s="7"/>
    </row>
    <row r="965" spans="1:1" x14ac:dyDescent="0.3">
      <c r="A965" s="7"/>
    </row>
    <row r="966" spans="1:1" x14ac:dyDescent="0.3">
      <c r="A966" s="7"/>
    </row>
    <row r="967" spans="1:1" x14ac:dyDescent="0.3">
      <c r="A967" s="7"/>
    </row>
    <row r="968" spans="1:1" x14ac:dyDescent="0.3">
      <c r="A968" s="7"/>
    </row>
    <row r="969" spans="1:1" x14ac:dyDescent="0.3">
      <c r="A969" s="7"/>
    </row>
    <row r="970" spans="1:1" x14ac:dyDescent="0.3">
      <c r="A970" s="7"/>
    </row>
    <row r="971" spans="1:1" x14ac:dyDescent="0.3">
      <c r="A971" s="7"/>
    </row>
    <row r="972" spans="1:1" x14ac:dyDescent="0.3">
      <c r="A972" s="7"/>
    </row>
    <row r="973" spans="1:1" x14ac:dyDescent="0.3">
      <c r="A973" s="7"/>
    </row>
    <row r="974" spans="1:1" x14ac:dyDescent="0.3">
      <c r="A974" s="7"/>
    </row>
    <row r="975" spans="1:1" x14ac:dyDescent="0.3">
      <c r="A975" s="7"/>
    </row>
    <row r="976" spans="1:1" x14ac:dyDescent="0.3">
      <c r="A976" s="7"/>
    </row>
    <row r="977" spans="1:1" x14ac:dyDescent="0.3">
      <c r="A977" s="7"/>
    </row>
    <row r="978" spans="1:1" x14ac:dyDescent="0.3">
      <c r="A978" s="7"/>
    </row>
    <row r="979" spans="1:1" x14ac:dyDescent="0.3">
      <c r="A979" s="7"/>
    </row>
    <row r="980" spans="1:1" x14ac:dyDescent="0.3">
      <c r="A980" s="7"/>
    </row>
    <row r="981" spans="1:1" x14ac:dyDescent="0.3">
      <c r="A981" s="7"/>
    </row>
    <row r="982" spans="1:1" x14ac:dyDescent="0.3">
      <c r="A982" s="7"/>
    </row>
    <row r="983" spans="1:1" x14ac:dyDescent="0.3">
      <c r="A983" s="7"/>
    </row>
    <row r="984" spans="1:1" x14ac:dyDescent="0.3">
      <c r="A984" s="7"/>
    </row>
    <row r="985" spans="1:1" x14ac:dyDescent="0.3">
      <c r="A985" s="7"/>
    </row>
    <row r="986" spans="1:1" x14ac:dyDescent="0.3">
      <c r="A986" s="7"/>
    </row>
    <row r="987" spans="1:1" x14ac:dyDescent="0.3">
      <c r="A987" s="7"/>
    </row>
    <row r="988" spans="1:1" x14ac:dyDescent="0.3">
      <c r="A988" s="7"/>
    </row>
    <row r="989" spans="1:1" x14ac:dyDescent="0.3">
      <c r="A989" s="7"/>
    </row>
    <row r="990" spans="1:1" x14ac:dyDescent="0.3">
      <c r="A990" s="7"/>
    </row>
    <row r="991" spans="1:1" x14ac:dyDescent="0.3">
      <c r="A991" s="7"/>
    </row>
    <row r="992" spans="1:1" x14ac:dyDescent="0.3">
      <c r="A992" s="7"/>
    </row>
    <row r="993" spans="1:1" x14ac:dyDescent="0.3">
      <c r="A993" s="7"/>
    </row>
    <row r="994" spans="1:1" x14ac:dyDescent="0.3">
      <c r="A994" s="7"/>
    </row>
    <row r="995" spans="1:1" x14ac:dyDescent="0.3">
      <c r="A995" s="7"/>
    </row>
    <row r="996" spans="1:1" x14ac:dyDescent="0.3">
      <c r="A996" s="7"/>
    </row>
    <row r="997" spans="1:1" x14ac:dyDescent="0.3">
      <c r="A997" s="7"/>
    </row>
    <row r="998" spans="1:1" x14ac:dyDescent="0.3">
      <c r="A998" s="7"/>
    </row>
    <row r="999" spans="1:1" x14ac:dyDescent="0.3">
      <c r="A999" s="7"/>
    </row>
    <row r="1000" spans="1:1" x14ac:dyDescent="0.3">
      <c r="A1000" s="7"/>
    </row>
    <row r="1001" spans="1:1" x14ac:dyDescent="0.3">
      <c r="A1001" s="7"/>
    </row>
    <row r="1002" spans="1:1" x14ac:dyDescent="0.3">
      <c r="A1002" s="7"/>
    </row>
  </sheetData>
  <mergeCells count="1">
    <mergeCell ref="B1:Z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59ED-10BB-414A-B5CD-B5EB5881662F}">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Salarios 1915_1916_1923</vt:lpstr>
      <vt:lpstr>Salarios 1928-34</vt:lpstr>
      <vt:lpstr>Brecha ingresos</vt:lpstr>
      <vt:lpstr>SN 1895-1945</vt:lpstr>
      <vt:lpstr>SR selecc 1895-1945</vt:lpstr>
      <vt:lpstr>Sal nom y real 1952-1986</vt:lpstr>
      <vt:lpstr>SR 1895-1986</vt:lpstr>
      <vt:lpstr>Salario-costo canasta</vt:lpstr>
      <vt:lpstr>Salario ind</vt:lpstr>
      <vt:lpstr>Brecha género</vt:lpstr>
      <vt:lpstr>SN 52-58</vt:lpstr>
      <vt:lpstr>Evolución del salario obrero vi</vt:lpstr>
      <vt:lpstr>SALARIOS TODO JUNTO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Elizabeth Olguin</dc:creator>
  <cp:lastModifiedBy>Agustina Juarez</cp:lastModifiedBy>
  <dcterms:created xsi:type="dcterms:W3CDTF">2021-12-22T20:32:41Z</dcterms:created>
  <dcterms:modified xsi:type="dcterms:W3CDTF">2026-08-06T14:25:02Z</dcterms:modified>
</cp:coreProperties>
</file>