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CE290B3B-7058-D344-ADF7-ED19264648FC}" xr6:coauthVersionLast="47" xr6:coauthVersionMax="47" xr10:uidLastSave="{00000000-0000-0000-0000-000000000000}"/>
  <bookViews>
    <workbookView xWindow="0" yWindow="760" windowWidth="30240" windowHeight="18880" tabRatio="597" activeTab="2" xr2:uid="{00000000-000D-0000-FFFF-FFFF00000000}"/>
  </bookViews>
  <sheets>
    <sheet name="MATRIZ" sheetId="2" r:id="rId1"/>
    <sheet name="Nacsport" sheetId="1" r:id="rId2"/>
    <sheet name="MATCHES" sheetId="3" r:id="rId3"/>
    <sheet name="Hoja1" sheetId="4" r:id="rId4"/>
  </sheets>
  <definedNames>
    <definedName name="_xlnm._FilterDatabase" localSheetId="0" hidden="1">MATRIZ!$A$1:$AR$543</definedName>
    <definedName name="_xlnm._FilterDatabase" localSheetId="1" hidden="1">Nacsport!$A$2:$WE$546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B2" i="1" l="1"/>
  <c r="AJ543" i="2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90" i="2"/>
  <c r="AJ483" i="2"/>
  <c r="AJ482" i="2"/>
  <c r="AJ481" i="2"/>
  <c r="AJ480" i="2"/>
  <c r="AJ479" i="2"/>
  <c r="AJ478" i="2"/>
  <c r="AJ477" i="2"/>
  <c r="AJ476" i="2"/>
  <c r="AJ475" i="2"/>
  <c r="AJ222" i="2"/>
  <c r="AJ473" i="2"/>
  <c r="AJ472" i="2"/>
  <c r="AJ471" i="2"/>
  <c r="AJ470" i="2"/>
  <c r="AJ474" i="2"/>
  <c r="AJ468" i="2"/>
  <c r="AJ467" i="2"/>
  <c r="AJ466" i="2"/>
  <c r="AJ465" i="2"/>
  <c r="AJ464" i="2"/>
  <c r="AJ21" i="2"/>
  <c r="AJ462" i="2"/>
  <c r="AJ461" i="2"/>
  <c r="AJ460" i="2"/>
  <c r="AJ459" i="2"/>
  <c r="AJ458" i="2"/>
  <c r="AJ457" i="2"/>
  <c r="AJ469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192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2" i="2"/>
  <c r="AJ361" i="2"/>
  <c r="AJ360" i="2"/>
  <c r="AJ359" i="2"/>
  <c r="AJ358" i="2"/>
  <c r="AJ357" i="2"/>
  <c r="AJ356" i="2"/>
  <c r="AJ436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484" i="2"/>
  <c r="AJ289" i="2"/>
  <c r="AJ288" i="2"/>
  <c r="AJ287" i="2"/>
  <c r="AJ286" i="2"/>
  <c r="AJ285" i="2"/>
  <c r="AJ284" i="2"/>
  <c r="AJ283" i="2"/>
  <c r="AJ282" i="2"/>
  <c r="AJ281" i="2"/>
  <c r="AJ280" i="2"/>
  <c r="AJ355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84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463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456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290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265" i="2"/>
  <c r="AJ89" i="2"/>
  <c r="AJ88" i="2"/>
  <c r="AJ87" i="2"/>
  <c r="AJ86" i="2"/>
  <c r="AJ85" i="2"/>
  <c r="AJ11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79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AJ2" i="2"/>
  <c r="G543" i="2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114" i="2"/>
  <c r="N85" i="2"/>
  <c r="N86" i="2"/>
  <c r="N87" i="2"/>
  <c r="N88" i="2"/>
  <c r="N89" i="2"/>
  <c r="N265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290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456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463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84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355" i="2"/>
  <c r="N280" i="2"/>
  <c r="N281" i="2"/>
  <c r="N282" i="2"/>
  <c r="N283" i="2"/>
  <c r="N284" i="2"/>
  <c r="N285" i="2"/>
  <c r="N286" i="2"/>
  <c r="N287" i="2"/>
  <c r="N288" i="2"/>
  <c r="N289" i="2"/>
  <c r="N484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436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192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69" i="2"/>
  <c r="N457" i="2"/>
  <c r="N458" i="2"/>
  <c r="N459" i="2"/>
  <c r="N460" i="2"/>
  <c r="N461" i="2"/>
  <c r="N462" i="2"/>
  <c r="N21" i="2"/>
  <c r="N464" i="2"/>
  <c r="N465" i="2"/>
  <c r="N466" i="2"/>
  <c r="N467" i="2"/>
  <c r="N468" i="2"/>
  <c r="N474" i="2"/>
  <c r="N470" i="2"/>
  <c r="N471" i="2"/>
  <c r="N472" i="2"/>
  <c r="N473" i="2"/>
  <c r="N222" i="2"/>
  <c r="N475" i="2"/>
  <c r="N476" i="2"/>
  <c r="N477" i="2"/>
  <c r="N478" i="2"/>
  <c r="N479" i="2"/>
  <c r="N480" i="2"/>
  <c r="N481" i="2"/>
  <c r="N482" i="2"/>
  <c r="N483" i="2"/>
  <c r="N90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79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79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90" i="2"/>
  <c r="M483" i="2"/>
  <c r="M482" i="2"/>
  <c r="M481" i="2"/>
  <c r="M480" i="2"/>
  <c r="M479" i="2"/>
  <c r="M478" i="2"/>
  <c r="M477" i="2"/>
  <c r="M476" i="2"/>
  <c r="M475" i="2"/>
  <c r="M222" i="2"/>
  <c r="M473" i="2"/>
  <c r="M472" i="2"/>
  <c r="M471" i="2"/>
  <c r="M470" i="2"/>
  <c r="M474" i="2"/>
  <c r="M468" i="2"/>
  <c r="M467" i="2"/>
  <c r="M466" i="2"/>
  <c r="M465" i="2"/>
  <c r="M464" i="2"/>
  <c r="M21" i="2"/>
  <c r="M462" i="2"/>
  <c r="M461" i="2"/>
  <c r="M460" i="2"/>
  <c r="M459" i="2"/>
  <c r="M458" i="2"/>
  <c r="M457" i="2"/>
  <c r="M469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192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436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484" i="2"/>
  <c r="M289" i="2"/>
  <c r="M288" i="2"/>
  <c r="M287" i="2"/>
  <c r="M286" i="2"/>
  <c r="M285" i="2"/>
  <c r="M284" i="2"/>
  <c r="M283" i="2"/>
  <c r="M282" i="2"/>
  <c r="M281" i="2"/>
  <c r="M280" i="2"/>
  <c r="M355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84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463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456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290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265" i="2"/>
  <c r="M89" i="2"/>
  <c r="M88" i="2"/>
  <c r="M87" i="2"/>
  <c r="M86" i="2"/>
  <c r="M85" i="2"/>
  <c r="M11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J543" i="2"/>
  <c r="F543" i="2"/>
  <c r="H543" i="2" s="1"/>
  <c r="A543" i="2"/>
  <c r="B543" i="2" s="1"/>
  <c r="C543" i="2" s="1"/>
  <c r="I543" i="2" l="1"/>
  <c r="AQ543" i="2"/>
  <c r="AN543" i="2"/>
  <c r="AR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J542" i="2"/>
  <c r="G542" i="2"/>
  <c r="F542" i="2"/>
  <c r="H542" i="2" s="1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J541" i="2"/>
  <c r="G541" i="2"/>
  <c r="F541" i="2"/>
  <c r="H541" i="2" s="1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J540" i="2"/>
  <c r="F540" i="2"/>
  <c r="H540" i="2" s="1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J539" i="2"/>
  <c r="G539" i="2"/>
  <c r="F539" i="2"/>
  <c r="H539" i="2" s="1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J538" i="2"/>
  <c r="G538" i="2"/>
  <c r="F538" i="2"/>
  <c r="H538" i="2" s="1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J537" i="2"/>
  <c r="G537" i="2"/>
  <c r="F537" i="2"/>
  <c r="H537" i="2" s="1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J536" i="2"/>
  <c r="G536" i="2"/>
  <c r="F536" i="2"/>
  <c r="H536" i="2" s="1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J535" i="2"/>
  <c r="G535" i="2"/>
  <c r="F535" i="2"/>
  <c r="H535" i="2" s="1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J534" i="2"/>
  <c r="G534" i="2"/>
  <c r="F534" i="2"/>
  <c r="H534" i="2" s="1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J533" i="2"/>
  <c r="G533" i="2"/>
  <c r="F533" i="2"/>
  <c r="H533" i="2" s="1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J532" i="2"/>
  <c r="G532" i="2"/>
  <c r="F532" i="2"/>
  <c r="H532" i="2" s="1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J531" i="2"/>
  <c r="G531" i="2"/>
  <c r="F531" i="2"/>
  <c r="H531" i="2" s="1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J530" i="2"/>
  <c r="G530" i="2"/>
  <c r="F530" i="2"/>
  <c r="H530" i="2" s="1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J529" i="2"/>
  <c r="F529" i="2"/>
  <c r="H529" i="2" s="1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J528" i="2"/>
  <c r="G528" i="2"/>
  <c r="F528" i="2"/>
  <c r="H528" i="2" s="1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J527" i="2"/>
  <c r="G527" i="2"/>
  <c r="F527" i="2"/>
  <c r="H527" i="2" s="1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J526" i="2"/>
  <c r="G526" i="2"/>
  <c r="F526" i="2"/>
  <c r="H526" i="2" s="1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J525" i="2"/>
  <c r="G525" i="2"/>
  <c r="F525" i="2"/>
  <c r="H525" i="2" s="1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F524" i="2"/>
  <c r="H524" i="2" s="1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J523" i="2"/>
  <c r="G523" i="2"/>
  <c r="F523" i="2"/>
  <c r="H523" i="2" s="1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J522" i="2"/>
  <c r="F522" i="2"/>
  <c r="H522" i="2" s="1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J521" i="2"/>
  <c r="G521" i="2"/>
  <c r="F521" i="2"/>
  <c r="H521" i="2" s="1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J520" i="2"/>
  <c r="G520" i="2"/>
  <c r="F520" i="2"/>
  <c r="H520" i="2" s="1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J519" i="2"/>
  <c r="G519" i="2"/>
  <c r="F519" i="2"/>
  <c r="H519" i="2" s="1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J518" i="2"/>
  <c r="G518" i="2"/>
  <c r="F518" i="2"/>
  <c r="H518" i="2" s="1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J517" i="2"/>
  <c r="G517" i="2"/>
  <c r="F517" i="2"/>
  <c r="H517" i="2" s="1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J516" i="2"/>
  <c r="G516" i="2"/>
  <c r="F516" i="2"/>
  <c r="H516" i="2" s="1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J515" i="2"/>
  <c r="G515" i="2"/>
  <c r="F515" i="2"/>
  <c r="H515" i="2" s="1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J514" i="2"/>
  <c r="G514" i="2"/>
  <c r="F514" i="2"/>
  <c r="H514" i="2" s="1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J513" i="2"/>
  <c r="F513" i="2"/>
  <c r="H513" i="2" s="1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J512" i="2"/>
  <c r="G512" i="2"/>
  <c r="F512" i="2"/>
  <c r="H512" i="2" s="1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J511" i="2"/>
  <c r="G511" i="2"/>
  <c r="F511" i="2"/>
  <c r="H511" i="2" s="1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J509" i="2"/>
  <c r="G509" i="2"/>
  <c r="F509" i="2"/>
  <c r="H509" i="2" s="1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J508" i="2"/>
  <c r="F508" i="2"/>
  <c r="H508" i="2" s="1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J507" i="2"/>
  <c r="G507" i="2"/>
  <c r="F507" i="2"/>
  <c r="H507" i="2" s="1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J506" i="2"/>
  <c r="F506" i="2"/>
  <c r="H506" i="2" s="1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J505" i="2"/>
  <c r="G505" i="2"/>
  <c r="F505" i="2"/>
  <c r="H505" i="2" s="1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J504" i="2"/>
  <c r="G504" i="2"/>
  <c r="F504" i="2"/>
  <c r="H504" i="2" s="1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J503" i="2"/>
  <c r="G503" i="2"/>
  <c r="F503" i="2"/>
  <c r="H503" i="2" s="1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J502" i="2"/>
  <c r="G502" i="2"/>
  <c r="F502" i="2"/>
  <c r="H502" i="2" s="1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J501" i="2"/>
  <c r="G501" i="2"/>
  <c r="F501" i="2"/>
  <c r="H501" i="2" s="1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J500" i="2"/>
  <c r="G500" i="2"/>
  <c r="F500" i="2"/>
  <c r="H500" i="2" s="1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J499" i="2"/>
  <c r="G499" i="2"/>
  <c r="F499" i="2"/>
  <c r="H499" i="2" s="1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J498" i="2"/>
  <c r="G498" i="2"/>
  <c r="F498" i="2"/>
  <c r="H498" i="2" s="1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J497" i="2"/>
  <c r="G497" i="2"/>
  <c r="F497" i="2"/>
  <c r="H497" i="2" s="1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J496" i="2"/>
  <c r="G496" i="2"/>
  <c r="F496" i="2"/>
  <c r="H496" i="2" s="1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J495" i="2"/>
  <c r="F495" i="2"/>
  <c r="H495" i="2" s="1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J494" i="2"/>
  <c r="G494" i="2"/>
  <c r="F494" i="2"/>
  <c r="H494" i="2" s="1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J493" i="2"/>
  <c r="G493" i="2"/>
  <c r="F493" i="2"/>
  <c r="H493" i="2" s="1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J492" i="2"/>
  <c r="G492" i="2"/>
  <c r="F492" i="2"/>
  <c r="H492" i="2" s="1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J491" i="2"/>
  <c r="G491" i="2"/>
  <c r="F491" i="2"/>
  <c r="H491" i="2" s="1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J490" i="2"/>
  <c r="G490" i="2"/>
  <c r="F490" i="2"/>
  <c r="H490" i="2" s="1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J489" i="2"/>
  <c r="F489" i="2"/>
  <c r="H489" i="2" s="1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J488" i="2"/>
  <c r="G488" i="2"/>
  <c r="F488" i="2"/>
  <c r="H488" i="2" s="1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J487" i="2"/>
  <c r="G487" i="2"/>
  <c r="F487" i="2"/>
  <c r="H487" i="2" s="1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J486" i="2"/>
  <c r="G486" i="2"/>
  <c r="F486" i="2"/>
  <c r="H486" i="2" s="1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J485" i="2"/>
  <c r="G485" i="2"/>
  <c r="F485" i="2"/>
  <c r="H485" i="2" s="1"/>
  <c r="A485" i="2"/>
  <c r="B485" i="2" s="1"/>
  <c r="C485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J90" i="2"/>
  <c r="F90" i="2"/>
  <c r="H90" i="2" s="1"/>
  <c r="A90" i="2"/>
  <c r="B90" i="2" s="1"/>
  <c r="C90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J483" i="2"/>
  <c r="G483" i="2"/>
  <c r="F483" i="2"/>
  <c r="H483" i="2" s="1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J482" i="2"/>
  <c r="G482" i="2"/>
  <c r="F482" i="2"/>
  <c r="H482" i="2" s="1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J481" i="2"/>
  <c r="G481" i="2"/>
  <c r="F481" i="2"/>
  <c r="H481" i="2" s="1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J480" i="2"/>
  <c r="G480" i="2"/>
  <c r="F480" i="2"/>
  <c r="H480" i="2" s="1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J479" i="2"/>
  <c r="G479" i="2"/>
  <c r="F479" i="2"/>
  <c r="H479" i="2" s="1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J478" i="2"/>
  <c r="G478" i="2"/>
  <c r="F478" i="2"/>
  <c r="H478" i="2" s="1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J477" i="2"/>
  <c r="G477" i="2"/>
  <c r="F477" i="2"/>
  <c r="H477" i="2" s="1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J476" i="2"/>
  <c r="G476" i="2"/>
  <c r="F476" i="2"/>
  <c r="H476" i="2" s="1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J475" i="2"/>
  <c r="F475" i="2"/>
  <c r="H475" i="2" s="1"/>
  <c r="A475" i="2"/>
  <c r="B475" i="2" s="1"/>
  <c r="C475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J222" i="2"/>
  <c r="F222" i="2"/>
  <c r="H222" i="2" s="1"/>
  <c r="A222" i="2"/>
  <c r="B222" i="2" s="1"/>
  <c r="C222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J473" i="2"/>
  <c r="G473" i="2"/>
  <c r="F473" i="2"/>
  <c r="H473" i="2" s="1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J472" i="2"/>
  <c r="G472" i="2"/>
  <c r="F472" i="2"/>
  <c r="H472" i="2" s="1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J471" i="2"/>
  <c r="G471" i="2"/>
  <c r="F471" i="2"/>
  <c r="H471" i="2" s="1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J470" i="2"/>
  <c r="G470" i="2"/>
  <c r="F470" i="2"/>
  <c r="H470" i="2" s="1"/>
  <c r="A470" i="2"/>
  <c r="B470" i="2" s="1"/>
  <c r="C470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J474" i="2"/>
  <c r="F474" i="2"/>
  <c r="H474" i="2" s="1"/>
  <c r="A474" i="2"/>
  <c r="B474" i="2" s="1"/>
  <c r="C474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J468" i="2"/>
  <c r="G468" i="2"/>
  <c r="F468" i="2"/>
  <c r="H468" i="2" s="1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J467" i="2"/>
  <c r="G467" i="2"/>
  <c r="F467" i="2"/>
  <c r="H467" i="2" s="1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J466" i="2"/>
  <c r="G466" i="2"/>
  <c r="F466" i="2"/>
  <c r="H466" i="2" s="1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J465" i="2"/>
  <c r="G465" i="2"/>
  <c r="F465" i="2"/>
  <c r="H465" i="2" s="1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J464" i="2"/>
  <c r="G464" i="2"/>
  <c r="F464" i="2"/>
  <c r="H464" i="2" s="1"/>
  <c r="A464" i="2"/>
  <c r="B464" i="2" s="1"/>
  <c r="C464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J21" i="2"/>
  <c r="F21" i="2"/>
  <c r="H21" i="2" s="1"/>
  <c r="A21" i="2"/>
  <c r="B21" i="2" s="1"/>
  <c r="C21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J462" i="2"/>
  <c r="G462" i="2"/>
  <c r="F462" i="2"/>
  <c r="H462" i="2" s="1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J461" i="2"/>
  <c r="F461" i="2"/>
  <c r="H461" i="2" s="1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J460" i="2"/>
  <c r="G460" i="2"/>
  <c r="F460" i="2"/>
  <c r="H460" i="2" s="1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J459" i="2"/>
  <c r="G459" i="2"/>
  <c r="F459" i="2"/>
  <c r="H459" i="2" s="1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J458" i="2"/>
  <c r="G458" i="2"/>
  <c r="F458" i="2"/>
  <c r="H458" i="2" s="1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J457" i="2"/>
  <c r="G457" i="2"/>
  <c r="F457" i="2"/>
  <c r="H457" i="2" s="1"/>
  <c r="A457" i="2"/>
  <c r="B457" i="2" s="1"/>
  <c r="C457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J469" i="2"/>
  <c r="F469" i="2"/>
  <c r="H469" i="2" s="1"/>
  <c r="A469" i="2"/>
  <c r="B469" i="2" s="1"/>
  <c r="C469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J455" i="2"/>
  <c r="G455" i="2"/>
  <c r="F455" i="2"/>
  <c r="H455" i="2" s="1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J454" i="2"/>
  <c r="G454" i="2"/>
  <c r="F454" i="2"/>
  <c r="H454" i="2" s="1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J453" i="2"/>
  <c r="F453" i="2"/>
  <c r="H453" i="2" s="1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J452" i="2"/>
  <c r="G452" i="2"/>
  <c r="F452" i="2"/>
  <c r="H452" i="2" s="1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J451" i="2"/>
  <c r="G451" i="2"/>
  <c r="F451" i="2"/>
  <c r="H451" i="2" s="1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J450" i="2"/>
  <c r="G450" i="2"/>
  <c r="F450" i="2"/>
  <c r="H450" i="2" s="1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J449" i="2"/>
  <c r="G449" i="2"/>
  <c r="F449" i="2"/>
  <c r="H449" i="2" s="1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J448" i="2"/>
  <c r="G448" i="2"/>
  <c r="F448" i="2"/>
  <c r="H448" i="2" s="1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J447" i="2"/>
  <c r="F447" i="2"/>
  <c r="H447" i="2" s="1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J446" i="2"/>
  <c r="G446" i="2"/>
  <c r="F446" i="2"/>
  <c r="H446" i="2" s="1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J445" i="2"/>
  <c r="G445" i="2"/>
  <c r="F445" i="2"/>
  <c r="H445" i="2" s="1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J444" i="2"/>
  <c r="G444" i="2"/>
  <c r="F444" i="2"/>
  <c r="H444" i="2" s="1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J443" i="2"/>
  <c r="F443" i="2"/>
  <c r="H443" i="2" s="1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J442" i="2"/>
  <c r="G442" i="2"/>
  <c r="F442" i="2"/>
  <c r="H442" i="2" s="1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J441" i="2"/>
  <c r="G441" i="2"/>
  <c r="F441" i="2"/>
  <c r="H441" i="2" s="1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J440" i="2"/>
  <c r="G440" i="2"/>
  <c r="F440" i="2"/>
  <c r="H440" i="2" s="1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J439" i="2"/>
  <c r="G439" i="2"/>
  <c r="F439" i="2"/>
  <c r="H439" i="2" s="1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J438" i="2"/>
  <c r="G438" i="2"/>
  <c r="F438" i="2"/>
  <c r="H438" i="2" s="1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J437" i="2"/>
  <c r="G437" i="2"/>
  <c r="F437" i="2"/>
  <c r="H437" i="2" s="1"/>
  <c r="A437" i="2"/>
  <c r="B437" i="2" s="1"/>
  <c r="C437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J192" i="2"/>
  <c r="F192" i="2"/>
  <c r="H192" i="2" s="1"/>
  <c r="A192" i="2"/>
  <c r="B192" i="2" s="1"/>
  <c r="C192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J435" i="2"/>
  <c r="G435" i="2"/>
  <c r="F435" i="2"/>
  <c r="H435" i="2" s="1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J434" i="2"/>
  <c r="F434" i="2"/>
  <c r="H434" i="2" s="1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J433" i="2"/>
  <c r="G433" i="2"/>
  <c r="F433" i="2"/>
  <c r="H433" i="2" s="1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J432" i="2"/>
  <c r="F432" i="2"/>
  <c r="H432" i="2" s="1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J431" i="2"/>
  <c r="F431" i="2"/>
  <c r="H431" i="2" s="1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J430" i="2"/>
  <c r="G430" i="2"/>
  <c r="F430" i="2"/>
  <c r="H430" i="2" s="1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J429" i="2"/>
  <c r="G429" i="2"/>
  <c r="F429" i="2"/>
  <c r="H429" i="2" s="1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J428" i="2"/>
  <c r="G428" i="2"/>
  <c r="F428" i="2"/>
  <c r="H428" i="2" s="1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J427" i="2"/>
  <c r="G427" i="2"/>
  <c r="F427" i="2"/>
  <c r="H427" i="2" s="1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J426" i="2"/>
  <c r="G426" i="2"/>
  <c r="F426" i="2"/>
  <c r="H426" i="2" s="1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J425" i="2"/>
  <c r="G425" i="2"/>
  <c r="F425" i="2"/>
  <c r="H425" i="2" s="1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J423" i="2"/>
  <c r="G423" i="2"/>
  <c r="F423" i="2"/>
  <c r="H423" i="2" s="1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J422" i="2"/>
  <c r="G422" i="2"/>
  <c r="F422" i="2"/>
  <c r="H422" i="2" s="1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J421" i="2"/>
  <c r="G421" i="2"/>
  <c r="F421" i="2"/>
  <c r="H421" i="2" s="1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J420" i="2"/>
  <c r="F420" i="2"/>
  <c r="H420" i="2" s="1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J419" i="2"/>
  <c r="G419" i="2"/>
  <c r="F419" i="2"/>
  <c r="H419" i="2" s="1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J418" i="2"/>
  <c r="G418" i="2"/>
  <c r="F418" i="2"/>
  <c r="H418" i="2" s="1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J417" i="2"/>
  <c r="F417" i="2"/>
  <c r="H417" i="2" s="1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J416" i="2"/>
  <c r="G416" i="2"/>
  <c r="F416" i="2"/>
  <c r="H416" i="2" s="1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J415" i="2"/>
  <c r="F415" i="2"/>
  <c r="H415" i="2" s="1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J414" i="2"/>
  <c r="G414" i="2"/>
  <c r="F414" i="2"/>
  <c r="H414" i="2" s="1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J413" i="2"/>
  <c r="G413" i="2"/>
  <c r="F413" i="2"/>
  <c r="H413" i="2" s="1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J412" i="2"/>
  <c r="G412" i="2"/>
  <c r="F412" i="2"/>
  <c r="H412" i="2" s="1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J411" i="2"/>
  <c r="G411" i="2"/>
  <c r="F411" i="2"/>
  <c r="H411" i="2" s="1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J410" i="2"/>
  <c r="G410" i="2"/>
  <c r="F410" i="2"/>
  <c r="H410" i="2" s="1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J409" i="2"/>
  <c r="G409" i="2"/>
  <c r="F409" i="2"/>
  <c r="H409" i="2" s="1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J408" i="2"/>
  <c r="G408" i="2"/>
  <c r="F408" i="2"/>
  <c r="H408" i="2" s="1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J407" i="2"/>
  <c r="G407" i="2"/>
  <c r="F407" i="2"/>
  <c r="H407" i="2" s="1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J406" i="2"/>
  <c r="F406" i="2"/>
  <c r="H406" i="2" s="1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J405" i="2"/>
  <c r="G405" i="2"/>
  <c r="F405" i="2"/>
  <c r="H405" i="2" s="1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J404" i="2"/>
  <c r="G404" i="2"/>
  <c r="F404" i="2"/>
  <c r="H404" i="2" s="1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J403" i="2"/>
  <c r="G403" i="2"/>
  <c r="F403" i="2"/>
  <c r="H403" i="2" s="1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J402" i="2"/>
  <c r="G402" i="2"/>
  <c r="F402" i="2"/>
  <c r="H402" i="2" s="1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J401" i="2"/>
  <c r="G401" i="2"/>
  <c r="F401" i="2"/>
  <c r="H401" i="2" s="1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J400" i="2"/>
  <c r="G400" i="2"/>
  <c r="F400" i="2"/>
  <c r="H400" i="2" s="1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J399" i="2"/>
  <c r="G399" i="2"/>
  <c r="F399" i="2"/>
  <c r="H399" i="2" s="1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J398" i="2"/>
  <c r="G398" i="2"/>
  <c r="F398" i="2"/>
  <c r="H398" i="2" s="1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J397" i="2"/>
  <c r="G397" i="2"/>
  <c r="F397" i="2"/>
  <c r="H397" i="2" s="1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J396" i="2"/>
  <c r="F396" i="2"/>
  <c r="H396" i="2" s="1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H395" i="2" s="1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J394" i="2"/>
  <c r="G394" i="2"/>
  <c r="F394" i="2"/>
  <c r="H394" i="2" s="1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J393" i="2"/>
  <c r="G393" i="2"/>
  <c r="F393" i="2"/>
  <c r="H393" i="2" s="1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J392" i="2"/>
  <c r="G392" i="2"/>
  <c r="F392" i="2"/>
  <c r="H392" i="2" s="1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J391" i="2"/>
  <c r="G391" i="2"/>
  <c r="F391" i="2"/>
  <c r="H391" i="2" s="1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J390" i="2"/>
  <c r="G390" i="2"/>
  <c r="F390" i="2"/>
  <c r="H390" i="2" s="1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J389" i="2"/>
  <c r="G389" i="2"/>
  <c r="F389" i="2"/>
  <c r="H389" i="2" s="1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J388" i="2"/>
  <c r="G388" i="2"/>
  <c r="F388" i="2"/>
  <c r="H388" i="2" s="1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J387" i="2"/>
  <c r="G387" i="2"/>
  <c r="F387" i="2"/>
  <c r="H387" i="2" s="1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J386" i="2"/>
  <c r="G386" i="2"/>
  <c r="F386" i="2"/>
  <c r="H386" i="2" s="1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J385" i="2"/>
  <c r="G385" i="2"/>
  <c r="F385" i="2"/>
  <c r="H385" i="2" s="1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J384" i="2"/>
  <c r="G384" i="2"/>
  <c r="F384" i="2"/>
  <c r="H384" i="2" s="1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J383" i="2"/>
  <c r="G383" i="2"/>
  <c r="F383" i="2"/>
  <c r="H383" i="2" s="1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J382" i="2"/>
  <c r="G382" i="2"/>
  <c r="F382" i="2"/>
  <c r="H382" i="2" s="1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J381" i="2"/>
  <c r="G381" i="2"/>
  <c r="F381" i="2"/>
  <c r="H381" i="2" s="1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J380" i="2"/>
  <c r="G380" i="2"/>
  <c r="F380" i="2"/>
  <c r="H380" i="2" s="1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J379" i="2"/>
  <c r="G379" i="2"/>
  <c r="F379" i="2"/>
  <c r="H379" i="2" s="1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J378" i="2"/>
  <c r="G378" i="2"/>
  <c r="F378" i="2"/>
  <c r="H378" i="2" s="1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J377" i="2"/>
  <c r="F377" i="2"/>
  <c r="H377" i="2" s="1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J376" i="2"/>
  <c r="G376" i="2"/>
  <c r="F376" i="2"/>
  <c r="H376" i="2" s="1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H375" i="2" s="1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J374" i="2"/>
  <c r="G374" i="2"/>
  <c r="F374" i="2"/>
  <c r="H374" i="2" s="1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J373" i="2"/>
  <c r="G373" i="2"/>
  <c r="F373" i="2"/>
  <c r="H373" i="2" s="1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J372" i="2"/>
  <c r="G372" i="2"/>
  <c r="F372" i="2"/>
  <c r="H372" i="2" s="1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J371" i="2"/>
  <c r="G371" i="2"/>
  <c r="F371" i="2"/>
  <c r="H371" i="2" s="1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J370" i="2"/>
  <c r="G370" i="2"/>
  <c r="F370" i="2"/>
  <c r="H370" i="2" s="1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J369" i="2"/>
  <c r="G369" i="2"/>
  <c r="F369" i="2"/>
  <c r="H369" i="2" s="1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J368" i="2"/>
  <c r="G368" i="2"/>
  <c r="F368" i="2"/>
  <c r="H368" i="2" s="1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J367" i="2"/>
  <c r="G367" i="2"/>
  <c r="F367" i="2"/>
  <c r="H367" i="2" s="1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J366" i="2"/>
  <c r="G366" i="2"/>
  <c r="F366" i="2"/>
  <c r="H366" i="2" s="1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J365" i="2"/>
  <c r="G365" i="2"/>
  <c r="F365" i="2"/>
  <c r="H365" i="2" s="1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J364" i="2"/>
  <c r="G364" i="2"/>
  <c r="F364" i="2"/>
  <c r="H364" i="2" s="1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J363" i="2"/>
  <c r="G363" i="2"/>
  <c r="F363" i="2"/>
  <c r="H363" i="2" s="1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J362" i="2"/>
  <c r="F362" i="2"/>
  <c r="H362" i="2" s="1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J361" i="2"/>
  <c r="G361" i="2"/>
  <c r="F361" i="2"/>
  <c r="H361" i="2" s="1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J360" i="2"/>
  <c r="G360" i="2"/>
  <c r="F360" i="2"/>
  <c r="H360" i="2" s="1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J359" i="2"/>
  <c r="G359" i="2"/>
  <c r="F359" i="2"/>
  <c r="H359" i="2" s="1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J358" i="2"/>
  <c r="G358" i="2"/>
  <c r="F358" i="2"/>
  <c r="H358" i="2" s="1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J357" i="2"/>
  <c r="G357" i="2"/>
  <c r="F357" i="2"/>
  <c r="H357" i="2" s="1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J356" i="2"/>
  <c r="G356" i="2"/>
  <c r="F356" i="2"/>
  <c r="H356" i="2" s="1"/>
  <c r="A356" i="2"/>
  <c r="B356" i="2" s="1"/>
  <c r="C356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J436" i="2"/>
  <c r="F436" i="2"/>
  <c r="H436" i="2" s="1"/>
  <c r="A436" i="2"/>
  <c r="B436" i="2" s="1"/>
  <c r="C436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J354" i="2"/>
  <c r="G354" i="2"/>
  <c r="F354" i="2"/>
  <c r="H354" i="2" s="1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J353" i="2"/>
  <c r="F353" i="2"/>
  <c r="H353" i="2" s="1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J351" i="2"/>
  <c r="G351" i="2"/>
  <c r="F351" i="2"/>
  <c r="H351" i="2" s="1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J350" i="2"/>
  <c r="G350" i="2"/>
  <c r="F350" i="2"/>
  <c r="H350" i="2" s="1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J349" i="2"/>
  <c r="G349" i="2"/>
  <c r="F349" i="2"/>
  <c r="H349" i="2" s="1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J347" i="2"/>
  <c r="G347" i="2"/>
  <c r="F347" i="2"/>
  <c r="H347" i="2" s="1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J346" i="2"/>
  <c r="G346" i="2"/>
  <c r="F346" i="2"/>
  <c r="H346" i="2" s="1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J345" i="2"/>
  <c r="G345" i="2"/>
  <c r="F345" i="2"/>
  <c r="H345" i="2" s="1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J344" i="2"/>
  <c r="G344" i="2"/>
  <c r="F344" i="2"/>
  <c r="H344" i="2" s="1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H343" i="2" s="1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K342" i="2" s="1"/>
  <c r="J342" i="2"/>
  <c r="G342" i="2"/>
  <c r="F342" i="2"/>
  <c r="H342" i="2" s="1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J341" i="2"/>
  <c r="G341" i="2"/>
  <c r="F341" i="2"/>
  <c r="H341" i="2" s="1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J340" i="2"/>
  <c r="G340" i="2"/>
  <c r="F340" i="2"/>
  <c r="H340" i="2" s="1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J339" i="2"/>
  <c r="G339" i="2"/>
  <c r="F339" i="2"/>
  <c r="H339" i="2" s="1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J338" i="2"/>
  <c r="G338" i="2"/>
  <c r="F338" i="2"/>
  <c r="H338" i="2" s="1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K337" i="2" s="1"/>
  <c r="J337" i="2"/>
  <c r="G337" i="2"/>
  <c r="F337" i="2"/>
  <c r="H337" i="2" s="1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K336" i="2" s="1"/>
  <c r="J336" i="2"/>
  <c r="G336" i="2"/>
  <c r="F336" i="2"/>
  <c r="H336" i="2" s="1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J335" i="2"/>
  <c r="G335" i="2"/>
  <c r="F335" i="2"/>
  <c r="H335" i="2" s="1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J334" i="2"/>
  <c r="G334" i="2"/>
  <c r="F334" i="2"/>
  <c r="H334" i="2" s="1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J333" i="2"/>
  <c r="G333" i="2"/>
  <c r="F333" i="2"/>
  <c r="H333" i="2" s="1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J332" i="2"/>
  <c r="G332" i="2"/>
  <c r="F332" i="2"/>
  <c r="H332" i="2" s="1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J331" i="2"/>
  <c r="G331" i="2"/>
  <c r="F331" i="2"/>
  <c r="H331" i="2" s="1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J330" i="2"/>
  <c r="G330" i="2"/>
  <c r="F330" i="2"/>
  <c r="H330" i="2" s="1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J329" i="2"/>
  <c r="G329" i="2"/>
  <c r="F329" i="2"/>
  <c r="H329" i="2" s="1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J328" i="2"/>
  <c r="G328" i="2"/>
  <c r="F328" i="2"/>
  <c r="H328" i="2" s="1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J327" i="2"/>
  <c r="G327" i="2"/>
  <c r="F327" i="2"/>
  <c r="H327" i="2" s="1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J326" i="2"/>
  <c r="G326" i="2"/>
  <c r="F326" i="2"/>
  <c r="H326" i="2" s="1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J325" i="2"/>
  <c r="G325" i="2"/>
  <c r="F325" i="2"/>
  <c r="H325" i="2" s="1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J324" i="2"/>
  <c r="G324" i="2"/>
  <c r="F324" i="2"/>
  <c r="H324" i="2" s="1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J323" i="2"/>
  <c r="G323" i="2"/>
  <c r="F323" i="2"/>
  <c r="H323" i="2" s="1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J322" i="2"/>
  <c r="G322" i="2"/>
  <c r="F322" i="2"/>
  <c r="H322" i="2" s="1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J321" i="2"/>
  <c r="G321" i="2"/>
  <c r="F321" i="2"/>
  <c r="H321" i="2" s="1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J320" i="2"/>
  <c r="G320" i="2"/>
  <c r="F320" i="2"/>
  <c r="H320" i="2" s="1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J319" i="2"/>
  <c r="G319" i="2"/>
  <c r="F319" i="2"/>
  <c r="H319" i="2" s="1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J318" i="2"/>
  <c r="G318" i="2"/>
  <c r="F318" i="2"/>
  <c r="H318" i="2" s="1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J317" i="2"/>
  <c r="G317" i="2"/>
  <c r="F317" i="2"/>
  <c r="H317" i="2" s="1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J316" i="2"/>
  <c r="G316" i="2"/>
  <c r="F316" i="2"/>
  <c r="H316" i="2" s="1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J315" i="2"/>
  <c r="G315" i="2"/>
  <c r="F315" i="2"/>
  <c r="H315" i="2" s="1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J314" i="2"/>
  <c r="G314" i="2"/>
  <c r="F314" i="2"/>
  <c r="H314" i="2" s="1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J313" i="2"/>
  <c r="G313" i="2"/>
  <c r="F313" i="2"/>
  <c r="H313" i="2" s="1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J312" i="2"/>
  <c r="G312" i="2"/>
  <c r="F312" i="2"/>
  <c r="H312" i="2" s="1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K311" i="2" s="1"/>
  <c r="J311" i="2"/>
  <c r="G311" i="2"/>
  <c r="F311" i="2"/>
  <c r="H311" i="2" s="1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J310" i="2"/>
  <c r="G310" i="2"/>
  <c r="F310" i="2"/>
  <c r="H310" i="2" s="1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J309" i="2"/>
  <c r="G309" i="2"/>
  <c r="F309" i="2"/>
  <c r="H309" i="2" s="1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J308" i="2"/>
  <c r="G308" i="2"/>
  <c r="F308" i="2"/>
  <c r="H308" i="2" s="1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J307" i="2"/>
  <c r="G307" i="2"/>
  <c r="F307" i="2"/>
  <c r="H307" i="2" s="1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J306" i="2"/>
  <c r="G306" i="2"/>
  <c r="F306" i="2"/>
  <c r="H306" i="2" s="1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J305" i="2"/>
  <c r="G305" i="2"/>
  <c r="F305" i="2"/>
  <c r="H305" i="2" s="1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J304" i="2"/>
  <c r="F304" i="2"/>
  <c r="H304" i="2" s="1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J303" i="2"/>
  <c r="G303" i="2"/>
  <c r="F303" i="2"/>
  <c r="H303" i="2" s="1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J302" i="2"/>
  <c r="G302" i="2"/>
  <c r="F302" i="2"/>
  <c r="H302" i="2" s="1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J301" i="2"/>
  <c r="G301" i="2"/>
  <c r="F301" i="2"/>
  <c r="H301" i="2" s="1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J300" i="2"/>
  <c r="G300" i="2"/>
  <c r="F300" i="2"/>
  <c r="H300" i="2" s="1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J299" i="2"/>
  <c r="F299" i="2"/>
  <c r="H299" i="2" s="1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J298" i="2"/>
  <c r="G298" i="2"/>
  <c r="F298" i="2"/>
  <c r="H298" i="2" s="1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J297" i="2"/>
  <c r="F297" i="2"/>
  <c r="H297" i="2" s="1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J296" i="2"/>
  <c r="G296" i="2"/>
  <c r="F296" i="2"/>
  <c r="H296" i="2" s="1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J295" i="2"/>
  <c r="G295" i="2"/>
  <c r="F295" i="2"/>
  <c r="H295" i="2" s="1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J294" i="2"/>
  <c r="G294" i="2"/>
  <c r="F294" i="2"/>
  <c r="H294" i="2" s="1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J293" i="2"/>
  <c r="G293" i="2"/>
  <c r="F293" i="2"/>
  <c r="H293" i="2" s="1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J292" i="2"/>
  <c r="G292" i="2"/>
  <c r="F292" i="2"/>
  <c r="H292" i="2" s="1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J291" i="2"/>
  <c r="G291" i="2"/>
  <c r="F291" i="2"/>
  <c r="H291" i="2" s="1"/>
  <c r="A291" i="2"/>
  <c r="B291" i="2" s="1"/>
  <c r="C291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J484" i="2"/>
  <c r="F484" i="2"/>
  <c r="H484" i="2" s="1"/>
  <c r="A484" i="2"/>
  <c r="B484" i="2" s="1"/>
  <c r="C484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J289" i="2"/>
  <c r="G289" i="2"/>
  <c r="F289" i="2"/>
  <c r="H289" i="2" s="1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J288" i="2"/>
  <c r="G288" i="2"/>
  <c r="F288" i="2"/>
  <c r="H288" i="2" s="1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J287" i="2"/>
  <c r="G287" i="2"/>
  <c r="F287" i="2"/>
  <c r="H287" i="2" s="1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J286" i="2"/>
  <c r="G286" i="2"/>
  <c r="F286" i="2"/>
  <c r="H286" i="2" s="1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K285" i="2" s="1"/>
  <c r="J285" i="2"/>
  <c r="G285" i="2"/>
  <c r="F285" i="2"/>
  <c r="H285" i="2" s="1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J284" i="2"/>
  <c r="G284" i="2"/>
  <c r="F284" i="2"/>
  <c r="H284" i="2" s="1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K283" i="2" s="1"/>
  <c r="J283" i="2"/>
  <c r="G283" i="2"/>
  <c r="F283" i="2"/>
  <c r="H283" i="2" s="1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K282" i="2" s="1"/>
  <c r="J282" i="2"/>
  <c r="G282" i="2"/>
  <c r="F282" i="2"/>
  <c r="H282" i="2" s="1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K281" i="2" s="1"/>
  <c r="J281" i="2"/>
  <c r="G281" i="2"/>
  <c r="F281" i="2"/>
  <c r="H281" i="2" s="1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J280" i="2"/>
  <c r="G280" i="2"/>
  <c r="F280" i="2"/>
  <c r="H280" i="2" s="1"/>
  <c r="A280" i="2"/>
  <c r="B280" i="2" s="1"/>
  <c r="C280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J355" i="2"/>
  <c r="F355" i="2"/>
  <c r="H355" i="2" s="1"/>
  <c r="A355" i="2"/>
  <c r="B355" i="2" s="1"/>
  <c r="C355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J278" i="2"/>
  <c r="F278" i="2"/>
  <c r="H278" i="2" s="1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J277" i="2"/>
  <c r="G277" i="2"/>
  <c r="F277" i="2"/>
  <c r="H277" i="2" s="1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J276" i="2"/>
  <c r="F276" i="2"/>
  <c r="H276" i="2" s="1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J275" i="2"/>
  <c r="G275" i="2"/>
  <c r="F275" i="2"/>
  <c r="H275" i="2" s="1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J274" i="2"/>
  <c r="F274" i="2"/>
  <c r="H274" i="2" s="1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J273" i="2"/>
  <c r="G273" i="2"/>
  <c r="F273" i="2"/>
  <c r="H273" i="2" s="1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J272" i="2"/>
  <c r="F272" i="2"/>
  <c r="H272" i="2" s="1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J271" i="2"/>
  <c r="G271" i="2"/>
  <c r="F271" i="2"/>
  <c r="H271" i="2" s="1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J270" i="2"/>
  <c r="F270" i="2"/>
  <c r="H270" i="2" s="1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J269" i="2"/>
  <c r="G269" i="2"/>
  <c r="F269" i="2"/>
  <c r="H269" i="2" s="1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J268" i="2"/>
  <c r="G268" i="2"/>
  <c r="F268" i="2"/>
  <c r="H268" i="2" s="1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J267" i="2"/>
  <c r="G267" i="2"/>
  <c r="F267" i="2"/>
  <c r="H267" i="2" s="1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J266" i="2"/>
  <c r="G266" i="2"/>
  <c r="F266" i="2"/>
  <c r="H266" i="2" s="1"/>
  <c r="A266" i="2"/>
  <c r="B266" i="2" s="1"/>
  <c r="C266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J84" i="2"/>
  <c r="F84" i="2"/>
  <c r="H84" i="2" s="1"/>
  <c r="A84" i="2"/>
  <c r="B84" i="2" s="1"/>
  <c r="C84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J264" i="2"/>
  <c r="G264" i="2"/>
  <c r="F264" i="2"/>
  <c r="H264" i="2" s="1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J263" i="2"/>
  <c r="G263" i="2"/>
  <c r="F263" i="2"/>
  <c r="H263" i="2" s="1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J262" i="2"/>
  <c r="G262" i="2"/>
  <c r="F262" i="2"/>
  <c r="H262" i="2" s="1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J261" i="2"/>
  <c r="G261" i="2"/>
  <c r="F261" i="2"/>
  <c r="H261" i="2" s="1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J260" i="2"/>
  <c r="G260" i="2"/>
  <c r="F260" i="2"/>
  <c r="H260" i="2" s="1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J259" i="2"/>
  <c r="G259" i="2"/>
  <c r="F259" i="2"/>
  <c r="H259" i="2" s="1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J258" i="2"/>
  <c r="G258" i="2"/>
  <c r="F258" i="2"/>
  <c r="H258" i="2" s="1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J257" i="2"/>
  <c r="G257" i="2"/>
  <c r="F257" i="2"/>
  <c r="H257" i="2" s="1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J256" i="2"/>
  <c r="G256" i="2"/>
  <c r="F256" i="2"/>
  <c r="H256" i="2" s="1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J255" i="2"/>
  <c r="G255" i="2"/>
  <c r="F255" i="2"/>
  <c r="H255" i="2" s="1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J254" i="2"/>
  <c r="G254" i="2"/>
  <c r="F254" i="2"/>
  <c r="H254" i="2" s="1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J253" i="2"/>
  <c r="G253" i="2"/>
  <c r="F253" i="2"/>
  <c r="H253" i="2" s="1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J252" i="2"/>
  <c r="G252" i="2"/>
  <c r="F252" i="2"/>
  <c r="H252" i="2" s="1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J251" i="2"/>
  <c r="G251" i="2"/>
  <c r="F251" i="2"/>
  <c r="H251" i="2" s="1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J250" i="2"/>
  <c r="G250" i="2"/>
  <c r="F250" i="2"/>
  <c r="H250" i="2" s="1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J249" i="2"/>
  <c r="G249" i="2"/>
  <c r="F249" i="2"/>
  <c r="H249" i="2" s="1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J248" i="2"/>
  <c r="G248" i="2"/>
  <c r="F248" i="2"/>
  <c r="H248" i="2" s="1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J247" i="2"/>
  <c r="G247" i="2"/>
  <c r="F247" i="2"/>
  <c r="H247" i="2" s="1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J246" i="2"/>
  <c r="G246" i="2"/>
  <c r="F246" i="2"/>
  <c r="H246" i="2" s="1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J245" i="2"/>
  <c r="G245" i="2"/>
  <c r="F245" i="2"/>
  <c r="H245" i="2" s="1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J244" i="2"/>
  <c r="F244" i="2"/>
  <c r="H244" i="2" s="1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J243" i="2"/>
  <c r="G243" i="2"/>
  <c r="F243" i="2"/>
  <c r="H243" i="2" s="1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J242" i="2"/>
  <c r="G242" i="2"/>
  <c r="F242" i="2"/>
  <c r="H242" i="2" s="1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J241" i="2"/>
  <c r="G241" i="2"/>
  <c r="F241" i="2"/>
  <c r="H241" i="2" s="1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J240" i="2"/>
  <c r="F240" i="2"/>
  <c r="H240" i="2" s="1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J239" i="2"/>
  <c r="G239" i="2"/>
  <c r="F239" i="2"/>
  <c r="H239" i="2" s="1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J238" i="2"/>
  <c r="G238" i="2"/>
  <c r="F238" i="2"/>
  <c r="H238" i="2" s="1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J237" i="2"/>
  <c r="G237" i="2"/>
  <c r="F237" i="2"/>
  <c r="H237" i="2" s="1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J236" i="2"/>
  <c r="G236" i="2"/>
  <c r="F236" i="2"/>
  <c r="H236" i="2" s="1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J235" i="2"/>
  <c r="G235" i="2"/>
  <c r="F235" i="2"/>
  <c r="H235" i="2" s="1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J234" i="2"/>
  <c r="F234" i="2"/>
  <c r="H234" i="2" s="1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J233" i="2"/>
  <c r="G233" i="2"/>
  <c r="F233" i="2"/>
  <c r="H233" i="2" s="1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J232" i="2"/>
  <c r="F232" i="2"/>
  <c r="H232" i="2" s="1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J230" i="2"/>
  <c r="G230" i="2"/>
  <c r="F230" i="2"/>
  <c r="H230" i="2" s="1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J229" i="2"/>
  <c r="G229" i="2"/>
  <c r="F229" i="2"/>
  <c r="H229" i="2" s="1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J228" i="2"/>
  <c r="G228" i="2"/>
  <c r="F228" i="2"/>
  <c r="H228" i="2" s="1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J227" i="2"/>
  <c r="G227" i="2"/>
  <c r="F227" i="2"/>
  <c r="H227" i="2" s="1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J226" i="2"/>
  <c r="G226" i="2"/>
  <c r="F226" i="2"/>
  <c r="H226" i="2" s="1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J225" i="2"/>
  <c r="G225" i="2"/>
  <c r="F225" i="2"/>
  <c r="H225" i="2" s="1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J224" i="2"/>
  <c r="G224" i="2"/>
  <c r="F224" i="2"/>
  <c r="H224" i="2" s="1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J223" i="2"/>
  <c r="G223" i="2"/>
  <c r="F223" i="2"/>
  <c r="H223" i="2" s="1"/>
  <c r="A223" i="2"/>
  <c r="B223" i="2" s="1"/>
  <c r="C223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J463" i="2"/>
  <c r="F463" i="2"/>
  <c r="H463" i="2" s="1"/>
  <c r="A463" i="2"/>
  <c r="B463" i="2" s="1"/>
  <c r="C463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J221" i="2"/>
  <c r="F221" i="2"/>
  <c r="H221" i="2" s="1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J220" i="2"/>
  <c r="G220" i="2"/>
  <c r="F220" i="2"/>
  <c r="H220" i="2" s="1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J219" i="2"/>
  <c r="F219" i="2"/>
  <c r="H219" i="2" s="1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J218" i="2"/>
  <c r="G218" i="2"/>
  <c r="F218" i="2"/>
  <c r="H218" i="2" s="1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J217" i="2"/>
  <c r="G217" i="2"/>
  <c r="F217" i="2"/>
  <c r="H217" i="2" s="1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J216" i="2"/>
  <c r="G216" i="2"/>
  <c r="F216" i="2"/>
  <c r="H216" i="2" s="1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J215" i="2"/>
  <c r="G215" i="2"/>
  <c r="F215" i="2"/>
  <c r="H215" i="2" s="1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J214" i="2"/>
  <c r="G214" i="2"/>
  <c r="F214" i="2"/>
  <c r="H214" i="2" s="1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J213" i="2"/>
  <c r="G213" i="2"/>
  <c r="F213" i="2"/>
  <c r="H213" i="2" s="1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J212" i="2"/>
  <c r="G212" i="2"/>
  <c r="F212" i="2"/>
  <c r="H212" i="2" s="1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J211" i="2"/>
  <c r="G211" i="2"/>
  <c r="F211" i="2"/>
  <c r="H211" i="2" s="1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J210" i="2"/>
  <c r="G210" i="2"/>
  <c r="F210" i="2"/>
  <c r="H210" i="2" s="1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J209" i="2"/>
  <c r="G209" i="2"/>
  <c r="F209" i="2"/>
  <c r="H209" i="2" s="1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J208" i="2"/>
  <c r="G208" i="2"/>
  <c r="F208" i="2"/>
  <c r="H208" i="2" s="1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J207" i="2"/>
  <c r="G207" i="2"/>
  <c r="F207" i="2"/>
  <c r="H207" i="2" s="1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J206" i="2"/>
  <c r="G206" i="2"/>
  <c r="F206" i="2"/>
  <c r="H206" i="2" s="1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J205" i="2"/>
  <c r="G205" i="2"/>
  <c r="F205" i="2"/>
  <c r="H205" i="2" s="1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J204" i="2"/>
  <c r="G204" i="2"/>
  <c r="F204" i="2"/>
  <c r="H204" i="2" s="1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J203" i="2"/>
  <c r="G203" i="2"/>
  <c r="F203" i="2"/>
  <c r="H203" i="2" s="1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J202" i="2"/>
  <c r="G202" i="2"/>
  <c r="F202" i="2"/>
  <c r="H202" i="2" s="1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J201" i="2"/>
  <c r="F201" i="2"/>
  <c r="H201" i="2" s="1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J200" i="2"/>
  <c r="G200" i="2"/>
  <c r="F200" i="2"/>
  <c r="H200" i="2" s="1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J199" i="2"/>
  <c r="G199" i="2"/>
  <c r="F199" i="2"/>
  <c r="H199" i="2" s="1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J198" i="2"/>
  <c r="G198" i="2"/>
  <c r="F198" i="2"/>
  <c r="H198" i="2" s="1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J197" i="2"/>
  <c r="G197" i="2"/>
  <c r="F197" i="2"/>
  <c r="H197" i="2" s="1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J196" i="2"/>
  <c r="G196" i="2"/>
  <c r="F196" i="2"/>
  <c r="H196" i="2" s="1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J195" i="2"/>
  <c r="G195" i="2"/>
  <c r="F195" i="2"/>
  <c r="H195" i="2" s="1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J194" i="2"/>
  <c r="G194" i="2"/>
  <c r="F194" i="2"/>
  <c r="H194" i="2" s="1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J193" i="2"/>
  <c r="G193" i="2"/>
  <c r="F193" i="2"/>
  <c r="H193" i="2" s="1"/>
  <c r="A193" i="2"/>
  <c r="B193" i="2" s="1"/>
  <c r="C193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J456" i="2"/>
  <c r="F456" i="2"/>
  <c r="H456" i="2" s="1"/>
  <c r="A456" i="2"/>
  <c r="B456" i="2" s="1"/>
  <c r="C456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J191" i="2"/>
  <c r="F191" i="2"/>
  <c r="H191" i="2" s="1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J190" i="2"/>
  <c r="F190" i="2"/>
  <c r="H190" i="2" s="1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J189" i="2"/>
  <c r="G189" i="2"/>
  <c r="F189" i="2"/>
  <c r="H189" i="2" s="1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J188" i="2"/>
  <c r="F188" i="2"/>
  <c r="H188" i="2" s="1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J187" i="2"/>
  <c r="F187" i="2"/>
  <c r="H187" i="2" s="1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J186" i="2"/>
  <c r="F186" i="2"/>
  <c r="H186" i="2" s="1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J185" i="2"/>
  <c r="G185" i="2"/>
  <c r="F185" i="2"/>
  <c r="H185" i="2" s="1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J184" i="2"/>
  <c r="F184" i="2"/>
  <c r="H184" i="2" s="1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J182" i="2"/>
  <c r="G182" i="2"/>
  <c r="F182" i="2"/>
  <c r="H182" i="2" s="1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J181" i="2"/>
  <c r="G181" i="2"/>
  <c r="F181" i="2"/>
  <c r="H181" i="2" s="1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J180" i="2"/>
  <c r="G180" i="2"/>
  <c r="F180" i="2"/>
  <c r="H180" i="2" s="1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J179" i="2"/>
  <c r="G179" i="2"/>
  <c r="F179" i="2"/>
  <c r="H179" i="2" s="1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J178" i="2"/>
  <c r="G178" i="2"/>
  <c r="F178" i="2"/>
  <c r="H178" i="2" s="1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J177" i="2"/>
  <c r="F177" i="2"/>
  <c r="H177" i="2" s="1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J176" i="2"/>
  <c r="G176" i="2"/>
  <c r="F176" i="2"/>
  <c r="H176" i="2" s="1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J175" i="2"/>
  <c r="F175" i="2"/>
  <c r="H175" i="2" s="1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J174" i="2"/>
  <c r="G174" i="2"/>
  <c r="F174" i="2"/>
  <c r="H174" i="2" s="1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J173" i="2"/>
  <c r="F173" i="2"/>
  <c r="H173" i="2" s="1"/>
  <c r="A173" i="2"/>
  <c r="B173" i="2" s="1"/>
  <c r="C173" i="2" s="1"/>
  <c r="AM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J172" i="2"/>
  <c r="G172" i="2"/>
  <c r="F172" i="2"/>
  <c r="H172" i="2" s="1"/>
  <c r="A172" i="2"/>
  <c r="B172" i="2" s="1"/>
  <c r="C172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J171" i="2"/>
  <c r="F171" i="2"/>
  <c r="H171" i="2" s="1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J170" i="2"/>
  <c r="F170" i="2"/>
  <c r="H170" i="2" s="1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J169" i="2"/>
  <c r="F169" i="2"/>
  <c r="H169" i="2" s="1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J168" i="2"/>
  <c r="G168" i="2"/>
  <c r="F168" i="2"/>
  <c r="H168" i="2" s="1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J167" i="2"/>
  <c r="G167" i="2"/>
  <c r="F167" i="2"/>
  <c r="H167" i="2" s="1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J166" i="2"/>
  <c r="G166" i="2"/>
  <c r="F166" i="2"/>
  <c r="H166" i="2" s="1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J165" i="2"/>
  <c r="G165" i="2"/>
  <c r="F165" i="2"/>
  <c r="H165" i="2" s="1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J164" i="2"/>
  <c r="G164" i="2"/>
  <c r="F164" i="2"/>
  <c r="H164" i="2" s="1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J163" i="2"/>
  <c r="G163" i="2"/>
  <c r="F163" i="2"/>
  <c r="H163" i="2" s="1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J162" i="2"/>
  <c r="F162" i="2"/>
  <c r="H162" i="2" s="1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J161" i="2"/>
  <c r="G161" i="2"/>
  <c r="F161" i="2"/>
  <c r="H161" i="2" s="1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J160" i="2"/>
  <c r="F160" i="2"/>
  <c r="H160" i="2" s="1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J159" i="2"/>
  <c r="G159" i="2"/>
  <c r="F159" i="2"/>
  <c r="H159" i="2" s="1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J158" i="2"/>
  <c r="G158" i="2"/>
  <c r="F158" i="2"/>
  <c r="H158" i="2" s="1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J157" i="2"/>
  <c r="G157" i="2"/>
  <c r="F157" i="2"/>
  <c r="H157" i="2" s="1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J156" i="2"/>
  <c r="F156" i="2"/>
  <c r="H156" i="2" s="1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J155" i="2"/>
  <c r="G155" i="2"/>
  <c r="F155" i="2"/>
  <c r="H155" i="2" s="1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J154" i="2"/>
  <c r="G154" i="2"/>
  <c r="F154" i="2"/>
  <c r="H154" i="2" s="1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J153" i="2"/>
  <c r="G153" i="2"/>
  <c r="F153" i="2"/>
  <c r="H153" i="2" s="1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J152" i="2"/>
  <c r="G152" i="2"/>
  <c r="F152" i="2"/>
  <c r="H152" i="2" s="1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J151" i="2"/>
  <c r="G151" i="2"/>
  <c r="F151" i="2"/>
  <c r="H151" i="2" s="1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J150" i="2"/>
  <c r="G150" i="2"/>
  <c r="F150" i="2"/>
  <c r="H150" i="2" s="1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J149" i="2"/>
  <c r="G149" i="2"/>
  <c r="F149" i="2"/>
  <c r="H149" i="2" s="1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J148" i="2"/>
  <c r="G148" i="2"/>
  <c r="F148" i="2"/>
  <c r="H148" i="2" s="1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J147" i="2"/>
  <c r="G147" i="2"/>
  <c r="F147" i="2"/>
  <c r="H147" i="2" s="1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J146" i="2"/>
  <c r="G146" i="2"/>
  <c r="F146" i="2"/>
  <c r="H146" i="2" s="1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J145" i="2"/>
  <c r="F145" i="2"/>
  <c r="H145" i="2" s="1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J144" i="2"/>
  <c r="G144" i="2"/>
  <c r="F144" i="2"/>
  <c r="H144" i="2" s="1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J143" i="2"/>
  <c r="G143" i="2"/>
  <c r="F143" i="2"/>
  <c r="H143" i="2" s="1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J142" i="2"/>
  <c r="G142" i="2"/>
  <c r="F142" i="2"/>
  <c r="H142" i="2" s="1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J141" i="2"/>
  <c r="G141" i="2"/>
  <c r="F141" i="2"/>
  <c r="H141" i="2" s="1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J140" i="2"/>
  <c r="G140" i="2"/>
  <c r="F140" i="2"/>
  <c r="H140" i="2" s="1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J139" i="2"/>
  <c r="G139" i="2"/>
  <c r="F139" i="2"/>
  <c r="H139" i="2" s="1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J138" i="2"/>
  <c r="G138" i="2"/>
  <c r="F138" i="2"/>
  <c r="H138" i="2" s="1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J137" i="2"/>
  <c r="G137" i="2"/>
  <c r="F137" i="2"/>
  <c r="H137" i="2" s="1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J136" i="2"/>
  <c r="G136" i="2"/>
  <c r="F136" i="2"/>
  <c r="H136" i="2" s="1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J135" i="2"/>
  <c r="F135" i="2"/>
  <c r="H135" i="2" s="1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J134" i="2"/>
  <c r="G134" i="2"/>
  <c r="F134" i="2"/>
  <c r="H134" i="2" s="1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J133" i="2"/>
  <c r="G133" i="2"/>
  <c r="F133" i="2"/>
  <c r="H133" i="2" s="1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J132" i="2"/>
  <c r="G132" i="2"/>
  <c r="F132" i="2"/>
  <c r="H132" i="2" s="1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J131" i="2"/>
  <c r="F131" i="2"/>
  <c r="H131" i="2" s="1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J130" i="2"/>
  <c r="G130" i="2"/>
  <c r="F130" i="2"/>
  <c r="H130" i="2" s="1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J129" i="2"/>
  <c r="G129" i="2"/>
  <c r="F129" i="2"/>
  <c r="H129" i="2" s="1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J128" i="2"/>
  <c r="F128" i="2"/>
  <c r="H128" i="2" s="1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J127" i="2"/>
  <c r="G127" i="2"/>
  <c r="F127" i="2"/>
  <c r="H127" i="2" s="1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J126" i="2"/>
  <c r="F126" i="2"/>
  <c r="H126" i="2" s="1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J125" i="2"/>
  <c r="G125" i="2"/>
  <c r="F125" i="2"/>
  <c r="H125" i="2" s="1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J124" i="2"/>
  <c r="G124" i="2"/>
  <c r="F124" i="2"/>
  <c r="H124" i="2" s="1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J123" i="2"/>
  <c r="G123" i="2"/>
  <c r="F123" i="2"/>
  <c r="H123" i="2" s="1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J122" i="2"/>
  <c r="G122" i="2"/>
  <c r="F122" i="2"/>
  <c r="H122" i="2" s="1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J120" i="2"/>
  <c r="G120" i="2"/>
  <c r="F120" i="2"/>
  <c r="H120" i="2" s="1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H119" i="2" s="1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J118" i="2"/>
  <c r="G118" i="2"/>
  <c r="F118" i="2"/>
  <c r="H118" i="2" s="1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J117" i="2"/>
  <c r="G117" i="2"/>
  <c r="F117" i="2"/>
  <c r="H117" i="2" s="1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J116" i="2"/>
  <c r="G116" i="2"/>
  <c r="F116" i="2"/>
  <c r="H116" i="2" s="1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J115" i="2"/>
  <c r="G115" i="2"/>
  <c r="F115" i="2"/>
  <c r="H115" i="2" s="1"/>
  <c r="A115" i="2"/>
  <c r="B115" i="2" s="1"/>
  <c r="C115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J290" i="2"/>
  <c r="F290" i="2"/>
  <c r="H290" i="2" s="1"/>
  <c r="A290" i="2"/>
  <c r="B290" i="2" s="1"/>
  <c r="C290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J113" i="2"/>
  <c r="G113" i="2"/>
  <c r="F113" i="2"/>
  <c r="H113" i="2" s="1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J112" i="2"/>
  <c r="F112" i="2"/>
  <c r="H112" i="2" s="1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J111" i="2"/>
  <c r="G111" i="2"/>
  <c r="F111" i="2"/>
  <c r="H111" i="2" s="1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J110" i="2"/>
  <c r="G110" i="2"/>
  <c r="F110" i="2"/>
  <c r="H110" i="2" s="1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J109" i="2"/>
  <c r="G109" i="2"/>
  <c r="F109" i="2"/>
  <c r="H109" i="2" s="1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J108" i="2"/>
  <c r="G108" i="2"/>
  <c r="F108" i="2"/>
  <c r="H108" i="2" s="1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J107" i="2"/>
  <c r="G107" i="2"/>
  <c r="F107" i="2"/>
  <c r="H107" i="2" s="1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J106" i="2"/>
  <c r="G106" i="2"/>
  <c r="F106" i="2"/>
  <c r="H106" i="2" s="1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J105" i="2"/>
  <c r="G105" i="2"/>
  <c r="F105" i="2"/>
  <c r="H105" i="2" s="1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J104" i="2"/>
  <c r="G104" i="2"/>
  <c r="F104" i="2"/>
  <c r="H104" i="2" s="1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J103" i="2"/>
  <c r="G103" i="2"/>
  <c r="F103" i="2"/>
  <c r="H103" i="2" s="1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J102" i="2"/>
  <c r="G102" i="2"/>
  <c r="F102" i="2"/>
  <c r="H102" i="2" s="1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J101" i="2"/>
  <c r="G101" i="2"/>
  <c r="F101" i="2"/>
  <c r="H101" i="2" s="1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J100" i="2"/>
  <c r="G100" i="2"/>
  <c r="F100" i="2"/>
  <c r="H100" i="2" s="1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J99" i="2"/>
  <c r="G99" i="2"/>
  <c r="F99" i="2"/>
  <c r="H99" i="2" s="1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J98" i="2"/>
  <c r="G98" i="2"/>
  <c r="F98" i="2"/>
  <c r="H98" i="2" s="1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J97" i="2"/>
  <c r="G97" i="2"/>
  <c r="F97" i="2"/>
  <c r="H97" i="2" s="1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J96" i="2"/>
  <c r="G96" i="2"/>
  <c r="F96" i="2"/>
  <c r="H96" i="2" s="1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J95" i="2"/>
  <c r="G95" i="2"/>
  <c r="F95" i="2"/>
  <c r="H95" i="2" s="1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J94" i="2"/>
  <c r="G94" i="2"/>
  <c r="F94" i="2"/>
  <c r="H94" i="2" s="1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J93" i="2"/>
  <c r="G93" i="2"/>
  <c r="F93" i="2"/>
  <c r="H93" i="2" s="1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J92" i="2"/>
  <c r="G92" i="2"/>
  <c r="F92" i="2"/>
  <c r="H92" i="2" s="1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J91" i="2"/>
  <c r="G91" i="2"/>
  <c r="F91" i="2"/>
  <c r="H91" i="2" s="1"/>
  <c r="A91" i="2"/>
  <c r="B91" i="2" s="1"/>
  <c r="C91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J265" i="2"/>
  <c r="F265" i="2"/>
  <c r="H265" i="2" s="1"/>
  <c r="A265" i="2"/>
  <c r="B265" i="2" s="1"/>
  <c r="C265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J89" i="2"/>
  <c r="G89" i="2"/>
  <c r="F89" i="2"/>
  <c r="H89" i="2" s="1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J88" i="2"/>
  <c r="G88" i="2"/>
  <c r="F88" i="2"/>
  <c r="H88" i="2" s="1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J87" i="2"/>
  <c r="G87" i="2"/>
  <c r="F87" i="2"/>
  <c r="H87" i="2" s="1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J86" i="2"/>
  <c r="G86" i="2"/>
  <c r="F86" i="2"/>
  <c r="H86" i="2" s="1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J85" i="2"/>
  <c r="G85" i="2"/>
  <c r="F85" i="2"/>
  <c r="H85" i="2" s="1"/>
  <c r="A85" i="2"/>
  <c r="B85" i="2" s="1"/>
  <c r="C8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J114" i="2"/>
  <c r="F114" i="2"/>
  <c r="H114" i="2" s="1"/>
  <c r="A114" i="2"/>
  <c r="B114" i="2" s="1"/>
  <c r="C11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J83" i="2"/>
  <c r="G83" i="2"/>
  <c r="F83" i="2"/>
  <c r="H83" i="2" s="1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J82" i="2"/>
  <c r="G82" i="2"/>
  <c r="F82" i="2"/>
  <c r="H82" i="2" s="1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J81" i="2"/>
  <c r="G81" i="2"/>
  <c r="F81" i="2"/>
  <c r="H81" i="2" s="1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J80" i="2"/>
  <c r="G80" i="2"/>
  <c r="F80" i="2"/>
  <c r="H80" i="2" s="1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J79" i="2"/>
  <c r="G79" i="2"/>
  <c r="F79" i="2"/>
  <c r="H79" i="2" s="1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J78" i="2"/>
  <c r="G78" i="2"/>
  <c r="F78" i="2"/>
  <c r="H78" i="2" s="1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J77" i="2"/>
  <c r="F77" i="2"/>
  <c r="H77" i="2" s="1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J76" i="2"/>
  <c r="G76" i="2"/>
  <c r="F76" i="2"/>
  <c r="H76" i="2" s="1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J75" i="2"/>
  <c r="G75" i="2"/>
  <c r="F75" i="2"/>
  <c r="H75" i="2" s="1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J74" i="2"/>
  <c r="G74" i="2"/>
  <c r="F74" i="2"/>
  <c r="H74" i="2" s="1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J73" i="2"/>
  <c r="G73" i="2"/>
  <c r="F73" i="2"/>
  <c r="H73" i="2" s="1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J72" i="2"/>
  <c r="G72" i="2"/>
  <c r="F72" i="2"/>
  <c r="H72" i="2" s="1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J71" i="2"/>
  <c r="G71" i="2"/>
  <c r="F71" i="2"/>
  <c r="H71" i="2" s="1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J70" i="2"/>
  <c r="G70" i="2"/>
  <c r="F70" i="2"/>
  <c r="H70" i="2" s="1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J69" i="2"/>
  <c r="G69" i="2"/>
  <c r="F69" i="2"/>
  <c r="H69" i="2" s="1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J68" i="2"/>
  <c r="G68" i="2"/>
  <c r="F68" i="2"/>
  <c r="H68" i="2" s="1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J67" i="2"/>
  <c r="G67" i="2"/>
  <c r="F67" i="2"/>
  <c r="H67" i="2" s="1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J66" i="2"/>
  <c r="G66" i="2"/>
  <c r="F66" i="2"/>
  <c r="H66" i="2" s="1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J65" i="2"/>
  <c r="G65" i="2"/>
  <c r="F65" i="2"/>
  <c r="H65" i="2" s="1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J64" i="2"/>
  <c r="F64" i="2"/>
  <c r="H64" i="2" s="1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J63" i="2"/>
  <c r="G63" i="2"/>
  <c r="F63" i="2"/>
  <c r="H63" i="2" s="1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J62" i="2"/>
  <c r="G62" i="2"/>
  <c r="F62" i="2"/>
  <c r="H62" i="2" s="1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J61" i="2"/>
  <c r="G61" i="2"/>
  <c r="F61" i="2"/>
  <c r="H61" i="2" s="1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J60" i="2"/>
  <c r="G60" i="2"/>
  <c r="F60" i="2"/>
  <c r="H60" i="2" s="1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J59" i="2"/>
  <c r="G59" i="2"/>
  <c r="F59" i="2"/>
  <c r="H59" i="2" s="1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J58" i="2"/>
  <c r="G58" i="2"/>
  <c r="F58" i="2"/>
  <c r="H58" i="2" s="1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J57" i="2"/>
  <c r="G57" i="2"/>
  <c r="F57" i="2"/>
  <c r="H57" i="2" s="1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J56" i="2"/>
  <c r="G56" i="2"/>
  <c r="F56" i="2"/>
  <c r="H56" i="2" s="1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J55" i="2"/>
  <c r="G55" i="2"/>
  <c r="F55" i="2"/>
  <c r="H55" i="2" s="1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J54" i="2"/>
  <c r="F54" i="2"/>
  <c r="H54" i="2" s="1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J53" i="2"/>
  <c r="G53" i="2"/>
  <c r="F53" i="2"/>
  <c r="H53" i="2" s="1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J52" i="2"/>
  <c r="F52" i="2"/>
  <c r="H52" i="2" s="1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J51" i="2"/>
  <c r="G51" i="2"/>
  <c r="F51" i="2"/>
  <c r="H51" i="2" s="1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J50" i="2"/>
  <c r="G50" i="2"/>
  <c r="F50" i="2"/>
  <c r="H50" i="2" s="1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J49" i="2"/>
  <c r="G49" i="2"/>
  <c r="F49" i="2"/>
  <c r="H49" i="2" s="1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J48" i="2"/>
  <c r="G48" i="2"/>
  <c r="F48" i="2"/>
  <c r="H48" i="2" s="1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J47" i="2"/>
  <c r="F47" i="2"/>
  <c r="H47" i="2" s="1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J46" i="2"/>
  <c r="G46" i="2"/>
  <c r="F46" i="2"/>
  <c r="H46" i="2" s="1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J45" i="2"/>
  <c r="G45" i="2"/>
  <c r="F45" i="2"/>
  <c r="H45" i="2" s="1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J44" i="2"/>
  <c r="G44" i="2"/>
  <c r="F44" i="2"/>
  <c r="H44" i="2" s="1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J43" i="2"/>
  <c r="G43" i="2"/>
  <c r="F43" i="2"/>
  <c r="H43" i="2" s="1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J42" i="2"/>
  <c r="G42" i="2"/>
  <c r="F42" i="2"/>
  <c r="H42" i="2" s="1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J41" i="2"/>
  <c r="G41" i="2"/>
  <c r="F41" i="2"/>
  <c r="H41" i="2" s="1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J40" i="2"/>
  <c r="G40" i="2"/>
  <c r="F40" i="2"/>
  <c r="H40" i="2" s="1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J39" i="2"/>
  <c r="G39" i="2"/>
  <c r="F39" i="2"/>
  <c r="H39" i="2" s="1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J38" i="2"/>
  <c r="G38" i="2"/>
  <c r="F38" i="2"/>
  <c r="H38" i="2" s="1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J37" i="2"/>
  <c r="F37" i="2"/>
  <c r="H37" i="2" s="1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J36" i="2"/>
  <c r="G36" i="2"/>
  <c r="F36" i="2"/>
  <c r="H36" i="2" s="1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J35" i="2"/>
  <c r="F35" i="2"/>
  <c r="H35" i="2" s="1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J34" i="2"/>
  <c r="G34" i="2"/>
  <c r="F34" i="2"/>
  <c r="H34" i="2" s="1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J33" i="2"/>
  <c r="F33" i="2"/>
  <c r="H33" i="2" s="1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J32" i="2"/>
  <c r="G32" i="2"/>
  <c r="F32" i="2"/>
  <c r="H32" i="2" s="1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J31" i="2"/>
  <c r="F31" i="2"/>
  <c r="H31" i="2" s="1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J30" i="2"/>
  <c r="G30" i="2"/>
  <c r="F30" i="2"/>
  <c r="H30" i="2" s="1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J29" i="2"/>
  <c r="F29" i="2"/>
  <c r="H29" i="2" s="1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J28" i="2"/>
  <c r="G28" i="2"/>
  <c r="F28" i="2"/>
  <c r="H28" i="2" s="1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J27" i="2"/>
  <c r="G27" i="2"/>
  <c r="F27" i="2"/>
  <c r="H27" i="2" s="1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J26" i="2"/>
  <c r="G26" i="2"/>
  <c r="F26" i="2"/>
  <c r="H26" i="2" s="1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J25" i="2"/>
  <c r="G25" i="2"/>
  <c r="F25" i="2"/>
  <c r="H25" i="2" s="1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J24" i="2"/>
  <c r="G24" i="2"/>
  <c r="F24" i="2"/>
  <c r="H24" i="2" s="1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J23" i="2"/>
  <c r="G23" i="2"/>
  <c r="F23" i="2"/>
  <c r="H23" i="2" s="1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J22" i="2"/>
  <c r="G22" i="2"/>
  <c r="F22" i="2"/>
  <c r="H22" i="2" s="1"/>
  <c r="A22" i="2"/>
  <c r="B22" i="2" s="1"/>
  <c r="C22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K279" i="2" s="1"/>
  <c r="J279" i="2"/>
  <c r="F279" i="2"/>
  <c r="H279" i="2" s="1"/>
  <c r="A279" i="2"/>
  <c r="B279" i="2" s="1"/>
  <c r="C279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J20" i="2"/>
  <c r="G20" i="2"/>
  <c r="F20" i="2"/>
  <c r="H20" i="2" s="1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J19" i="2"/>
  <c r="F19" i="2"/>
  <c r="H19" i="2" s="1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J18" i="2"/>
  <c r="G18" i="2"/>
  <c r="F18" i="2"/>
  <c r="H18" i="2" s="1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J17" i="2"/>
  <c r="F17" i="2"/>
  <c r="H17" i="2" s="1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J16" i="2"/>
  <c r="G16" i="2"/>
  <c r="F16" i="2"/>
  <c r="H16" i="2" s="1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J15" i="2"/>
  <c r="F15" i="2"/>
  <c r="H15" i="2" s="1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J14" i="2"/>
  <c r="G14" i="2"/>
  <c r="F14" i="2"/>
  <c r="H14" i="2" s="1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J13" i="2"/>
  <c r="F13" i="2"/>
  <c r="H13" i="2" s="1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J12" i="2"/>
  <c r="F12" i="2"/>
  <c r="H12" i="2" s="1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J11" i="2"/>
  <c r="G11" i="2"/>
  <c r="F11" i="2"/>
  <c r="H11" i="2" s="1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J10" i="2"/>
  <c r="G10" i="2"/>
  <c r="F10" i="2"/>
  <c r="H10" i="2" s="1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J9" i="2"/>
  <c r="G9" i="2"/>
  <c r="F9" i="2"/>
  <c r="H9" i="2" s="1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J8" i="2"/>
  <c r="F8" i="2"/>
  <c r="H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J7" i="2"/>
  <c r="G7" i="2"/>
  <c r="F7" i="2"/>
  <c r="H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J6" i="2"/>
  <c r="G6" i="2"/>
  <c r="F6" i="2"/>
  <c r="H6" i="2" s="1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J5" i="2"/>
  <c r="G5" i="2"/>
  <c r="F5" i="2"/>
  <c r="H5" i="2" s="1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J4" i="2"/>
  <c r="G4" i="2"/>
  <c r="F4" i="2"/>
  <c r="H4" i="2" s="1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J3" i="2"/>
  <c r="G3" i="2"/>
  <c r="F3" i="2"/>
  <c r="H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EL2" i="1"/>
  <c r="DL2" i="1"/>
  <c r="CL2" i="1"/>
  <c r="BL2" i="1"/>
  <c r="AL2" i="1"/>
  <c r="I265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74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5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79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R121" i="2"/>
  <c r="AK121" i="2"/>
  <c r="AR510" i="2"/>
  <c r="AK510" i="2"/>
  <c r="AR524" i="2"/>
  <c r="AK524" i="2"/>
  <c r="AL119" i="2"/>
  <c r="AK119" i="2"/>
  <c r="AR183" i="2"/>
  <c r="AK183" i="2"/>
  <c r="AR231" i="2"/>
  <c r="AK231" i="2"/>
  <c r="AR343" i="2"/>
  <c r="AK343" i="2"/>
  <c r="AR348" i="2"/>
  <c r="AK348" i="2"/>
  <c r="AL375" i="2"/>
  <c r="AK375" i="2"/>
  <c r="AQ395" i="2"/>
  <c r="AK395" i="2"/>
  <c r="AL424" i="2"/>
  <c r="AK424" i="2"/>
  <c r="AL352" i="2"/>
  <c r="AK352" i="2"/>
  <c r="AR258" i="2"/>
  <c r="AR263" i="2"/>
  <c r="AR264" i="2"/>
  <c r="AR308" i="2"/>
  <c r="AR444" i="2"/>
  <c r="AR482" i="2"/>
  <c r="AR496" i="2"/>
  <c r="AR508" i="2"/>
  <c r="AR516" i="2"/>
  <c r="AR70" i="2"/>
  <c r="AR96" i="2"/>
  <c r="AR338" i="2"/>
  <c r="AR445" i="2"/>
  <c r="AR455" i="2"/>
  <c r="AR490" i="2"/>
  <c r="AR523" i="2"/>
  <c r="AR3" i="2"/>
  <c r="AR67" i="2"/>
  <c r="AR101" i="2"/>
  <c r="AR106" i="2"/>
  <c r="AR113" i="2"/>
  <c r="I248" i="2"/>
  <c r="AR381" i="2"/>
  <c r="AR407" i="2"/>
  <c r="AR278" i="2"/>
  <c r="AR355" i="2"/>
  <c r="AR318" i="2"/>
  <c r="AR360" i="2"/>
  <c r="AR426" i="2"/>
  <c r="AR123" i="2"/>
  <c r="I311" i="2"/>
  <c r="I323" i="2"/>
  <c r="AR346" i="2"/>
  <c r="AR358" i="2"/>
  <c r="AR385" i="2"/>
  <c r="AR395" i="2"/>
  <c r="AR396" i="2"/>
  <c r="AR412" i="2"/>
  <c r="AR473" i="2"/>
  <c r="AR488" i="2"/>
  <c r="AR514" i="2"/>
  <c r="AR532" i="2"/>
  <c r="AR540" i="2"/>
  <c r="AR16" i="2"/>
  <c r="AR18" i="2"/>
  <c r="AR34" i="2"/>
  <c r="AR74" i="2"/>
  <c r="AR80" i="2"/>
  <c r="AR88" i="2"/>
  <c r="AR94" i="2"/>
  <c r="AR110" i="2"/>
  <c r="AR297" i="2"/>
  <c r="AR298" i="2"/>
  <c r="AR314" i="2"/>
  <c r="AR326" i="2"/>
  <c r="AR334" i="2"/>
  <c r="AR363" i="2"/>
  <c r="AR22" i="2"/>
  <c r="AR29" i="2"/>
  <c r="AR30" i="2"/>
  <c r="AR36" i="2"/>
  <c r="AR42" i="2"/>
  <c r="AR65" i="2"/>
  <c r="AR114" i="2"/>
  <c r="AR92" i="2"/>
  <c r="AR108" i="2"/>
  <c r="AR159" i="2"/>
  <c r="AR160" i="2"/>
  <c r="AR179" i="2"/>
  <c r="AR181" i="2"/>
  <c r="AR214" i="2"/>
  <c r="AR226" i="2"/>
  <c r="AR234" i="2"/>
  <c r="AR242" i="2"/>
  <c r="AR251" i="2"/>
  <c r="AR266" i="2"/>
  <c r="AR267" i="2"/>
  <c r="AR274" i="2"/>
  <c r="AR280" i="2"/>
  <c r="AR306" i="2"/>
  <c r="AR316" i="2"/>
  <c r="AR327" i="2"/>
  <c r="AR342" i="2"/>
  <c r="AR449" i="2"/>
  <c r="I54" i="2"/>
  <c r="AR218" i="2"/>
  <c r="I270" i="2"/>
  <c r="AR32" i="2"/>
  <c r="AR82" i="2"/>
  <c r="AR265" i="2"/>
  <c r="AR207" i="2"/>
  <c r="AR223" i="2"/>
  <c r="AR230" i="2"/>
  <c r="AR238" i="2"/>
  <c r="AR246" i="2"/>
  <c r="AR255" i="2"/>
  <c r="AR262" i="2"/>
  <c r="AR294" i="2"/>
  <c r="AR296" i="2"/>
  <c r="AR303" i="2"/>
  <c r="AR362" i="2"/>
  <c r="AR422" i="2"/>
  <c r="AR423" i="2"/>
  <c r="AR454" i="2"/>
  <c r="AR90" i="2"/>
  <c r="AR491" i="2"/>
  <c r="AR492" i="2"/>
  <c r="AR504" i="2"/>
  <c r="AR512" i="2"/>
  <c r="AR520" i="2"/>
  <c r="AR81" i="2"/>
  <c r="AR476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19" i="2"/>
  <c r="AR219" i="2"/>
  <c r="AR317" i="2"/>
  <c r="AP361" i="2"/>
  <c r="AR361" i="2"/>
  <c r="AO364" i="2"/>
  <c r="AR364" i="2"/>
  <c r="AQ370" i="2"/>
  <c r="AR370" i="2"/>
  <c r="AQ389" i="2"/>
  <c r="AR389" i="2"/>
  <c r="AQ405" i="2"/>
  <c r="AR405" i="2"/>
  <c r="AP474" i="2"/>
  <c r="AR474" i="2"/>
  <c r="AQ478" i="2"/>
  <c r="AR478" i="2"/>
  <c r="AO498" i="2"/>
  <c r="AR498" i="2"/>
  <c r="AP499" i="2"/>
  <c r="AR499" i="2"/>
  <c r="AP503" i="2"/>
  <c r="AR503" i="2"/>
  <c r="AL505" i="2"/>
  <c r="AR505" i="2"/>
  <c r="AR511" i="2"/>
  <c r="AQ513" i="2"/>
  <c r="AR513" i="2"/>
  <c r="AO525" i="2"/>
  <c r="AR525" i="2"/>
  <c r="AO530" i="2"/>
  <c r="AR530" i="2"/>
  <c r="AP531" i="2"/>
  <c r="AR531" i="2"/>
  <c r="AR533" i="2"/>
  <c r="AL534" i="2"/>
  <c r="AR534" i="2"/>
  <c r="AQ15" i="2"/>
  <c r="AR15" i="2"/>
  <c r="AO279" i="2"/>
  <c r="AR279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0" i="2"/>
  <c r="AR190" i="2"/>
  <c r="AN204" i="2"/>
  <c r="AR204" i="2"/>
  <c r="AP233" i="2"/>
  <c r="AR233" i="2"/>
  <c r="AO268" i="2"/>
  <c r="AR268" i="2"/>
  <c r="AR484" i="2"/>
  <c r="AL291" i="2"/>
  <c r="AR291" i="2"/>
  <c r="AQ299" i="2"/>
  <c r="AR299" i="2"/>
  <c r="AO371" i="2"/>
  <c r="AR371" i="2"/>
  <c r="AO388" i="2"/>
  <c r="AR388" i="2"/>
  <c r="AR414" i="2"/>
  <c r="AL435" i="2"/>
  <c r="AR435" i="2"/>
  <c r="AN446" i="2"/>
  <c r="AR446" i="2"/>
  <c r="AQ462" i="2"/>
  <c r="AR462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0" i="2"/>
  <c r="AR180" i="2"/>
  <c r="AN208" i="2"/>
  <c r="AR208" i="2"/>
  <c r="AQ213" i="2"/>
  <c r="AR213" i="2"/>
  <c r="AP237" i="2"/>
  <c r="AR237" i="2"/>
  <c r="AP243" i="2"/>
  <c r="AR243" i="2"/>
  <c r="AO244" i="2"/>
  <c r="AR244" i="2"/>
  <c r="AP245" i="2"/>
  <c r="AR245" i="2"/>
  <c r="AP84" i="2"/>
  <c r="AR84" i="2"/>
  <c r="AP273" i="2"/>
  <c r="AR273" i="2"/>
  <c r="AL284" i="2"/>
  <c r="AR284" i="2"/>
  <c r="AP289" i="2"/>
  <c r="AR289" i="2"/>
  <c r="AO304" i="2"/>
  <c r="AR304" i="2"/>
  <c r="AP305" i="2"/>
  <c r="AR305" i="2"/>
  <c r="AQ315" i="2"/>
  <c r="AR315" i="2"/>
  <c r="AO328" i="2"/>
  <c r="AR328" i="2"/>
  <c r="AP329" i="2"/>
  <c r="AR329" i="2"/>
  <c r="AR330" i="2"/>
  <c r="AP335" i="2"/>
  <c r="AR335" i="2"/>
  <c r="AO336" i="2"/>
  <c r="AR336" i="2"/>
  <c r="AP341" i="2"/>
  <c r="AR341" i="2"/>
  <c r="AL347" i="2"/>
  <c r="AR347" i="2"/>
  <c r="AR357" i="2"/>
  <c r="AL359" i="2"/>
  <c r="AR359" i="2"/>
  <c r="AP365" i="2"/>
  <c r="AR365" i="2"/>
  <c r="AL368" i="2"/>
  <c r="AR368" i="2"/>
  <c r="AP369" i="2"/>
  <c r="AR369" i="2"/>
  <c r="AO380" i="2"/>
  <c r="AR380" i="2"/>
  <c r="AR386" i="2"/>
  <c r="AL387" i="2"/>
  <c r="AR387" i="2"/>
  <c r="AQ393" i="2"/>
  <c r="AR393" i="2"/>
  <c r="AQ397" i="2"/>
  <c r="AR397" i="2"/>
  <c r="AQ404" i="2"/>
  <c r="AR404" i="2"/>
  <c r="AQ413" i="2"/>
  <c r="AR413" i="2"/>
  <c r="AR418" i="2"/>
  <c r="AL419" i="2"/>
  <c r="AR419" i="2"/>
  <c r="AO419" i="2"/>
  <c r="AO424" i="2"/>
  <c r="AR424" i="2"/>
  <c r="AP433" i="2"/>
  <c r="AR433" i="2"/>
  <c r="AR434" i="2"/>
  <c r="AN460" i="2"/>
  <c r="AR460" i="2"/>
  <c r="AQ461" i="2"/>
  <c r="AR461" i="2"/>
  <c r="AO468" i="2"/>
  <c r="AR468" i="2"/>
  <c r="AR222" i="2"/>
  <c r="AQ475" i="2"/>
  <c r="AR475" i="2"/>
  <c r="AL477" i="2"/>
  <c r="AR477" i="2"/>
  <c r="AL481" i="2"/>
  <c r="AR481" i="2"/>
  <c r="AP483" i="2"/>
  <c r="AR483" i="2"/>
  <c r="AR497" i="2"/>
  <c r="AO502" i="2"/>
  <c r="AR502" i="2"/>
  <c r="AR509" i="2"/>
  <c r="AQ521" i="2"/>
  <c r="AR521" i="2"/>
  <c r="AR522" i="2"/>
  <c r="AO526" i="2"/>
  <c r="AR526" i="2"/>
  <c r="AP527" i="2"/>
  <c r="AR527" i="2"/>
  <c r="AR528" i="2"/>
  <c r="AL529" i="2"/>
  <c r="AR529" i="2"/>
  <c r="AR541" i="2"/>
  <c r="AO542" i="2"/>
  <c r="AR542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2" i="2"/>
  <c r="AR182" i="2"/>
  <c r="AO189" i="2"/>
  <c r="AR189" i="2"/>
  <c r="AN209" i="2"/>
  <c r="AR209" i="2"/>
  <c r="AP285" i="2"/>
  <c r="AR285" i="2"/>
  <c r="AP292" i="2"/>
  <c r="AR292" i="2"/>
  <c r="AQ307" i="2"/>
  <c r="AR307" i="2"/>
  <c r="AQ331" i="2"/>
  <c r="AR331" i="2"/>
  <c r="AR398" i="2"/>
  <c r="AR406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2" i="2"/>
  <c r="AR172" i="2"/>
  <c r="AP178" i="2"/>
  <c r="AR178" i="2"/>
  <c r="AR187" i="2"/>
  <c r="AP188" i="2"/>
  <c r="AR188" i="2"/>
  <c r="AO212" i="2"/>
  <c r="AR212" i="2"/>
  <c r="AQ225" i="2"/>
  <c r="AR225" i="2"/>
  <c r="AO5" i="2"/>
  <c r="AR5" i="2"/>
  <c r="AO13" i="2"/>
  <c r="AR13" i="2"/>
  <c r="AQ25" i="2"/>
  <c r="AR25" i="2"/>
  <c r="I40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290" i="2"/>
  <c r="AR290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6" i="2"/>
  <c r="AR176" i="2"/>
  <c r="AR177" i="2"/>
  <c r="AP186" i="2"/>
  <c r="AR186" i="2"/>
  <c r="AL456" i="2"/>
  <c r="AR456" i="2"/>
  <c r="AQ194" i="2"/>
  <c r="AR194" i="2"/>
  <c r="AP195" i="2"/>
  <c r="AR195" i="2"/>
  <c r="AN196" i="2"/>
  <c r="AR196" i="2"/>
  <c r="AO197" i="2"/>
  <c r="AR197" i="2"/>
  <c r="AP211" i="2"/>
  <c r="AR211" i="2"/>
  <c r="AO216" i="2"/>
  <c r="AR216" i="2"/>
  <c r="AR217" i="2"/>
  <c r="AR463" i="2"/>
  <c r="AO224" i="2"/>
  <c r="AR224" i="2"/>
  <c r="AO236" i="2"/>
  <c r="AR236" i="2"/>
  <c r="AQ239" i="2"/>
  <c r="AR239" i="2"/>
  <c r="AO240" i="2"/>
  <c r="AR240" i="2"/>
  <c r="AP241" i="2"/>
  <c r="AR241" i="2"/>
  <c r="AR250" i="2"/>
  <c r="AO252" i="2"/>
  <c r="AR252" i="2"/>
  <c r="AP253" i="2"/>
  <c r="AR253" i="2"/>
  <c r="AR254" i="2"/>
  <c r="AO260" i="2"/>
  <c r="AR260" i="2"/>
  <c r="AP261" i="2"/>
  <c r="AR261" i="2"/>
  <c r="AQ271" i="2"/>
  <c r="AR271" i="2"/>
  <c r="AO272" i="2"/>
  <c r="AR272" i="2"/>
  <c r="AP277" i="2"/>
  <c r="AR277" i="2"/>
  <c r="AR282" i="2"/>
  <c r="AP283" i="2"/>
  <c r="AR283" i="2"/>
  <c r="AR287" i="2"/>
  <c r="AO288" i="2"/>
  <c r="AR288" i="2"/>
  <c r="AR302" i="2"/>
  <c r="AP313" i="2"/>
  <c r="AR313" i="2"/>
  <c r="AP321" i="2"/>
  <c r="AR321" i="2"/>
  <c r="AR322" i="2"/>
  <c r="AO324" i="2"/>
  <c r="AR324" i="2"/>
  <c r="AP325" i="2"/>
  <c r="AR325" i="2"/>
  <c r="AP333" i="2"/>
  <c r="AR333" i="2"/>
  <c r="AO340" i="2"/>
  <c r="AR340" i="2"/>
  <c r="AP345" i="2"/>
  <c r="AR345" i="2"/>
  <c r="AL436" i="2"/>
  <c r="AR436" i="2"/>
  <c r="AL356" i="2"/>
  <c r="AR356" i="2"/>
  <c r="AP367" i="2"/>
  <c r="AR367" i="2"/>
  <c r="AQ375" i="2"/>
  <c r="AR375" i="2"/>
  <c r="AR376" i="2"/>
  <c r="AR379" i="2"/>
  <c r="AP383" i="2"/>
  <c r="AR383" i="2"/>
  <c r="AO384" i="2"/>
  <c r="AR384" i="2"/>
  <c r="AL391" i="2"/>
  <c r="AR391" i="2"/>
  <c r="AQ392" i="2"/>
  <c r="AR392" i="2"/>
  <c r="AR394" i="2"/>
  <c r="AR400" i="2"/>
  <c r="AQ401" i="2"/>
  <c r="AR401" i="2"/>
  <c r="AR402" i="2"/>
  <c r="AP403" i="2"/>
  <c r="AR403" i="2"/>
  <c r="AQ409" i="2"/>
  <c r="AR409" i="2"/>
  <c r="AR410" i="2"/>
  <c r="AR411" i="2"/>
  <c r="AP417" i="2"/>
  <c r="AR417" i="2"/>
  <c r="AP420" i="2"/>
  <c r="AR420" i="2"/>
  <c r="AR421" i="2"/>
  <c r="AQ424" i="2"/>
  <c r="AL428" i="2"/>
  <c r="AR428" i="2"/>
  <c r="AP429" i="2"/>
  <c r="AR429" i="2"/>
  <c r="AQ429" i="2"/>
  <c r="AL432" i="2"/>
  <c r="AR432" i="2"/>
  <c r="AR443" i="2"/>
  <c r="AR452" i="2"/>
  <c r="AP453" i="2"/>
  <c r="AR453" i="2"/>
  <c r="AR459" i="2"/>
  <c r="AL466" i="2"/>
  <c r="AR466" i="2"/>
  <c r="AN467" i="2"/>
  <c r="AR467" i="2"/>
  <c r="AO472" i="2"/>
  <c r="AR472" i="2"/>
  <c r="AQ489" i="2"/>
  <c r="AR489" i="2"/>
  <c r="AO494" i="2"/>
  <c r="AR494" i="2"/>
  <c r="AP495" i="2"/>
  <c r="AR495" i="2"/>
  <c r="AR501" i="2"/>
  <c r="AP519" i="2"/>
  <c r="AR519" i="2"/>
  <c r="AR538" i="2"/>
  <c r="AP539" i="2"/>
  <c r="AR539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3" i="2"/>
  <c r="AR173" i="2"/>
  <c r="AL199" i="2"/>
  <c r="AR199" i="2"/>
  <c r="AP227" i="2"/>
  <c r="AR227" i="2"/>
  <c r="AO256" i="2"/>
  <c r="AR256" i="2"/>
  <c r="AP257" i="2"/>
  <c r="AR257" i="2"/>
  <c r="AP337" i="2"/>
  <c r="AR337" i="2"/>
  <c r="AN366" i="2"/>
  <c r="AR366" i="2"/>
  <c r="AO373" i="2"/>
  <c r="AR373" i="2"/>
  <c r="AL448" i="2"/>
  <c r="AR448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8" i="2"/>
  <c r="AR198" i="2"/>
  <c r="AO232" i="2"/>
  <c r="AR232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I50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I124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4" i="2"/>
  <c r="AR174" i="2"/>
  <c r="AR175" i="2"/>
  <c r="AL184" i="2"/>
  <c r="AR184" i="2"/>
  <c r="AR185" i="2"/>
  <c r="I188" i="2"/>
  <c r="AR191" i="2"/>
  <c r="AR193" i="2"/>
  <c r="AL200" i="2"/>
  <c r="AR200" i="2"/>
  <c r="AO201" i="2"/>
  <c r="AR201" i="2"/>
  <c r="AQ202" i="2"/>
  <c r="AR202" i="2"/>
  <c r="AQ203" i="2"/>
  <c r="AR203" i="2"/>
  <c r="AO205" i="2"/>
  <c r="AR205" i="2"/>
  <c r="AR206" i="2"/>
  <c r="AQ210" i="2"/>
  <c r="AR210" i="2"/>
  <c r="AQ215" i="2"/>
  <c r="AR215" i="2"/>
  <c r="AO220" i="2"/>
  <c r="AR220" i="2"/>
  <c r="AQ221" i="2"/>
  <c r="AR221" i="2"/>
  <c r="AO228" i="2"/>
  <c r="AR228" i="2"/>
  <c r="AP229" i="2"/>
  <c r="AR229" i="2"/>
  <c r="AR235" i="2"/>
  <c r="AR247" i="2"/>
  <c r="AO248" i="2"/>
  <c r="AR248" i="2"/>
  <c r="AP249" i="2"/>
  <c r="AR249" i="2"/>
  <c r="AR259" i="2"/>
  <c r="I263" i="2"/>
  <c r="AP269" i="2"/>
  <c r="AR269" i="2"/>
  <c r="AR270" i="2"/>
  <c r="AR275" i="2"/>
  <c r="AO276" i="2"/>
  <c r="AR276" i="2"/>
  <c r="AP281" i="2"/>
  <c r="AR281" i="2"/>
  <c r="AR286" i="2"/>
  <c r="AP293" i="2"/>
  <c r="AR293" i="2"/>
  <c r="AR295" i="2"/>
  <c r="AO300" i="2"/>
  <c r="AR300" i="2"/>
  <c r="AP301" i="2"/>
  <c r="AR301" i="2"/>
  <c r="AR309" i="2"/>
  <c r="AR310" i="2"/>
  <c r="AL311" i="2"/>
  <c r="AR311" i="2"/>
  <c r="AO312" i="2"/>
  <c r="AR312" i="2"/>
  <c r="AP319" i="2"/>
  <c r="AR319" i="2"/>
  <c r="AO320" i="2"/>
  <c r="AR320" i="2"/>
  <c r="AQ323" i="2"/>
  <c r="AR323" i="2"/>
  <c r="AO332" i="2"/>
  <c r="AR332" i="2"/>
  <c r="AQ339" i="2"/>
  <c r="AR339" i="2"/>
  <c r="AO344" i="2"/>
  <c r="AR344" i="2"/>
  <c r="AP349" i="2"/>
  <c r="AR349" i="2"/>
  <c r="AR350" i="2"/>
  <c r="AL351" i="2"/>
  <c r="AR351" i="2"/>
  <c r="AR352" i="2"/>
  <c r="AR353" i="2"/>
  <c r="AR354" i="2"/>
  <c r="AN372" i="2"/>
  <c r="AR372" i="2"/>
  <c r="AQ372" i="2"/>
  <c r="AQ374" i="2"/>
  <c r="AR374" i="2"/>
  <c r="AN377" i="2"/>
  <c r="AR377" i="2"/>
  <c r="AQ378" i="2"/>
  <c r="AR378" i="2"/>
  <c r="AR382" i="2"/>
  <c r="AR390" i="2"/>
  <c r="AP399" i="2"/>
  <c r="AR399" i="2"/>
  <c r="AQ408" i="2"/>
  <c r="AR408" i="2"/>
  <c r="AP415" i="2"/>
  <c r="AR415" i="2"/>
  <c r="AR416" i="2"/>
  <c r="AR425" i="2"/>
  <c r="AR427" i="2"/>
  <c r="AR430" i="2"/>
  <c r="AR431" i="2"/>
  <c r="AP192" i="2"/>
  <c r="AR192" i="2"/>
  <c r="AP437" i="2"/>
  <c r="AR437" i="2"/>
  <c r="AR438" i="2"/>
  <c r="AO439" i="2"/>
  <c r="AR439" i="2"/>
  <c r="AR440" i="2"/>
  <c r="AR441" i="2"/>
  <c r="AN442" i="2"/>
  <c r="AR442" i="2"/>
  <c r="AP447" i="2"/>
  <c r="AR447" i="2"/>
  <c r="AR450" i="2"/>
  <c r="AL451" i="2"/>
  <c r="AR451" i="2"/>
  <c r="AP469" i="2"/>
  <c r="AR469" i="2"/>
  <c r="AP457" i="2"/>
  <c r="AR457" i="2"/>
  <c r="AN458" i="2"/>
  <c r="AR458" i="2"/>
  <c r="AN21" i="2"/>
  <c r="AR21" i="2"/>
  <c r="AQ464" i="2"/>
  <c r="AR464" i="2"/>
  <c r="AQ465" i="2"/>
  <c r="AR465" i="2"/>
  <c r="AL470" i="2"/>
  <c r="AR470" i="2"/>
  <c r="AN471" i="2"/>
  <c r="AR471" i="2"/>
  <c r="AR479" i="2"/>
  <c r="AN480" i="2"/>
  <c r="AR480" i="2"/>
  <c r="I481" i="2"/>
  <c r="AO485" i="2"/>
  <c r="AR485" i="2"/>
  <c r="AP486" i="2"/>
  <c r="AR486" i="2"/>
  <c r="AR487" i="2"/>
  <c r="AR493" i="2"/>
  <c r="AR500" i="2"/>
  <c r="AO506" i="2"/>
  <c r="AR506" i="2"/>
  <c r="AP507" i="2"/>
  <c r="AR507" i="2"/>
  <c r="AP515" i="2"/>
  <c r="AR515" i="2"/>
  <c r="AQ515" i="2"/>
  <c r="AL517" i="2"/>
  <c r="AR517" i="2"/>
  <c r="AO518" i="2"/>
  <c r="AR518" i="2"/>
  <c r="I526" i="2"/>
  <c r="I532" i="2"/>
  <c r="AR535" i="2"/>
  <c r="AR536" i="2"/>
  <c r="AP537" i="2"/>
  <c r="AR537" i="2"/>
  <c r="AO173" i="2"/>
  <c r="AO399" i="2"/>
  <c r="AP478" i="2"/>
  <c r="AO40" i="2"/>
  <c r="AL87" i="2"/>
  <c r="AQ89" i="2"/>
  <c r="I102" i="2"/>
  <c r="AQ157" i="2"/>
  <c r="I182" i="2"/>
  <c r="AO195" i="2"/>
  <c r="I255" i="2"/>
  <c r="I274" i="2"/>
  <c r="I331" i="2"/>
  <c r="AQ371" i="2"/>
  <c r="I372" i="2"/>
  <c r="AL403" i="2"/>
  <c r="AQ415" i="2"/>
  <c r="I419" i="2"/>
  <c r="AP419" i="2"/>
  <c r="I424" i="2"/>
  <c r="I432" i="2"/>
  <c r="AP451" i="2"/>
  <c r="AL485" i="2"/>
  <c r="I76" i="2"/>
  <c r="I112" i="2"/>
  <c r="I186" i="2"/>
  <c r="AQ195" i="2"/>
  <c r="I235" i="2"/>
  <c r="I242" i="2"/>
  <c r="I303" i="2"/>
  <c r="I315" i="2"/>
  <c r="I399" i="2"/>
  <c r="I406" i="2"/>
  <c r="I415" i="2"/>
  <c r="AQ87" i="2"/>
  <c r="AO95" i="2"/>
  <c r="AO141" i="2"/>
  <c r="AL195" i="2"/>
  <c r="AQ365" i="2"/>
  <c r="AL415" i="2"/>
  <c r="AQ432" i="2"/>
  <c r="AQ531" i="2"/>
  <c r="AQ61" i="2"/>
  <c r="AQ109" i="2"/>
  <c r="I232" i="2"/>
  <c r="AP357" i="2"/>
  <c r="AQ357" i="2"/>
  <c r="AO143" i="2"/>
  <c r="AP184" i="2"/>
  <c r="I230" i="2"/>
  <c r="AN48" i="2"/>
  <c r="AL48" i="2"/>
  <c r="AN82" i="2"/>
  <c r="AQ105" i="2"/>
  <c r="AP143" i="2"/>
  <c r="I166" i="2"/>
  <c r="AL207" i="2"/>
  <c r="AQ207" i="2"/>
  <c r="I183" i="2"/>
  <c r="I355" i="2"/>
  <c r="I326" i="2"/>
  <c r="I3" i="2"/>
  <c r="AP25" i="2"/>
  <c r="AO111" i="2"/>
  <c r="I119" i="2"/>
  <c r="I267" i="2"/>
  <c r="I319" i="2"/>
  <c r="I339" i="2"/>
  <c r="AN350" i="2"/>
  <c r="I377" i="2"/>
  <c r="I467" i="2"/>
  <c r="I500" i="2"/>
  <c r="I505" i="2"/>
  <c r="AP509" i="2"/>
  <c r="I155" i="2"/>
  <c r="AQ48" i="2"/>
  <c r="I184" i="2"/>
  <c r="AO207" i="2"/>
  <c r="AQ223" i="2"/>
  <c r="AP223" i="2"/>
  <c r="AO223" i="2"/>
  <c r="I330" i="2"/>
  <c r="I70" i="2"/>
  <c r="I98" i="2"/>
  <c r="AQ119" i="2"/>
  <c r="AO135" i="2"/>
  <c r="AQ199" i="2"/>
  <c r="AO199" i="2"/>
  <c r="I207" i="2"/>
  <c r="I463" i="2"/>
  <c r="I223" i="2"/>
  <c r="I247" i="2"/>
  <c r="I258" i="2"/>
  <c r="AL47" i="2"/>
  <c r="AQ47" i="2"/>
  <c r="AO73" i="2"/>
  <c r="I74" i="2"/>
  <c r="AO79" i="2"/>
  <c r="AQ111" i="2"/>
  <c r="I135" i="2"/>
  <c r="AO147" i="2"/>
  <c r="I152" i="2"/>
  <c r="I178" i="2"/>
  <c r="AL183" i="2"/>
  <c r="AQ183" i="2"/>
  <c r="AO183" i="2"/>
  <c r="I198" i="2"/>
  <c r="I199" i="2"/>
  <c r="I210" i="2"/>
  <c r="I226" i="2"/>
  <c r="I240" i="2"/>
  <c r="I250" i="2"/>
  <c r="I288" i="2"/>
  <c r="I484" i="2"/>
  <c r="I390" i="2"/>
  <c r="AP441" i="2"/>
  <c r="AQ441" i="2"/>
  <c r="AP459" i="2"/>
  <c r="AQ533" i="2"/>
  <c r="AP533" i="2"/>
  <c r="AP248" i="2"/>
  <c r="I314" i="2"/>
  <c r="I350" i="2"/>
  <c r="AO352" i="2"/>
  <c r="AQ352" i="2"/>
  <c r="I358" i="2"/>
  <c r="I374" i="2"/>
  <c r="I440" i="2"/>
  <c r="AL444" i="2"/>
  <c r="AQ444" i="2"/>
  <c r="AO444" i="2"/>
  <c r="I458" i="2"/>
  <c r="AP525" i="2"/>
  <c r="AO538" i="2"/>
  <c r="AQ538" i="2"/>
  <c r="AP538" i="2"/>
  <c r="AQ44" i="2"/>
  <c r="AO125" i="2"/>
  <c r="AQ189" i="2"/>
  <c r="I351" i="2"/>
  <c r="AO377" i="2"/>
  <c r="AN385" i="2"/>
  <c r="AQ385" i="2"/>
  <c r="AP449" i="2"/>
  <c r="AQ449" i="2"/>
  <c r="I538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I410" i="2"/>
  <c r="AP443" i="2"/>
  <c r="AO448" i="2"/>
  <c r="AP465" i="2"/>
  <c r="AO470" i="2"/>
  <c r="I485" i="2"/>
  <c r="I506" i="2"/>
  <c r="AP4" i="2"/>
  <c r="I10" i="2"/>
  <c r="AO15" i="2"/>
  <c r="AO3" i="2"/>
  <c r="I4" i="2"/>
  <c r="AQ5" i="2"/>
  <c r="I6" i="2"/>
  <c r="I8" i="2"/>
  <c r="AQ11" i="2"/>
  <c r="AP13" i="2"/>
  <c r="AP20" i="2"/>
  <c r="AQ27" i="2"/>
  <c r="AP37" i="2"/>
  <c r="AL41" i="2"/>
  <c r="AP51" i="2"/>
  <c r="AO53" i="2"/>
  <c r="I56" i="2"/>
  <c r="I58" i="2"/>
  <c r="AQ65" i="2"/>
  <c r="I86" i="2"/>
  <c r="I88" i="2"/>
  <c r="AO93" i="2"/>
  <c r="AO107" i="2"/>
  <c r="AO113" i="2"/>
  <c r="I290" i="2"/>
  <c r="AQ117" i="2"/>
  <c r="AO129" i="2"/>
  <c r="AL135" i="2"/>
  <c r="AQ139" i="2"/>
  <c r="I140" i="2"/>
  <c r="AO151" i="2"/>
  <c r="I154" i="2"/>
  <c r="AQ167" i="2"/>
  <c r="I168" i="2"/>
  <c r="I200" i="2"/>
  <c r="I204" i="2"/>
  <c r="AQ217" i="2"/>
  <c r="AN221" i="2"/>
  <c r="I246" i="2"/>
  <c r="I264" i="2"/>
  <c r="I275" i="2"/>
  <c r="AQ289" i="2"/>
  <c r="I307" i="2"/>
  <c r="AQ320" i="2"/>
  <c r="AP353" i="2"/>
  <c r="AQ353" i="2"/>
  <c r="I359" i="2"/>
  <c r="AL279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I218" i="2"/>
  <c r="I219" i="2"/>
  <c r="AO243" i="2"/>
  <c r="I266" i="2"/>
  <c r="AO280" i="2"/>
  <c r="AP280" i="2"/>
  <c r="I294" i="2"/>
  <c r="I299" i="2"/>
  <c r="AQ305" i="2"/>
  <c r="I310" i="2"/>
  <c r="I338" i="2"/>
  <c r="AP8" i="2"/>
  <c r="AQ41" i="2"/>
  <c r="AL51" i="2"/>
  <c r="AN56" i="2"/>
  <c r="AN58" i="2"/>
  <c r="AL139" i="2"/>
  <c r="I179" i="2"/>
  <c r="I243" i="2"/>
  <c r="AP256" i="2"/>
  <c r="I280" i="2"/>
  <c r="AO291" i="2"/>
  <c r="AO295" i="2"/>
  <c r="AQ312" i="2"/>
  <c r="I327" i="2"/>
  <c r="AO367" i="2"/>
  <c r="AL5" i="2"/>
  <c r="AQ279" i="2"/>
  <c r="I22" i="2"/>
  <c r="AP24" i="2"/>
  <c r="I26" i="2"/>
  <c r="I32" i="2"/>
  <c r="AQ43" i="2"/>
  <c r="I44" i="2"/>
  <c r="AP46" i="2"/>
  <c r="AP54" i="2"/>
  <c r="AO61" i="2"/>
  <c r="AO65" i="2"/>
  <c r="AO71" i="2"/>
  <c r="I72" i="2"/>
  <c r="AO77" i="2"/>
  <c r="I82" i="2"/>
  <c r="AQ85" i="2"/>
  <c r="AP88" i="2"/>
  <c r="AO91" i="2"/>
  <c r="I92" i="2"/>
  <c r="AL95" i="2"/>
  <c r="I104" i="2"/>
  <c r="AN106" i="2"/>
  <c r="AL111" i="2"/>
  <c r="AQ127" i="2"/>
  <c r="I128" i="2"/>
  <c r="AQ153" i="2"/>
  <c r="I156" i="2"/>
  <c r="I160" i="2"/>
  <c r="AO163" i="2"/>
  <c r="AP168" i="2"/>
  <c r="AQ171" i="2"/>
  <c r="I172" i="2"/>
  <c r="AP175" i="2"/>
  <c r="AQ185" i="2"/>
  <c r="AO185" i="2"/>
  <c r="AQ200" i="2"/>
  <c r="AN200" i="2"/>
  <c r="AQ206" i="2"/>
  <c r="AL206" i="2"/>
  <c r="AN206" i="2"/>
  <c r="I231" i="2"/>
  <c r="I256" i="2"/>
  <c r="AO264" i="2"/>
  <c r="AP264" i="2"/>
  <c r="I271" i="2"/>
  <c r="I282" i="2"/>
  <c r="I291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I469" i="2"/>
  <c r="AL473" i="2"/>
  <c r="AP473" i="2"/>
  <c r="AO473" i="2"/>
  <c r="I90" i="2"/>
  <c r="I488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I360" i="2"/>
  <c r="I367" i="2"/>
  <c r="AP370" i="2"/>
  <c r="AQ379" i="2"/>
  <c r="AO379" i="2"/>
  <c r="AP387" i="2"/>
  <c r="AQ387" i="2"/>
  <c r="AP391" i="2"/>
  <c r="AQ391" i="2"/>
  <c r="AO391" i="2"/>
  <c r="I423" i="2"/>
  <c r="AN426" i="2"/>
  <c r="I472" i="2"/>
  <c r="AO222" i="2"/>
  <c r="AL222" i="2"/>
  <c r="I476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I354" i="2"/>
  <c r="I436" i="2"/>
  <c r="AP368" i="2"/>
  <c r="AQ368" i="2"/>
  <c r="I379" i="2"/>
  <c r="I387" i="2"/>
  <c r="AO420" i="2"/>
  <c r="I426" i="2"/>
  <c r="AQ428" i="2"/>
  <c r="AP445" i="2"/>
  <c r="AQ445" i="2"/>
  <c r="AO455" i="2"/>
  <c r="AP455" i="2"/>
  <c r="AQ499" i="2"/>
  <c r="I501" i="2"/>
  <c r="AO191" i="2"/>
  <c r="AN197" i="2"/>
  <c r="AP220" i="2"/>
  <c r="I227" i="2"/>
  <c r="I234" i="2"/>
  <c r="AO235" i="2"/>
  <c r="I239" i="2"/>
  <c r="AP240" i="2"/>
  <c r="I251" i="2"/>
  <c r="I254" i="2"/>
  <c r="I259" i="2"/>
  <c r="I262" i="2"/>
  <c r="I272" i="2"/>
  <c r="I278" i="2"/>
  <c r="AQ288" i="2"/>
  <c r="I300" i="2"/>
  <c r="AQ301" i="2"/>
  <c r="AQ304" i="2"/>
  <c r="I318" i="2"/>
  <c r="I348" i="2"/>
  <c r="I366" i="2"/>
  <c r="I368" i="2"/>
  <c r="AN381" i="2"/>
  <c r="AQ381" i="2"/>
  <c r="AP395" i="2"/>
  <c r="AO395" i="2"/>
  <c r="AL395" i="2"/>
  <c r="I403" i="2"/>
  <c r="I420" i="2"/>
  <c r="I427" i="2"/>
  <c r="I455" i="2"/>
  <c r="AO359" i="2"/>
  <c r="AL371" i="2"/>
  <c r="AP375" i="2"/>
  <c r="AL383" i="2"/>
  <c r="AQ399" i="2"/>
  <c r="AQ448" i="2"/>
  <c r="AQ460" i="2"/>
  <c r="I461" i="2"/>
  <c r="AP462" i="2"/>
  <c r="AQ470" i="2"/>
  <c r="AO489" i="2"/>
  <c r="I492" i="2"/>
  <c r="AO493" i="2"/>
  <c r="AP493" i="2"/>
  <c r="AQ497" i="2"/>
  <c r="AP497" i="2"/>
  <c r="AO339" i="2"/>
  <c r="AL399" i="2"/>
  <c r="AO403" i="2"/>
  <c r="AO415" i="2"/>
  <c r="AO451" i="2"/>
  <c r="AQ21" i="2"/>
  <c r="AL465" i="2"/>
  <c r="AQ467" i="2"/>
  <c r="AO481" i="2"/>
  <c r="AQ483" i="2"/>
  <c r="AP494" i="2"/>
  <c r="AO497" i="2"/>
  <c r="AP502" i="2"/>
  <c r="AO514" i="2"/>
  <c r="AQ514" i="2"/>
  <c r="AP514" i="2"/>
  <c r="I533" i="2"/>
  <c r="I494" i="2"/>
  <c r="AQ498" i="2"/>
  <c r="I502" i="2"/>
  <c r="AO509" i="2"/>
  <c r="I514" i="2"/>
  <c r="I520" i="2"/>
  <c r="AQ503" i="2"/>
  <c r="AP529" i="2"/>
  <c r="I530" i="2"/>
  <c r="AQ530" i="2"/>
  <c r="AP541" i="2"/>
  <c r="AQ519" i="2"/>
  <c r="AP526" i="2"/>
  <c r="AO533" i="2"/>
  <c r="AO521" i="2"/>
  <c r="AQ29" i="2"/>
  <c r="AL29" i="2"/>
  <c r="AO36" i="2"/>
  <c r="I42" i="2"/>
  <c r="AP9" i="2"/>
  <c r="AQ13" i="2"/>
  <c r="AL13" i="2"/>
  <c r="I16" i="2"/>
  <c r="I18" i="2"/>
  <c r="I35" i="2"/>
  <c r="I55" i="2"/>
  <c r="AP55" i="2"/>
  <c r="AO35" i="2"/>
  <c r="I14" i="2"/>
  <c r="AQ19" i="2"/>
  <c r="AO19" i="2"/>
  <c r="I20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I19" i="2"/>
  <c r="I23" i="2"/>
  <c r="AP29" i="2"/>
  <c r="AQ42" i="2"/>
  <c r="AP42" i="2"/>
  <c r="AL42" i="2"/>
  <c r="I7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265" i="2"/>
  <c r="AL99" i="2"/>
  <c r="AQ99" i="2"/>
  <c r="I100" i="2"/>
  <c r="AO103" i="2"/>
  <c r="AL104" i="2"/>
  <c r="AP107" i="2"/>
  <c r="AQ113" i="2"/>
  <c r="AL115" i="2"/>
  <c r="AQ115" i="2"/>
  <c r="I116" i="2"/>
  <c r="AP119" i="2"/>
  <c r="AO123" i="2"/>
  <c r="AL124" i="2"/>
  <c r="AL131" i="2"/>
  <c r="AQ131" i="2"/>
  <c r="I132" i="2"/>
  <c r="AO133" i="2"/>
  <c r="AP135" i="2"/>
  <c r="AL140" i="2"/>
  <c r="AL143" i="2"/>
  <c r="AQ143" i="2"/>
  <c r="I144" i="2"/>
  <c r="I146" i="2"/>
  <c r="AQ149" i="2"/>
  <c r="AL152" i="2"/>
  <c r="I159" i="2"/>
  <c r="AP164" i="2"/>
  <c r="AP176" i="2"/>
  <c r="I187" i="2"/>
  <c r="AP187" i="2"/>
  <c r="I456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I60" i="2"/>
  <c r="I64" i="2"/>
  <c r="I68" i="2"/>
  <c r="AO69" i="2"/>
  <c r="AP71" i="2"/>
  <c r="AL72" i="2"/>
  <c r="AP75" i="2"/>
  <c r="AL76" i="2"/>
  <c r="AL79" i="2"/>
  <c r="I80" i="2"/>
  <c r="AP80" i="2"/>
  <c r="AO81" i="2"/>
  <c r="I114" i="2"/>
  <c r="AP114" i="2"/>
  <c r="AO87" i="2"/>
  <c r="AL88" i="2"/>
  <c r="AP91" i="2"/>
  <c r="AL92" i="2"/>
  <c r="I96" i="2"/>
  <c r="AP96" i="2"/>
  <c r="AO97" i="2"/>
  <c r="AO101" i="2"/>
  <c r="AP103" i="2"/>
  <c r="I108" i="2"/>
  <c r="AP108" i="2"/>
  <c r="AL112" i="2"/>
  <c r="I120" i="2"/>
  <c r="AP120" i="2"/>
  <c r="AO121" i="2"/>
  <c r="AP123" i="2"/>
  <c r="AL128" i="2"/>
  <c r="I136" i="2"/>
  <c r="AP136" i="2"/>
  <c r="AO137" i="2"/>
  <c r="AP139" i="2"/>
  <c r="I143" i="2"/>
  <c r="AQ147" i="2"/>
  <c r="AL147" i="2"/>
  <c r="AP148" i="2"/>
  <c r="AO155" i="2"/>
  <c r="AQ155" i="2"/>
  <c r="AO159" i="2"/>
  <c r="AL160" i="2"/>
  <c r="AQ161" i="2"/>
  <c r="AO161" i="2"/>
  <c r="I162" i="2"/>
  <c r="I164" i="2"/>
  <c r="I174" i="2"/>
  <c r="AQ175" i="2"/>
  <c r="AL175" i="2"/>
  <c r="I176" i="2"/>
  <c r="AP180" i="2"/>
  <c r="AN193" i="2"/>
  <c r="AO193" i="2"/>
  <c r="AL3" i="2"/>
  <c r="AP5" i="2"/>
  <c r="AL8" i="2"/>
  <c r="AL17" i="2"/>
  <c r="AQ17" i="2"/>
  <c r="AP279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I148" i="2"/>
  <c r="AL155" i="2"/>
  <c r="AP159" i="2"/>
  <c r="AO165" i="2"/>
  <c r="AO171" i="2"/>
  <c r="AL171" i="2"/>
  <c r="I175" i="2"/>
  <c r="AO175" i="2"/>
  <c r="AQ177" i="2"/>
  <c r="AO177" i="2"/>
  <c r="I180" i="2"/>
  <c r="I190" i="2"/>
  <c r="AP67" i="2"/>
  <c r="AL80" i="2"/>
  <c r="AP83" i="2"/>
  <c r="AL114" i="2"/>
  <c r="AL96" i="2"/>
  <c r="AP99" i="2"/>
  <c r="AL108" i="2"/>
  <c r="AP115" i="2"/>
  <c r="AL120" i="2"/>
  <c r="AP131" i="2"/>
  <c r="AL136" i="2"/>
  <c r="AO149" i="2"/>
  <c r="AL159" i="2"/>
  <c r="AQ159" i="2"/>
  <c r="I171" i="2"/>
  <c r="AO181" i="2"/>
  <c r="AQ181" i="2"/>
  <c r="AQ187" i="2"/>
  <c r="AL187" i="2"/>
  <c r="AO187" i="2"/>
  <c r="AP456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I228" i="2"/>
  <c r="AP228" i="2"/>
  <c r="AO231" i="2"/>
  <c r="AL232" i="2"/>
  <c r="AL235" i="2"/>
  <c r="AQ235" i="2"/>
  <c r="I236" i="2"/>
  <c r="AP236" i="2"/>
  <c r="AO239" i="2"/>
  <c r="AL240" i="2"/>
  <c r="AL243" i="2"/>
  <c r="AQ243" i="2"/>
  <c r="I244" i="2"/>
  <c r="AP244" i="2"/>
  <c r="AO247" i="2"/>
  <c r="AL248" i="2"/>
  <c r="AL251" i="2"/>
  <c r="AQ251" i="2"/>
  <c r="I252" i="2"/>
  <c r="AP252" i="2"/>
  <c r="AO255" i="2"/>
  <c r="AL256" i="2"/>
  <c r="AL259" i="2"/>
  <c r="AQ259" i="2"/>
  <c r="I260" i="2"/>
  <c r="AP260" i="2"/>
  <c r="AO263" i="2"/>
  <c r="AL264" i="2"/>
  <c r="AL267" i="2"/>
  <c r="AQ267" i="2"/>
  <c r="I268" i="2"/>
  <c r="AP268" i="2"/>
  <c r="AO271" i="2"/>
  <c r="AL272" i="2"/>
  <c r="AL275" i="2"/>
  <c r="AQ275" i="2"/>
  <c r="I276" i="2"/>
  <c r="AP276" i="2"/>
  <c r="AO355" i="2"/>
  <c r="AL280" i="2"/>
  <c r="AQ285" i="2"/>
  <c r="AQ287" i="2"/>
  <c r="AL287" i="2"/>
  <c r="AO287" i="2"/>
  <c r="AP297" i="2"/>
  <c r="AQ297" i="2"/>
  <c r="AP303" i="2"/>
  <c r="AO303" i="2"/>
  <c r="AP309" i="2"/>
  <c r="AQ309" i="2"/>
  <c r="I316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84" i="2"/>
  <c r="AQ268" i="2"/>
  <c r="AP271" i="2"/>
  <c r="AQ273" i="2"/>
  <c r="AQ276" i="2"/>
  <c r="AP355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355" i="2"/>
  <c r="AQ355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I284" i="2"/>
  <c r="AQ284" i="2"/>
  <c r="AQ291" i="2"/>
  <c r="I292" i="2"/>
  <c r="I296" i="2"/>
  <c r="I302" i="2"/>
  <c r="AL303" i="2"/>
  <c r="I308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I422" i="2"/>
  <c r="AP423" i="2"/>
  <c r="AO423" i="2"/>
  <c r="AL288" i="2"/>
  <c r="AP295" i="2"/>
  <c r="AO299" i="2"/>
  <c r="AL300" i="2"/>
  <c r="I304" i="2"/>
  <c r="AP304" i="2"/>
  <c r="AP307" i="2"/>
  <c r="I312" i="2"/>
  <c r="AP312" i="2"/>
  <c r="AP315" i="2"/>
  <c r="I320" i="2"/>
  <c r="AP320" i="2"/>
  <c r="AP323" i="2"/>
  <c r="AQ325" i="2"/>
  <c r="I328" i="2"/>
  <c r="AP328" i="2"/>
  <c r="AP331" i="2"/>
  <c r="AQ333" i="2"/>
  <c r="I336" i="2"/>
  <c r="AP336" i="2"/>
  <c r="AP339" i="2"/>
  <c r="AQ341" i="2"/>
  <c r="I344" i="2"/>
  <c r="AP344" i="2"/>
  <c r="AQ345" i="2"/>
  <c r="AO347" i="2"/>
  <c r="AO351" i="2"/>
  <c r="I352" i="2"/>
  <c r="AO436" i="2"/>
  <c r="I356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I324" i="2"/>
  <c r="AP324" i="2"/>
  <c r="AO327" i="2"/>
  <c r="AQ328" i="2"/>
  <c r="AL331" i="2"/>
  <c r="I332" i="2"/>
  <c r="AP332" i="2"/>
  <c r="AO335" i="2"/>
  <c r="AQ336" i="2"/>
  <c r="AL339" i="2"/>
  <c r="I340" i="2"/>
  <c r="AP340" i="2"/>
  <c r="AO343" i="2"/>
  <c r="AQ344" i="2"/>
  <c r="AP347" i="2"/>
  <c r="AP348" i="2"/>
  <c r="AP351" i="2"/>
  <c r="AP436" i="2"/>
  <c r="AQ361" i="2"/>
  <c r="I364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192" i="2"/>
  <c r="AL192" i="2"/>
  <c r="AO192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I435" i="2"/>
  <c r="I192" i="2"/>
  <c r="AP428" i="2"/>
  <c r="AL431" i="2"/>
  <c r="AP432" i="2"/>
  <c r="AQ433" i="2"/>
  <c r="AL439" i="2"/>
  <c r="AL440" i="2"/>
  <c r="AQ440" i="2"/>
  <c r="AL443" i="2"/>
  <c r="AP444" i="2"/>
  <c r="AL447" i="2"/>
  <c r="AP448" i="2"/>
  <c r="I451" i="2"/>
  <c r="AO452" i="2"/>
  <c r="AL455" i="2"/>
  <c r="AL469" i="2"/>
  <c r="AQ469" i="2"/>
  <c r="AL459" i="2"/>
  <c r="AP461" i="2"/>
  <c r="I462" i="2"/>
  <c r="AL21" i="2"/>
  <c r="AP466" i="2"/>
  <c r="AL467" i="2"/>
  <c r="I470" i="2"/>
  <c r="AQ471" i="2"/>
  <c r="AP222" i="2"/>
  <c r="AQ222" i="2"/>
  <c r="AO477" i="2"/>
  <c r="AP481" i="2"/>
  <c r="AP487" i="2"/>
  <c r="AQ487" i="2"/>
  <c r="I490" i="2"/>
  <c r="I504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I497" i="2"/>
  <c r="AP505" i="2"/>
  <c r="AO505" i="2"/>
  <c r="I510" i="2"/>
  <c r="I522" i="2"/>
  <c r="I536" i="2"/>
  <c r="I428" i="2"/>
  <c r="AO431" i="2"/>
  <c r="AQ437" i="2"/>
  <c r="AO440" i="2"/>
  <c r="AO443" i="2"/>
  <c r="I444" i="2"/>
  <c r="AO447" i="2"/>
  <c r="I448" i="2"/>
  <c r="AL452" i="2"/>
  <c r="AQ452" i="2"/>
  <c r="AQ453" i="2"/>
  <c r="AO469" i="2"/>
  <c r="AO459" i="2"/>
  <c r="I460" i="2"/>
  <c r="AL462" i="2"/>
  <c r="I21" i="2"/>
  <c r="AP470" i="2"/>
  <c r="AP485" i="2"/>
  <c r="AQ505" i="2"/>
  <c r="I509" i="2"/>
  <c r="AP511" i="2"/>
  <c r="AQ511" i="2"/>
  <c r="AP523" i="2"/>
  <c r="AQ523" i="2"/>
  <c r="I529" i="2"/>
  <c r="AO534" i="2"/>
  <c r="AQ534" i="2"/>
  <c r="AP534" i="2"/>
  <c r="AP424" i="2"/>
  <c r="AO428" i="2"/>
  <c r="AP431" i="2"/>
  <c r="AP440" i="2"/>
  <c r="I452" i="2"/>
  <c r="AN461" i="2"/>
  <c r="AP477" i="2"/>
  <c r="I482" i="2"/>
  <c r="AP482" i="2"/>
  <c r="I486" i="2"/>
  <c r="AO490" i="2"/>
  <c r="AQ490" i="2"/>
  <c r="AP490" i="2"/>
  <c r="AL490" i="2"/>
  <c r="I516" i="2"/>
  <c r="AP517" i="2"/>
  <c r="AO517" i="2"/>
  <c r="I534" i="2"/>
  <c r="AP535" i="2"/>
  <c r="AQ535" i="2"/>
  <c r="AL537" i="2"/>
  <c r="AL478" i="2"/>
  <c r="AP489" i="2"/>
  <c r="AQ494" i="2"/>
  <c r="AL497" i="2"/>
  <c r="I498" i="2"/>
  <c r="AP498" i="2"/>
  <c r="AP501" i="2"/>
  <c r="AL502" i="2"/>
  <c r="AQ506" i="2"/>
  <c r="AL509" i="2"/>
  <c r="AQ509" i="2"/>
  <c r="AO513" i="2"/>
  <c r="AL514" i="2"/>
  <c r="I518" i="2"/>
  <c r="AP518" i="2"/>
  <c r="AP521" i="2"/>
  <c r="AQ526" i="2"/>
  <c r="AL538" i="2"/>
  <c r="AL541" i="2"/>
  <c r="AQ541" i="2"/>
  <c r="I542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79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I48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I73" i="2"/>
  <c r="AN78" i="2"/>
  <c r="I81" i="2"/>
  <c r="AN86" i="2"/>
  <c r="I89" i="2"/>
  <c r="AN94" i="2"/>
  <c r="I97" i="2"/>
  <c r="AN102" i="2"/>
  <c r="I105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I52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265" i="2"/>
  <c r="AL265" i="2"/>
  <c r="AO265" i="2"/>
  <c r="AQ265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I69" i="2"/>
  <c r="I77" i="2"/>
  <c r="I85" i="2"/>
  <c r="I93" i="2"/>
  <c r="I101" i="2"/>
  <c r="I109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11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I113" i="2"/>
  <c r="AL113" i="2"/>
  <c r="AP113" i="2"/>
  <c r="AQ290" i="2"/>
  <c r="AN115" i="2"/>
  <c r="AO116" i="2"/>
  <c r="I117" i="2"/>
  <c r="AL117" i="2"/>
  <c r="AP117" i="2"/>
  <c r="AQ118" i="2"/>
  <c r="AN119" i="2"/>
  <c r="AO120" i="2"/>
  <c r="I121" i="2"/>
  <c r="AL121" i="2"/>
  <c r="AP121" i="2"/>
  <c r="AQ122" i="2"/>
  <c r="AN123" i="2"/>
  <c r="AO124" i="2"/>
  <c r="I125" i="2"/>
  <c r="AL125" i="2"/>
  <c r="AP125" i="2"/>
  <c r="AQ126" i="2"/>
  <c r="AN127" i="2"/>
  <c r="AO128" i="2"/>
  <c r="I129" i="2"/>
  <c r="AL129" i="2"/>
  <c r="AP129" i="2"/>
  <c r="AQ130" i="2"/>
  <c r="AN131" i="2"/>
  <c r="AO132" i="2"/>
  <c r="I133" i="2"/>
  <c r="AL133" i="2"/>
  <c r="AP133" i="2"/>
  <c r="AQ134" i="2"/>
  <c r="AN135" i="2"/>
  <c r="AO136" i="2"/>
  <c r="I137" i="2"/>
  <c r="AL137" i="2"/>
  <c r="AP137" i="2"/>
  <c r="AQ138" i="2"/>
  <c r="AN139" i="2"/>
  <c r="AO140" i="2"/>
  <c r="I141" i="2"/>
  <c r="AL141" i="2"/>
  <c r="AP141" i="2"/>
  <c r="AQ142" i="2"/>
  <c r="AN143" i="2"/>
  <c r="AO144" i="2"/>
  <c r="I145" i="2"/>
  <c r="AL145" i="2"/>
  <c r="AP145" i="2"/>
  <c r="AQ146" i="2"/>
  <c r="AN147" i="2"/>
  <c r="AO148" i="2"/>
  <c r="I149" i="2"/>
  <c r="AL149" i="2"/>
  <c r="AP149" i="2"/>
  <c r="AQ150" i="2"/>
  <c r="AN151" i="2"/>
  <c r="AO152" i="2"/>
  <c r="I153" i="2"/>
  <c r="AL153" i="2"/>
  <c r="AP153" i="2"/>
  <c r="AQ154" i="2"/>
  <c r="AN155" i="2"/>
  <c r="AO156" i="2"/>
  <c r="I157" i="2"/>
  <c r="AL157" i="2"/>
  <c r="AP157" i="2"/>
  <c r="AQ158" i="2"/>
  <c r="AN159" i="2"/>
  <c r="AO160" i="2"/>
  <c r="I161" i="2"/>
  <c r="AL161" i="2"/>
  <c r="AP161" i="2"/>
  <c r="AQ162" i="2"/>
  <c r="AN163" i="2"/>
  <c r="AO164" i="2"/>
  <c r="I165" i="2"/>
  <c r="AL165" i="2"/>
  <c r="AP165" i="2"/>
  <c r="AQ166" i="2"/>
  <c r="AN167" i="2"/>
  <c r="AO168" i="2"/>
  <c r="I169" i="2"/>
  <c r="AL169" i="2"/>
  <c r="AP169" i="2"/>
  <c r="AQ170" i="2"/>
  <c r="AN171" i="2"/>
  <c r="AO172" i="2"/>
  <c r="I173" i="2"/>
  <c r="AL173" i="2"/>
  <c r="AP173" i="2"/>
  <c r="AQ174" i="2"/>
  <c r="AN175" i="2"/>
  <c r="AO176" i="2"/>
  <c r="I177" i="2"/>
  <c r="AL177" i="2"/>
  <c r="AP177" i="2"/>
  <c r="AQ178" i="2"/>
  <c r="AN179" i="2"/>
  <c r="AO180" i="2"/>
  <c r="I181" i="2"/>
  <c r="AL181" i="2"/>
  <c r="AP181" i="2"/>
  <c r="AQ182" i="2"/>
  <c r="AN183" i="2"/>
  <c r="AO184" i="2"/>
  <c r="I185" i="2"/>
  <c r="AL185" i="2"/>
  <c r="AP185" i="2"/>
  <c r="AQ186" i="2"/>
  <c r="AN187" i="2"/>
  <c r="AO188" i="2"/>
  <c r="I189" i="2"/>
  <c r="AL189" i="2"/>
  <c r="AP189" i="2"/>
  <c r="AQ190" i="2"/>
  <c r="AN191" i="2"/>
  <c r="AO456" i="2"/>
  <c r="I193" i="2"/>
  <c r="AN194" i="2"/>
  <c r="I195" i="2"/>
  <c r="AP201" i="2"/>
  <c r="AL201" i="2"/>
  <c r="AQ201" i="2"/>
  <c r="AL202" i="2"/>
  <c r="AP202" i="2"/>
  <c r="AL204" i="2"/>
  <c r="AQ204" i="2"/>
  <c r="AO206" i="2"/>
  <c r="AO208" i="2"/>
  <c r="AP208" i="2"/>
  <c r="AN210" i="2"/>
  <c r="I211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I349" i="2"/>
  <c r="AQ354" i="2"/>
  <c r="AP354" i="2"/>
  <c r="AL354" i="2"/>
  <c r="AO354" i="2"/>
  <c r="I365" i="2"/>
  <c r="AN290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463" i="2"/>
  <c r="AP463" i="2"/>
  <c r="AL463" i="2"/>
  <c r="AQ226" i="2"/>
  <c r="AP226" i="2"/>
  <c r="AL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Q358" i="2"/>
  <c r="AP358" i="2"/>
  <c r="AL358" i="2"/>
  <c r="AO358" i="2"/>
  <c r="I369" i="2"/>
  <c r="AN53" i="2"/>
  <c r="AN57" i="2"/>
  <c r="AN61" i="2"/>
  <c r="AN65" i="2"/>
  <c r="AN69" i="2"/>
  <c r="AQ72" i="2"/>
  <c r="AN73" i="2"/>
  <c r="AQ76" i="2"/>
  <c r="AN77" i="2"/>
  <c r="AQ80" i="2"/>
  <c r="AN81" i="2"/>
  <c r="AQ11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290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456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I208" i="2"/>
  <c r="AP209" i="2"/>
  <c r="AL209" i="2"/>
  <c r="AQ209" i="2"/>
  <c r="AL210" i="2"/>
  <c r="AP210" i="2"/>
  <c r="I212" i="2"/>
  <c r="AP213" i="2"/>
  <c r="AL213" i="2"/>
  <c r="AO213" i="2"/>
  <c r="AN214" i="2"/>
  <c r="I216" i="2"/>
  <c r="AP217" i="2"/>
  <c r="AL217" i="2"/>
  <c r="AO217" i="2"/>
  <c r="AN218" i="2"/>
  <c r="I220" i="2"/>
  <c r="AP221" i="2"/>
  <c r="AL221" i="2"/>
  <c r="AO221" i="2"/>
  <c r="AN463" i="2"/>
  <c r="I224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484" i="2"/>
  <c r="AP484" i="2"/>
  <c r="AL484" i="2"/>
  <c r="AO484" i="2"/>
  <c r="AN484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I357" i="2"/>
  <c r="AN358" i="2"/>
  <c r="AQ362" i="2"/>
  <c r="AP362" i="2"/>
  <c r="AL362" i="2"/>
  <c r="AO362" i="2"/>
  <c r="AN72" i="2"/>
  <c r="AN76" i="2"/>
  <c r="AN80" i="2"/>
  <c r="AN114" i="2"/>
  <c r="AN88" i="2"/>
  <c r="AN92" i="2"/>
  <c r="AN96" i="2"/>
  <c r="AN100" i="2"/>
  <c r="AN104" i="2"/>
  <c r="AN108" i="2"/>
  <c r="AN112" i="2"/>
  <c r="AL290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456" i="2"/>
  <c r="I196" i="2"/>
  <c r="AP197" i="2"/>
  <c r="AL197" i="2"/>
  <c r="AQ197" i="2"/>
  <c r="AO202" i="2"/>
  <c r="AO204" i="2"/>
  <c r="AP204" i="2"/>
  <c r="AN205" i="2"/>
  <c r="I213" i="2"/>
  <c r="AO214" i="2"/>
  <c r="I217" i="2"/>
  <c r="AO218" i="2"/>
  <c r="I221" i="2"/>
  <c r="AO463" i="2"/>
  <c r="I225" i="2"/>
  <c r="AO226" i="2"/>
  <c r="I233" i="2"/>
  <c r="I241" i="2"/>
  <c r="I249" i="2"/>
  <c r="I257" i="2"/>
  <c r="I84" i="2"/>
  <c r="I273" i="2"/>
  <c r="I281" i="2"/>
  <c r="I289" i="2"/>
  <c r="I297" i="2"/>
  <c r="I305" i="2"/>
  <c r="I313" i="2"/>
  <c r="I321" i="2"/>
  <c r="I329" i="2"/>
  <c r="I337" i="2"/>
  <c r="I345" i="2"/>
  <c r="AN346" i="2"/>
  <c r="AQ350" i="2"/>
  <c r="AP350" i="2"/>
  <c r="AL350" i="2"/>
  <c r="AO350" i="2"/>
  <c r="I361" i="2"/>
  <c r="AN362" i="2"/>
  <c r="AQ366" i="2"/>
  <c r="AP366" i="2"/>
  <c r="AL366" i="2"/>
  <c r="AO366" i="2"/>
  <c r="AO374" i="2"/>
  <c r="AO376" i="2"/>
  <c r="AP376" i="2"/>
  <c r="I429" i="2"/>
  <c r="AQ434" i="2"/>
  <c r="AP434" i="2"/>
  <c r="AL434" i="2"/>
  <c r="AO434" i="2"/>
  <c r="I445" i="2"/>
  <c r="AQ450" i="2"/>
  <c r="AP450" i="2"/>
  <c r="AL450" i="2"/>
  <c r="AO450" i="2"/>
  <c r="I464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I531" i="2"/>
  <c r="I539" i="2"/>
  <c r="AN229" i="2"/>
  <c r="AN233" i="2"/>
  <c r="AN237" i="2"/>
  <c r="AN241" i="2"/>
  <c r="AN245" i="2"/>
  <c r="AN249" i="2"/>
  <c r="AN253" i="2"/>
  <c r="AN257" i="2"/>
  <c r="AN261" i="2"/>
  <c r="AN84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I433" i="2"/>
  <c r="AN434" i="2"/>
  <c r="AQ438" i="2"/>
  <c r="AP438" i="2"/>
  <c r="AL438" i="2"/>
  <c r="AO438" i="2"/>
  <c r="I449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84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436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I376" i="2"/>
  <c r="AP377" i="2"/>
  <c r="AL377" i="2"/>
  <c r="AQ377" i="2"/>
  <c r="AL378" i="2"/>
  <c r="AP378" i="2"/>
  <c r="I380" i="2"/>
  <c r="AP381" i="2"/>
  <c r="AL381" i="2"/>
  <c r="AO381" i="2"/>
  <c r="AN382" i="2"/>
  <c r="I384" i="2"/>
  <c r="AP385" i="2"/>
  <c r="AL385" i="2"/>
  <c r="AO385" i="2"/>
  <c r="AN386" i="2"/>
  <c r="I388" i="2"/>
  <c r="AP389" i="2"/>
  <c r="AL389" i="2"/>
  <c r="AO389" i="2"/>
  <c r="AN390" i="2"/>
  <c r="I392" i="2"/>
  <c r="AP393" i="2"/>
  <c r="AL393" i="2"/>
  <c r="AO393" i="2"/>
  <c r="AN394" i="2"/>
  <c r="I396" i="2"/>
  <c r="AP397" i="2"/>
  <c r="AL397" i="2"/>
  <c r="AO397" i="2"/>
  <c r="AN398" i="2"/>
  <c r="I400" i="2"/>
  <c r="AP401" i="2"/>
  <c r="AL401" i="2"/>
  <c r="AO401" i="2"/>
  <c r="AN402" i="2"/>
  <c r="I404" i="2"/>
  <c r="AP405" i="2"/>
  <c r="AL405" i="2"/>
  <c r="AO405" i="2"/>
  <c r="AN406" i="2"/>
  <c r="I408" i="2"/>
  <c r="AP409" i="2"/>
  <c r="AL409" i="2"/>
  <c r="AO409" i="2"/>
  <c r="AN410" i="2"/>
  <c r="I412" i="2"/>
  <c r="AP413" i="2"/>
  <c r="AL413" i="2"/>
  <c r="AO413" i="2"/>
  <c r="AN414" i="2"/>
  <c r="I416" i="2"/>
  <c r="I417" i="2"/>
  <c r="I421" i="2"/>
  <c r="AN422" i="2"/>
  <c r="AQ426" i="2"/>
  <c r="AP426" i="2"/>
  <c r="AL426" i="2"/>
  <c r="AO426" i="2"/>
  <c r="I437" i="2"/>
  <c r="AN438" i="2"/>
  <c r="AQ442" i="2"/>
  <c r="AP442" i="2"/>
  <c r="AL442" i="2"/>
  <c r="AO442" i="2"/>
  <c r="I453" i="2"/>
  <c r="AN454" i="2"/>
  <c r="AQ458" i="2"/>
  <c r="AP458" i="2"/>
  <c r="AL458" i="2"/>
  <c r="AO458" i="2"/>
  <c r="AN474" i="2"/>
  <c r="AQ474" i="2"/>
  <c r="AO474" i="2"/>
  <c r="AL474" i="2"/>
  <c r="I478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84" i="2"/>
  <c r="AN267" i="2"/>
  <c r="AL269" i="2"/>
  <c r="AN271" i="2"/>
  <c r="AL273" i="2"/>
  <c r="AN275" i="2"/>
  <c r="AL277" i="2"/>
  <c r="AN355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436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I381" i="2"/>
  <c r="AO382" i="2"/>
  <c r="I385" i="2"/>
  <c r="AO386" i="2"/>
  <c r="I389" i="2"/>
  <c r="AO390" i="2"/>
  <c r="I393" i="2"/>
  <c r="AO394" i="2"/>
  <c r="I397" i="2"/>
  <c r="AO398" i="2"/>
  <c r="I401" i="2"/>
  <c r="AO402" i="2"/>
  <c r="I405" i="2"/>
  <c r="AO406" i="2"/>
  <c r="I409" i="2"/>
  <c r="AO410" i="2"/>
  <c r="I413" i="2"/>
  <c r="AO414" i="2"/>
  <c r="I425" i="2"/>
  <c r="AQ430" i="2"/>
  <c r="AP430" i="2"/>
  <c r="AL430" i="2"/>
  <c r="AO430" i="2"/>
  <c r="I441" i="2"/>
  <c r="AQ446" i="2"/>
  <c r="AP446" i="2"/>
  <c r="AL446" i="2"/>
  <c r="AO446" i="2"/>
  <c r="I457" i="2"/>
  <c r="AP464" i="2"/>
  <c r="AL464" i="2"/>
  <c r="AO464" i="2"/>
  <c r="AN464" i="2"/>
  <c r="AQ90" i="2"/>
  <c r="AP90" i="2"/>
  <c r="AL90" i="2"/>
  <c r="AO90" i="2"/>
  <c r="AN90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I479" i="2"/>
  <c r="I483" i="2"/>
  <c r="I491" i="2"/>
  <c r="I499" i="2"/>
  <c r="I507" i="2"/>
  <c r="I515" i="2"/>
  <c r="I523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192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69" i="2"/>
  <c r="AO457" i="2"/>
  <c r="AQ459" i="2"/>
  <c r="AP460" i="2"/>
  <c r="AL460" i="2"/>
  <c r="AO460" i="2"/>
  <c r="AO461" i="2"/>
  <c r="AO21" i="2"/>
  <c r="AP21" i="2"/>
  <c r="AN465" i="2"/>
  <c r="AP471" i="2"/>
  <c r="AL471" i="2"/>
  <c r="AO471" i="2"/>
  <c r="I475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I535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I471" i="2"/>
  <c r="AN472" i="2"/>
  <c r="I222" i="2"/>
  <c r="AN475" i="2"/>
  <c r="AQ480" i="2"/>
  <c r="AP480" i="2"/>
  <c r="AL480" i="2"/>
  <c r="AO480" i="2"/>
  <c r="I487" i="2"/>
  <c r="I495" i="2"/>
  <c r="I503" i="2"/>
  <c r="I511" i="2"/>
  <c r="I519" i="2"/>
  <c r="I527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222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R2" i="2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<sst xmlns="http://schemas.openxmlformats.org/spreadsheetml/2006/main" count="4155" uniqueCount="1395">
  <si>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</si>
  <si>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</si>
  <si>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</si>
  <si>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</si>
  <si>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</si>
  <si>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</si>
  <si>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</si>
  <si>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</si>
  <si>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</si>
  <si>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</si>
  <si>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</si>
  <si>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</si>
  <si>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</si>
  <si>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</si>
  <si>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</si>
  <si>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</si>
  <si>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</si>
  <si>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</si>
  <si>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</si>
  <si>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</si>
  <si>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</si>
  <si>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</si>
  <si>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</si>
  <si>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</si>
  <si>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</si>
  <si>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</si>
  <si>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</si>
  <si>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</si>
  <si>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</si>
  <si>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</si>
  <si>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</si>
  <si>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</si>
  <si>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</si>
  <si>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</si>
  <si>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</si>
  <si>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</si>
  <si>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</si>
  <si>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</si>
  <si>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</si>
  <si>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</si>
  <si>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</si>
  <si>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</si>
  <si>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</si>
  <si>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</si>
  <si>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</si>
  <si>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</si>
  <si>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</si>
  <si>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</si>
  <si>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</si>
  <si>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</si>
  <si>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</si>
  <si>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</si>
  <si>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</si>
  <si>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</si>
  <si>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</si>
  <si>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</si>
  <si>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</si>
  <si>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</si>
  <si>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</si>
  <si>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</si>
  <si>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</si>
  <si>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</si>
  <si>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</si>
  <si>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</si>
  <si>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</si>
  <si>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</si>
  <si>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</si>
  <si>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</si>
  <si>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</si>
  <si>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</si>
  <si>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TILO</t>
  </si>
  <si>
    <t>Nahuel Curti</t>
  </si>
  <si>
    <t>18:48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</si>
  <si>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</si>
  <si>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</si>
  <si>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</si>
  <si>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</si>
  <si>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</si>
  <si>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</si>
  <si>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IÑAKI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</si>
  <si>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</si>
  <si>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</si>
  <si>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</si>
  <si>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</si>
  <si>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</si>
  <si>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</si>
  <si>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</si>
  <si>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</si>
  <si>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</si>
  <si>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</si>
  <si>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</si>
  <si>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</si>
  <si>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</si>
  <si>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</si>
  <si>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</si>
  <si>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</si>
  <si>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</si>
  <si>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</si>
  <si>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</si>
  <si>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</si>
  <si>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</si>
  <si>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</si>
  <si>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</si>
  <si>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</si>
  <si>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</si>
  <si>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</si>
  <si>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</si>
  <si>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</si>
  <si>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</si>
  <si>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</si>
  <si>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</si>
  <si>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</si>
  <si>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</si>
  <si>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</si>
  <si>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</si>
  <si>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</si>
  <si>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</si>
  <si>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</si>
  <si>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</si>
  <si>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</si>
  <si>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</si>
  <si>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</si>
  <si>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</si>
  <si>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</si>
  <si>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</si>
  <si>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</si>
  <si>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</si>
  <si>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</si>
  <si>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PERDITA</t>
  </si>
  <si>
    <t>KICK OFF</t>
  </si>
  <si>
    <t>08:24</t>
  </si>
  <si>
    <t>08:27</t>
  </si>
  <si>
    <t>08:29</t>
  </si>
  <si>
    <t>INDIVIDUALE</t>
  </si>
  <si>
    <t>08:42</t>
  </si>
  <si>
    <t>BREAK</t>
  </si>
  <si>
    <t>11:08</t>
  </si>
  <si>
    <t>12:46</t>
  </si>
  <si>
    <t>12:54</t>
  </si>
  <si>
    <t>15:24</t>
  </si>
  <si>
    <t>15:31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</si>
  <si>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</si>
  <si>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</si>
  <si>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</si>
  <si>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</si>
  <si>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</si>
  <si>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</si>
  <si>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</si>
  <si>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</si>
  <si>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</si>
  <si>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</si>
  <si>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</si>
  <si>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</si>
  <si>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</si>
  <si>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</si>
  <si>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</si>
  <si>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</si>
  <si>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</si>
  <si>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</si>
  <si>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</si>
  <si>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</si>
  <si>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46:35</t>
  </si>
  <si>
    <t>47:40</t>
  </si>
  <si>
    <t>47:41</t>
  </si>
  <si>
    <t>57:11</t>
  </si>
  <si>
    <t>57:29</t>
  </si>
  <si>
    <t>57:32</t>
  </si>
  <si>
    <t>60:13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</si>
  <si>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</si>
  <si>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</si>
  <si>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</si>
  <si>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</si>
  <si>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</si>
  <si>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</si>
  <si>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</si>
  <si>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</si>
  <si>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</si>
  <si>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</si>
  <si>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</si>
  <si>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</si>
  <si>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</si>
  <si>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</si>
  <si>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</si>
  <si>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</si>
  <si>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</si>
  <si>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</si>
  <si>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</si>
  <si>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</si>
  <si>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</si>
  <si>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T1D</t>
  </si>
  <si>
    <t>08:22</t>
  </si>
  <si>
    <t>1;94</t>
  </si>
  <si>
    <t>11;96</t>
  </si>
  <si>
    <t>15:11</t>
  </si>
  <si>
    <t>15:21</t>
  </si>
  <si>
    <t>17:01</t>
  </si>
  <si>
    <t>17:47</t>
  </si>
  <si>
    <t>18:55</t>
  </si>
  <si>
    <t>25:29</t>
  </si>
  <si>
    <t>25:40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</si>
  <si>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</si>
  <si>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</si>
  <si>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</si>
  <si>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</si>
  <si>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</si>
  <si>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</si>
  <si>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</si>
  <si>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</si>
  <si>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</si>
  <si>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</si>
  <si>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</si>
  <si>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</si>
  <si>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</si>
  <si>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</si>
  <si>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</si>
  <si>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</si>
  <si>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</si>
  <si>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</si>
  <si>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</si>
  <si>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</si>
  <si>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</si>
  <si>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</si>
  <si>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</si>
  <si>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</si>
  <si>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</si>
  <si>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</si>
  <si>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</si>
  <si>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</si>
  <si>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</si>
  <si>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</si>
  <si>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</si>
  <si>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</si>
  <si>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</si>
  <si>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</si>
  <si>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</si>
  <si>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</si>
  <si>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</si>
  <si>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</si>
  <si>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</si>
  <si>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</si>
  <si>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</si>
  <si>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</si>
  <si>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</si>
  <si>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</si>
  <si>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</si>
  <si>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</si>
  <si>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</si>
  <si>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</si>
  <si>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</si>
  <si>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</si>
  <si>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</si>
  <si>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</si>
  <si>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</si>
  <si>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</si>
  <si>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</si>
  <si>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</si>
  <si>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</si>
  <si>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</si>
  <si>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</si>
  <si>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</si>
  <si>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</si>
  <si>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</si>
  <si>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</si>
  <si>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</si>
  <si>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</si>
  <si>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</si>
  <si>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</si>
  <si>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</si>
  <si>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</si>
  <si>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</si>
  <si>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</si>
  <si>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</si>
  <si>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</si>
  <si>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</si>
  <si>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</si>
  <si>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</si>
  <si>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</si>
  <si>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</si>
  <si>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</si>
  <si>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</si>
  <si>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</si>
  <si>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</si>
  <si>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</si>
  <si>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</si>
  <si>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</si>
  <si>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</si>
  <si>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</si>
  <si>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</si>
  <si>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</si>
  <si>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</si>
  <si>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</si>
  <si>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</si>
  <si>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</si>
  <si>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</si>
  <si>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</si>
  <si>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</si>
  <si>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</si>
  <si>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</si>
  <si>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</si>
  <si>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</si>
  <si>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</si>
  <si>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</si>
  <si>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</si>
  <si>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</si>
  <si>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</si>
  <si>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</si>
  <si>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</si>
  <si>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</si>
  <si>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</si>
  <si>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</si>
  <si>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</si>
  <si>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</si>
  <si>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</si>
  <si>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</si>
  <si>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</si>
  <si>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</si>
  <si>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</si>
  <si>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</si>
  <si>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</si>
  <si>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</si>
  <si>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</si>
  <si>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</si>
  <si>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</si>
  <si>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</si>
  <si>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</si>
  <si>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</si>
  <si>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</si>
  <si>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</si>
  <si>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</si>
  <si>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</si>
  <si>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</si>
  <si>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</si>
  <si>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</si>
  <si>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</si>
  <si>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</si>
  <si>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</si>
  <si>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</si>
  <si>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</si>
  <si>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</si>
  <si>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</si>
  <si>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</si>
  <si>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</si>
  <si>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</si>
  <si>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</si>
  <si>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</si>
  <si>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</si>
  <si>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</si>
  <si>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</si>
  <si>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</si>
  <si>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</si>
  <si>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</si>
  <si>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</si>
  <si>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</si>
  <si>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</si>
  <si>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</si>
  <si>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</si>
  <si>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</si>
  <si>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</si>
  <si>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</si>
  <si>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</si>
  <si>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</si>
  <si>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</si>
  <si>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</si>
  <si>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</si>
  <si>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</si>
  <si>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</si>
  <si>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</si>
  <si>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</si>
  <si>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</si>
  <si>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</si>
  <si>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</si>
  <si>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</si>
  <si>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</si>
  <si>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</si>
  <si>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</si>
  <si>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</si>
  <si>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</si>
  <si>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</si>
  <si>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</si>
  <si>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</si>
  <si>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</si>
  <si>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</si>
  <si>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</si>
  <si>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</si>
  <si>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</si>
  <si>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</si>
  <si>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</si>
  <si>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</si>
  <si>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</si>
  <si>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</si>
  <si>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</si>
  <si>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</si>
  <si>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</si>
  <si>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</si>
  <si>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</si>
  <si>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</si>
  <si>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</si>
  <si>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</si>
  <si>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</si>
  <si>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</si>
  <si>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</si>
  <si>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</si>
  <si>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</si>
  <si>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</si>
  <si>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</si>
  <si>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</si>
  <si>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</si>
  <si>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</si>
  <si>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</si>
  <si>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</si>
  <si>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</si>
  <si>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</si>
  <si>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</si>
  <si>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</si>
  <si>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</si>
  <si>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</si>
  <si>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</si>
  <si>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</si>
  <si>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</si>
  <si>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</si>
  <si>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</si>
  <si>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</si>
  <si>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</si>
  <si>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</si>
  <si>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</si>
  <si>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</si>
  <si>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</si>
  <si>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</si>
  <si>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</si>
  <si>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</si>
  <si>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</si>
  <si>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</si>
  <si>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</si>
  <si>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</si>
  <si>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</si>
  <si>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</si>
  <si>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</si>
  <si>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</si>
  <si>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</si>
  <si>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</si>
  <si>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</si>
  <si>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</si>
  <si>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</si>
  <si>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</si>
  <si>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</si>
  <si>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</si>
  <si>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</si>
  <si>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</si>
  <si>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</si>
  <si>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</si>
  <si>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</si>
  <si>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</si>
  <si>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</si>
  <si>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</si>
  <si>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</si>
  <si>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</si>
  <si>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</si>
  <si>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</si>
  <si>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</si>
  <si>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</si>
  <si>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</si>
  <si>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</si>
  <si>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</si>
  <si>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</si>
  <si>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</si>
  <si>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</si>
  <si>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</si>
  <si>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</si>
  <si>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</si>
  <si>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</si>
  <si>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</si>
  <si>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</si>
  <si>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</si>
  <si>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</si>
  <si>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</si>
  <si>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</si>
  <si>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</si>
  <si>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</si>
  <si>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</si>
  <si>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</si>
  <si>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</si>
  <si>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</si>
  <si>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</si>
  <si>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</si>
  <si>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</si>
  <si>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</si>
  <si>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</si>
  <si>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</si>
  <si>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</si>
  <si>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</si>
  <si>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</si>
  <si>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</si>
  <si>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</si>
  <si>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</si>
  <si>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</si>
  <si>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</si>
  <si>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</si>
  <si>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</si>
  <si>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</si>
  <si>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</si>
  <si>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</si>
  <si>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</si>
  <si>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</si>
  <si>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</si>
  <si>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</si>
  <si>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</si>
  <si>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</si>
  <si>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</si>
  <si>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</si>
  <si>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</si>
  <si>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</si>
  <si>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</si>
  <si>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</si>
  <si>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</si>
  <si>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</si>
  <si>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</si>
  <si>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</si>
  <si>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</si>
  <si>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</si>
  <si>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</si>
  <si>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</si>
  <si>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</si>
  <si>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</si>
  <si>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</si>
  <si>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</si>
  <si>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</si>
  <si>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</si>
  <si>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</si>
  <si>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</si>
  <si>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</si>
  <si>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</si>
  <si>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</si>
  <si>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</si>
  <si>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</si>
  <si>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</si>
  <si>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</si>
  <si>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</si>
  <si>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</si>
  <si>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</si>
  <si>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</si>
  <si>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</si>
  <si>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</si>
  <si>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</si>
  <si>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</si>
  <si>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</si>
  <si>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</si>
  <si>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</si>
  <si>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</si>
  <si>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</si>
  <si>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</si>
  <si>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</si>
  <si>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</si>
  <si>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</si>
  <si>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</si>
  <si>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</si>
  <si>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</si>
  <si>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</si>
  <si>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</si>
  <si>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</si>
  <si>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</si>
  <si>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</si>
  <si>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</si>
  <si>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</si>
  <si>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</si>
  <si>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</si>
  <si>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</si>
  <si>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</si>
  <si>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</si>
  <si>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</si>
  <si>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</si>
  <si>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</si>
  <si>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</si>
  <si>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</si>
  <si>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</si>
  <si>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</si>
  <si>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</si>
  <si>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</si>
  <si>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</si>
  <si>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</si>
  <si>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</si>
  <si>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</si>
  <si>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</si>
  <si>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</si>
  <si>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</si>
  <si>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</si>
  <si>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</si>
  <si>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</si>
  <si>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</si>
  <si>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</si>
  <si>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</si>
  <si>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</si>
  <si>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</si>
  <si>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</si>
  <si>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</si>
  <si>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</si>
  <si>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</si>
  <si>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</si>
  <si>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</si>
  <si>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</si>
  <si>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</si>
  <si>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</si>
  <si>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</si>
  <si>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</si>
  <si>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</si>
  <si>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</si>
  <si>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</si>
  <si>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</si>
  <si>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</si>
  <si>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</si>
  <si>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</si>
  <si>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</si>
  <si>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</si>
  <si>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</si>
  <si>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</si>
  <si>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</si>
  <si>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</si>
  <si>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</si>
  <si>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</si>
  <si>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</si>
  <si>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</si>
  <si>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</si>
  <si>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</si>
  <si>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</si>
  <si>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</si>
  <si>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</si>
  <si>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</si>
  <si>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</si>
  <si>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</si>
  <si>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</si>
  <si>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</si>
  <si>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</si>
  <si>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</si>
  <si>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</si>
  <si>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</si>
  <si>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</si>
  <si>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</si>
  <si>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</si>
  <si>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</si>
  <si>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</si>
  <si>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</si>
  <si>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</si>
  <si>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</si>
  <si>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</si>
  <si>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</si>
  <si>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</si>
  <si>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</si>
  <si>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</si>
  <si>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</si>
  <si>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</si>
  <si>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</si>
  <si>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</si>
  <si>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</si>
  <si>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</si>
  <si>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</si>
  <si>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</si>
  <si>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</si>
  <si>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</si>
  <si>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</si>
  <si>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</si>
  <si>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</si>
  <si>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</si>
  <si>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</si>
  <si>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</si>
  <si>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</si>
  <si>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</si>
  <si>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</si>
  <si>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</si>
  <si>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</si>
  <si>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</si>
  <si>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</si>
  <si>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</si>
  <si>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</si>
  <si>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</si>
  <si>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</si>
  <si>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</si>
  <si>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</si>
  <si>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</si>
  <si>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</si>
  <si>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</si>
  <si>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</si>
  <si>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</si>
  <si>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</si>
  <si>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</si>
  <si>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</si>
  <si>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</si>
  <si>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</si>
  <si>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</si>
  <si>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</si>
  <si>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</si>
  <si>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</si>
  <si>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</si>
  <si>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</si>
  <si>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</si>
  <si>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</si>
  <si>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</si>
  <si>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</si>
  <si>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</si>
  <si>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</si>
  <si>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</si>
  <si>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</si>
  <si>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</si>
  <si>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</si>
  <si>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</si>
  <si>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</si>
  <si>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</si>
  <si>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</si>
  <si>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</si>
  <si>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</si>
  <si>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</si>
  <si>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</si>
  <si>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</si>
  <si>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</si>
  <si>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</si>
  <si>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</si>
  <si>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</si>
  <si>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</si>
  <si>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</si>
  <si>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</si>
  <si>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</si>
  <si>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</si>
  <si>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</si>
  <si>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</si>
  <si>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</si>
  <si>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</si>
  <si>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</si>
  <si>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</si>
  <si>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</si>
  <si>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</si>
  <si>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</si>
  <si>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</si>
  <si>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</si>
  <si>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</si>
  <si>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</si>
  <si>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</si>
  <si>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</si>
  <si>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</si>
  <si>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</si>
  <si>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</si>
  <si>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</si>
  <si>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</si>
  <si>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</si>
  <si>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</si>
  <si>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</si>
  <si>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</si>
  <si>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</si>
  <si>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</si>
  <si>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</si>
  <si>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</si>
  <si>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</si>
  <si>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</si>
  <si>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</si>
  <si>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</si>
  <si>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</si>
  <si>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</si>
  <si>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</si>
  <si>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</si>
  <si>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</si>
  <si>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</si>
  <si>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</si>
  <si>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</si>
  <si>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</si>
  <si>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</si>
  <si>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</si>
  <si>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</si>
  <si>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</si>
  <si>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</si>
  <si>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</si>
  <si>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</si>
  <si>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</si>
  <si>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</si>
  <si>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</si>
  <si>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</si>
  <si>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</si>
  <si>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</si>
  <si>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</si>
  <si>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</si>
  <si>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</si>
  <si>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</si>
  <si>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</si>
  <si>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</si>
  <si>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</si>
  <si>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</si>
  <si>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</si>
  <si>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</si>
  <si>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</si>
  <si>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</si>
  <si>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</si>
  <si>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</si>
  <si>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</si>
  <si>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</si>
  <si>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</si>
  <si>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</si>
  <si>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</si>
  <si>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</si>
  <si>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</si>
  <si>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</si>
  <si>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</si>
  <si>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</si>
  <si>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</si>
  <si>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</si>
  <si>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</si>
  <si>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</si>
  <si>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</si>
  <si>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</si>
  <si>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</si>
  <si>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</si>
  <si>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</si>
  <si>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</si>
  <si>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</si>
  <si>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</si>
  <si>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</si>
  <si>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</si>
  <si>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</si>
  <si>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</si>
  <si>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</si>
  <si>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</si>
  <si>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</si>
  <si>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</si>
  <si>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</si>
  <si>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</si>
  <si>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</si>
  <si>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</si>
  <si>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</si>
  <si>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</si>
  <si>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</si>
  <si>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</si>
  <si>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</si>
  <si>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</si>
  <si>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</si>
  <si>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</si>
  <si>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</si>
  <si>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</si>
  <si>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</si>
  <si>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</si>
  <si>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</si>
  <si>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</si>
  <si>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</si>
  <si>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</si>
  <si>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</si>
  <si>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</si>
  <si>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</si>
  <si>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</si>
  <si>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</si>
  <si>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</si>
  <si>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</si>
  <si>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</si>
  <si>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</si>
  <si>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</si>
  <si>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</si>
  <si>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</si>
  <si>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</si>
  <si>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</si>
  <si>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</si>
  <si>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</si>
  <si>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</si>
  <si>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</si>
  <si>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</si>
  <si>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</si>
  <si>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</si>
  <si>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</si>
  <si>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</si>
  <si>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</si>
  <si>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</si>
  <si>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</si>
  <si>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</si>
  <si>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</si>
  <si>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</si>
  <si>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</si>
  <si>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</si>
  <si>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</si>
  <si>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</si>
  <si>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</si>
  <si>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</si>
  <si>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</si>
  <si>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</si>
  <si>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</si>
  <si>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</si>
  <si>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</si>
  <si>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</si>
  <si>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</si>
  <si>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</si>
  <si>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</si>
  <si>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</si>
  <si>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</si>
  <si>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</si>
  <si>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</si>
  <si>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</si>
  <si>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</si>
  <si>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</si>
  <si>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</si>
  <si>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</si>
  <si>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</si>
  <si>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</si>
  <si>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</si>
  <si>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</si>
  <si>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</si>
  <si>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</si>
  <si>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</si>
  <si>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</si>
  <si>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</si>
  <si>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</si>
  <si>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</si>
  <si>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</si>
  <si>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</si>
  <si>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</si>
  <si>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</si>
  <si>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</si>
  <si>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</si>
  <si>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</si>
  <si>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</si>
  <si>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</si>
  <si>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</si>
  <si>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</si>
  <si>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</si>
  <si>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</si>
  <si>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</si>
  <si>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</si>
  <si>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</si>
  <si>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</si>
  <si>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</si>
  <si>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</si>
  <si>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</si>
  <si>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</si>
  <si>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</si>
  <si>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</si>
  <si>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</si>
  <si>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</si>
  <si>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</si>
  <si>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</si>
  <si>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</si>
  <si>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</si>
  <si>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</si>
  <si>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</si>
  <si>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</si>
  <si>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</si>
  <si>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</si>
  <si>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</si>
  <si>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</si>
  <si>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</si>
  <si>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</si>
  <si>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</si>
  <si>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</si>
  <si>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</si>
  <si>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</si>
  <si>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</si>
  <si>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</si>
  <si>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</si>
  <si>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</si>
  <si>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</si>
  <si>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</si>
  <si>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</si>
  <si>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</si>
  <si>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</si>
  <si>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</si>
  <si>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</si>
  <si>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</si>
  <si>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</si>
  <si>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</si>
  <si>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</si>
  <si>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</si>
  <si>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</si>
  <si>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</si>
  <si>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</si>
  <si>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</si>
  <si>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</si>
  <si>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</si>
  <si>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</si>
  <si>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</si>
  <si>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</si>
  <si>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</si>
  <si>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</si>
  <si>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</si>
  <si>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</si>
  <si>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</si>
  <si>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</si>
  <si>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</si>
  <si>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</si>
  <si>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</si>
  <si>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</si>
  <si>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</si>
  <si>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</si>
  <si>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</si>
  <si>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</si>
  <si>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</si>
  <si>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</si>
  <si>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</si>
  <si>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</si>
  <si>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</si>
  <si>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</si>
  <si>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</si>
  <si>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</si>
  <si>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</si>
  <si>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</si>
  <si>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</si>
  <si>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</si>
  <si>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</si>
  <si>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</si>
  <si>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</si>
  <si>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</si>
  <si>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</si>
  <si>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</si>
  <si>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</si>
  <si>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</si>
  <si>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</si>
  <si>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</si>
  <si>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</si>
  <si>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</si>
  <si>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</si>
  <si>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</si>
  <si>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</si>
  <si>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</si>
  <si>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</si>
  <si>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</si>
  <si>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</si>
  <si>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</si>
  <si>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</si>
  <si>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</si>
  <si>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</si>
  <si>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</si>
  <si>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</si>
  <si>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</si>
  <si>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</si>
  <si>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</si>
  <si>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</si>
  <si>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</si>
  <si>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</si>
  <si>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</si>
  <si>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</si>
  <si>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</si>
  <si>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</si>
  <si>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</si>
  <si>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</si>
  <si>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</si>
  <si>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</si>
  <si>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</si>
  <si>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</si>
  <si>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</si>
  <si>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</si>
  <si>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</si>
  <si>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</si>
  <si>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</si>
  <si>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</si>
  <si>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</si>
  <si>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</si>
  <si>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</si>
  <si>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</si>
  <si>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</si>
  <si>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</si>
  <si>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</si>
  <si>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</si>
  <si>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</si>
  <si>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</si>
  <si>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</si>
  <si>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</si>
  <si>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</si>
  <si>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</si>
  <si>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</si>
  <si>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</si>
  <si>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</si>
  <si>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</si>
  <si>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</si>
  <si>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</si>
  <si>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</si>
  <si>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</si>
  <si>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</si>
  <si>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</si>
  <si>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</si>
  <si>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</si>
  <si>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</si>
  <si>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</si>
  <si>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</si>
  <si>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</si>
  <si>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</si>
  <si>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</si>
  <si>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</si>
  <si>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</si>
  <si>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</si>
  <si>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</si>
  <si>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</si>
  <si>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</si>
  <si>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</si>
  <si>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</si>
  <si>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</si>
  <si>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</si>
  <si>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</si>
  <si>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</si>
  <si>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</si>
  <si>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</si>
  <si>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</si>
  <si>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</si>
  <si>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</si>
  <si>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</si>
  <si>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</si>
  <si>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</si>
  <si>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</si>
  <si>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</si>
  <si>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</si>
  <si>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</si>
  <si>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</si>
  <si>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</si>
  <si>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</si>
  <si>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</si>
  <si>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</si>
  <si>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</si>
  <si>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</si>
  <si>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</si>
  <si>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</si>
  <si>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</si>
  <si>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</si>
  <si>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</si>
  <si>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</si>
  <si>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</si>
  <si>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</si>
  <si>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</si>
  <si>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</si>
  <si>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</si>
  <si>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</si>
  <si>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</si>
  <si>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</si>
  <si>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</si>
  <si>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</si>
  <si>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</si>
  <si>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</si>
  <si>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</si>
  <si>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</si>
  <si>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</si>
  <si>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</si>
  <si>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</si>
  <si>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</si>
  <si>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</si>
  <si>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</si>
  <si>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</si>
  <si>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</si>
  <si>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</si>
  <si>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</si>
  <si>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</si>
  <si>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</si>
  <si>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</si>
  <si>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</si>
  <si>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</si>
  <si>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</si>
  <si>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</si>
  <si>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</si>
  <si>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</si>
  <si>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</si>
  <si>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</si>
  <si>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</si>
  <si>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</si>
  <si>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</si>
  <si>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</si>
  <si>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</si>
  <si>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</si>
  <si>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</si>
  <si>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</si>
  <si>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</si>
  <si>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</si>
  <si>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</si>
  <si>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</si>
  <si>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</si>
  <si>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</si>
  <si>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</si>
  <si>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</si>
  <si>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</si>
  <si>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</si>
  <si>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</si>
  <si>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</si>
  <si>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</si>
  <si>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</si>
  <si>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</si>
  <si>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</si>
  <si>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</si>
  <si>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</si>
  <si>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</si>
  <si>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</si>
  <si>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</si>
  <si>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</si>
  <si>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</si>
  <si>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</si>
  <si>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</si>
  <si>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</si>
  <si>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</si>
  <si>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</si>
  <si>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</si>
  <si>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</si>
  <si>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</si>
  <si>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</si>
  <si>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</si>
  <si>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</si>
  <si>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</si>
  <si>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</si>
  <si>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</si>
  <si>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</si>
  <si>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</si>
  <si>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</si>
  <si>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</si>
  <si>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</si>
  <si>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</si>
  <si>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</si>
  <si>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</si>
  <si>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</si>
  <si>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</si>
  <si>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</si>
  <si>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</si>
  <si>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</si>
  <si>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</si>
  <si>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</si>
  <si>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</si>
  <si>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</si>
  <si>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</si>
  <si>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</si>
  <si>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</si>
  <si>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</si>
  <si>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</si>
  <si>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</si>
  <si>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</si>
  <si>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</si>
  <si>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</si>
  <si>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</si>
  <si>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</si>
  <si>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</si>
  <si>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</si>
  <si>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</si>
  <si>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</si>
  <si>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</si>
  <si>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</si>
  <si>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</si>
  <si>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</si>
  <si>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</si>
  <si>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</si>
  <si>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</si>
  <si>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</si>
  <si>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</si>
  <si>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</si>
  <si>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</si>
  <si>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</si>
  <si>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</si>
  <si>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</si>
  <si>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</si>
  <si>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</si>
  <si>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</si>
  <si>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</si>
  <si>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</si>
  <si>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</si>
  <si>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</si>
  <si>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</si>
  <si>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</si>
  <si>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</si>
  <si>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</si>
  <si>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</si>
  <si>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</si>
  <si>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</si>
  <si>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</si>
  <si>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</si>
  <si>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</si>
  <si>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</si>
  <si>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</si>
  <si>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</si>
  <si>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</si>
  <si>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</si>
  <si>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</si>
  <si>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</si>
  <si>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</si>
  <si>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</si>
  <si>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</si>
  <si>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</si>
  <si>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</si>
  <si>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</si>
  <si>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</si>
  <si>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</si>
  <si>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</si>
  <si>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</si>
  <si>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</si>
  <si>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</si>
  <si>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</si>
  <si>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</si>
  <si>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</si>
  <si>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</si>
  <si>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</si>
  <si>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</si>
  <si>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</si>
  <si>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</si>
  <si>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</si>
  <si>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</si>
  <si>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</si>
  <si>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</si>
  <si>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</si>
  <si>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</si>
  <si>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</si>
  <si>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</si>
  <si>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</si>
  <si>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</si>
  <si>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</si>
  <si>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</si>
  <si>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</si>
  <si>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</si>
  <si>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</si>
  <si>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</si>
  <si>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IDA</t>
  </si>
  <si>
    <t>SERIE B 24-25</t>
  </si>
  <si>
    <t>NO</t>
  </si>
  <si>
    <t>-</t>
  </si>
  <si>
    <t>TIEMPOS</t>
  </si>
  <si>
    <t>DEFENCE</t>
  </si>
  <si>
    <t>RUCK DEFENCE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</si>
  <si>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</si>
  <si>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</si>
  <si>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</si>
  <si>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</si>
  <si>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</si>
  <si>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</si>
  <si>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</si>
  <si>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</si>
  <si>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</si>
  <si>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</si>
  <si>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</si>
  <si>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</si>
  <si>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</si>
  <si>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</si>
  <si>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</si>
  <si>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</si>
  <si>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</si>
  <si>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</si>
  <si>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</si>
  <si>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FREE-KICK</t>
  </si>
  <si>
    <t>WIN</t>
  </si>
  <si>
    <t>LOST</t>
  </si>
  <si>
    <t>LOST L</t>
  </si>
  <si>
    <t>POSITIVE</t>
  </si>
  <si>
    <t>NEUTRAL</t>
  </si>
  <si>
    <t>NEGATIVE</t>
  </si>
  <si>
    <t>CLEAN</t>
  </si>
  <si>
    <t>NOT-STRAIGHT</t>
  </si>
  <si>
    <t>NUMBERS</t>
  </si>
  <si>
    <t>KNOCK-ON</t>
  </si>
  <si>
    <t>JACKAL</t>
  </si>
  <si>
    <t>ROBBED</t>
  </si>
  <si>
    <t>TOUCH</t>
  </si>
  <si>
    <t>FOUL-PLAY</t>
  </si>
  <si>
    <t>OFFSIDE</t>
  </si>
  <si>
    <t>PUNT</t>
  </si>
  <si>
    <t>UP&amp;UNDER</t>
  </si>
  <si>
    <t>DOUBLE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</si>
  <si>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</si>
  <si>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</si>
  <si>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</si>
  <si>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</si>
  <si>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</si>
  <si>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</si>
  <si>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</si>
  <si>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</si>
  <si>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</si>
  <si>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</si>
  <si>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</si>
  <si>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</si>
  <si>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</si>
  <si>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</si>
  <si>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</si>
  <si>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</si>
  <si>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</si>
  <si>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</si>
  <si>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</si>
  <si>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</si>
  <si>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</si>
  <si>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</si>
  <si>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</si>
  <si>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</si>
  <si>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</si>
  <si>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</si>
  <si>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</si>
  <si>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</si>
  <si>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</si>
  <si>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</si>
  <si>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JUGADOR_2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</si>
  <si>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</si>
  <si>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</si>
  <si>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</si>
  <si>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</si>
  <si>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</si>
  <si>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</si>
  <si>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</si>
  <si>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</si>
  <si>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</si>
  <si>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</si>
  <si>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</si>
  <si>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</si>
  <si>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</si>
  <si>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</si>
  <si>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</si>
  <si>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</si>
  <si>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</si>
  <si>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</si>
  <si>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</si>
  <si>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</si>
  <si>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</si>
  <si>
    <t>TURNOVER_TYPE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</si>
</sst>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18" borderId="2" xfId="1" applyNumberFormat="1" applyFill="1" applyBorder="1"/>
    <xf numFmtId="2" fontId="1" fillId="0" borderId="0" xfId="1" applyNumberFormat="1"/>
    <xf numFmtId="2" fontId="0" fillId="0" borderId="0" xfId="0" applyNumberFormat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Font="1"/>
    <xf numFmtId="1" fontId="1" fillId="0" borderId="0" xfId="1" applyNumberFormat="1" applyFont="1"/>
    <xf numFmtId="0" fontId="1" fillId="0" borderId="5" xfId="1" applyFont="1" applyBorder="1"/>
    <xf numFmtId="0" fontId="1" fillId="11" borderId="2" xfId="1" applyFont="1" applyFill="1" applyBorder="1"/>
    <xf numFmtId="0" fontId="1" fillId="5" borderId="2" xfId="1" applyFont="1" applyFill="1" applyBorder="1"/>
    <xf numFmtId="0" fontId="1" fillId="12" borderId="5" xfId="1" applyFont="1" applyFill="1" applyBorder="1"/>
    <xf numFmtId="0" fontId="1" fillId="14" borderId="2" xfId="1" applyFont="1" applyFill="1" applyBorder="1"/>
    <xf numFmtId="0" fontId="1" fillId="15" borderId="2" xfId="1" applyFont="1" applyFill="1" applyBorder="1"/>
    <xf numFmtId="0" fontId="1" fillId="16" borderId="2" xfId="1" applyFont="1" applyFill="1" applyBorder="1"/>
    <xf numFmtId="0" fontId="1" fillId="17" borderId="2" xfId="1" applyFont="1" applyFill="1" applyBorder="1"/>
    <xf numFmtId="0" fontId="1" fillId="8" borderId="2" xfId="1" applyFont="1" applyFill="1" applyBorder="1"/>
    <xf numFmtId="0" fontId="1" fillId="2" borderId="2" xfId="1" applyFont="1" applyFill="1" applyBorder="1"/>
    <xf numFmtId="0" fontId="1" fillId="18" borderId="2" xfId="1" applyFont="1" applyFill="1" applyBorder="1"/>
    <xf numFmtId="0" fontId="0" fillId="0" borderId="0" xfId="0" quotePrefix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S543"/>
  <sheetViews>
    <sheetView zoomScaleNormal="100" workbookViewId="0">
      <pane xSplit="11" ySplit="1" topLeftCell="L2" activePane="bottomRight" state="frozen"/>
      <selection pane="topRight" activeCell="I1" sqref="I1"/>
      <selection pane="bottomLeft" activeCell="A2" sqref="A2"/>
      <selection pane="bottomRight" activeCell="E53" sqref="E53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35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1368</v>
      </c>
      <c r="B1" t="s">
        <v>26</v>
      </c>
      <c r="C1" t="s">
        <v>1369</v>
      </c>
      <c r="D1" s="97" t="s">
        <v>1365</v>
      </c>
      <c r="E1" s="97" t="s">
        <v>1349</v>
      </c>
      <c r="F1" s="97" t="s">
        <v>1351</v>
      </c>
      <c r="G1" s="97" t="s">
        <v>1352</v>
      </c>
      <c r="H1" s="98" t="s">
        <v>1353</v>
      </c>
      <c r="I1" s="98" t="s">
        <v>1354</v>
      </c>
      <c r="J1" s="97" t="s">
        <v>1355</v>
      </c>
      <c r="K1" s="1" t="s">
        <v>1350</v>
      </c>
      <c r="L1" s="3" t="s">
        <v>1356</v>
      </c>
      <c r="M1" s="3" t="s">
        <v>1370</v>
      </c>
      <c r="N1" s="3" t="s">
        <v>1371</v>
      </c>
      <c r="O1" s="2" t="s">
        <v>1</v>
      </c>
      <c r="P1" s="99" t="s">
        <v>1357</v>
      </c>
      <c r="Q1" s="11" t="s">
        <v>1372</v>
      </c>
      <c r="R1" s="31" t="s">
        <v>1373</v>
      </c>
      <c r="S1" s="4" t="s">
        <v>1358</v>
      </c>
      <c r="T1" s="32" t="s">
        <v>1374</v>
      </c>
      <c r="U1" s="100" t="s">
        <v>1375</v>
      </c>
      <c r="V1" s="101" t="s">
        <v>1376</v>
      </c>
      <c r="W1" s="5" t="s">
        <v>1377</v>
      </c>
      <c r="X1" s="102" t="s">
        <v>1378</v>
      </c>
      <c r="Y1" s="6" t="s">
        <v>1379</v>
      </c>
      <c r="Z1" s="103" t="s">
        <v>1367</v>
      </c>
      <c r="AA1" s="104" t="s">
        <v>1366</v>
      </c>
      <c r="AB1" s="105" t="s">
        <v>1394</v>
      </c>
      <c r="AC1" s="106" t="s">
        <v>1359</v>
      </c>
      <c r="AD1" s="107" t="s">
        <v>1360</v>
      </c>
      <c r="AE1" s="8" t="s">
        <v>1361</v>
      </c>
      <c r="AF1" s="9" t="s">
        <v>1362</v>
      </c>
      <c r="AG1" s="108" t="s">
        <v>1322</v>
      </c>
      <c r="AH1" s="30" t="s">
        <v>1393</v>
      </c>
      <c r="AI1" s="109" t="s">
        <v>1363</v>
      </c>
      <c r="AJ1" s="33" t="s">
        <v>1364</v>
      </c>
      <c r="AK1" s="7" t="s">
        <v>11</v>
      </c>
      <c r="AL1" s="10" t="s">
        <v>12</v>
      </c>
      <c r="AM1" s="16" t="s">
        <v>13</v>
      </c>
      <c r="AN1" s="13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customHeight="1" x14ac:dyDescent="0.2">
      <c r="A2">
        <f>+Nacsport!A3</f>
        <v>3</v>
      </c>
      <c r="B2">
        <f>+A2-2</f>
        <v>1</v>
      </c>
      <c r="C2">
        <f>+B2</f>
        <v>1</v>
      </c>
      <c r="D2" s="12">
        <v>1</v>
      </c>
      <c r="E2" s="1" t="s">
        <v>1295</v>
      </c>
      <c r="F2" s="14">
        <f>CONVERT(LEFT(Nacsport!E3,2),"mn","hr")/24+CONVERT(MID(Nacsport!E3,4,2),"sec","hr")/24</f>
        <v>5.6944444444444447E-3</v>
      </c>
      <c r="G2" s="15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15">
        <f>(+CONVERT(F2,"hr","sec")*24)-5</f>
        <v>487</v>
      </c>
      <c r="I2" s="15">
        <f t="shared" ref="I2" si="0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29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34" t="str">
        <f>+CONCATENATE(Nacsport!FM3,Nacsport!FN3)</f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7"/>
    </row>
    <row r="3" spans="1:45" ht="15.75" hidden="1" customHeight="1" x14ac:dyDescent="0.2">
      <c r="A3">
        <f>+Nacsport!A4</f>
        <v>4</v>
      </c>
      <c r="B3">
        <f t="shared" ref="B3:B224" si="1">+A3-2</f>
        <v>2</v>
      </c>
      <c r="C3">
        <f t="shared" ref="C3:C5" si="2">+B3</f>
        <v>2</v>
      </c>
      <c r="D3" s="12">
        <v>1</v>
      </c>
      <c r="E3" s="1" t="s">
        <v>1295</v>
      </c>
      <c r="F3" s="14">
        <f>CONVERT(LEFT(Nacsport!E4,2),"mn","hr")/24+CONVERT(MID(Nacsport!E4,4,2),"sec","hr")/24</f>
        <v>5.6944444444444447E-3</v>
      </c>
      <c r="G3" s="15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15">
        <f t="shared" ref="H3:H66" si="3">(+CONVERT(F3,"hr","sec")*24)-5</f>
        <v>487</v>
      </c>
      <c r="I3" s="15">
        <f t="shared" ref="I3" si="4">+CONVERT(F3,"hr","mn")*24</f>
        <v>8.1999999999999993</v>
      </c>
      <c r="J3" s="1">
        <f>+Nacsport!B4</f>
        <v>1</v>
      </c>
      <c r="K3" s="1" t="str">
        <f>+Nacsport!C4</f>
        <v>DEFENCE</v>
      </c>
      <c r="L3" s="1" t="str">
        <f>+CONCATENATE(Nacsport!I4,Nacsport!J4)</f>
        <v/>
      </c>
      <c r="M3" s="29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ref="AH3:AH224" si="5">+IF(AG3="P META",5,IF(AG3="TRASF.",2,IF(AG3="P CALCIO",3,IF(AG3="META PUNZ.",7,IF(AG3="DROP",3,"")))))</f>
        <v/>
      </c>
      <c r="AI3" s="1" t="str">
        <f>+CONCATENATE(Nacsport!FK4,Nacsport!FL4)</f>
        <v/>
      </c>
      <c r="AJ3" s="34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7"/>
    </row>
    <row r="4" spans="1:45" ht="15.75" hidden="1" customHeight="1" x14ac:dyDescent="0.2">
      <c r="A4">
        <f>+Nacsport!A5</f>
        <v>5</v>
      </c>
      <c r="B4">
        <f t="shared" si="1"/>
        <v>3</v>
      </c>
      <c r="C4">
        <f t="shared" si="2"/>
        <v>3</v>
      </c>
      <c r="D4" s="12">
        <v>1</v>
      </c>
      <c r="E4" s="1" t="s">
        <v>1295</v>
      </c>
      <c r="F4" s="14">
        <f>CONVERT(LEFT(Nacsport!E5,2),"mn","hr")/24+CONVERT(MID(Nacsport!E5,4,2),"sec","hr")/24</f>
        <v>5.6944444444444447E-3</v>
      </c>
      <c r="G4" s="15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15">
        <f t="shared" si="3"/>
        <v>487</v>
      </c>
      <c r="I4" s="15">
        <f t="shared" ref="I4:I67" si="6">+CONVERT(F4,"hr","mn")*24</f>
        <v>8.1999999999999993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9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5"/>
        <v/>
      </c>
      <c r="AI4" s="1" t="str">
        <f>+CONCATENATE(Nacsport!FK5,Nacsport!FL5)</f>
        <v/>
      </c>
      <c r="AJ4" s="34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7"/>
    </row>
    <row r="5" spans="1:45" ht="15.75" customHeight="1" x14ac:dyDescent="0.2">
      <c r="A5">
        <f>+Nacsport!A6</f>
        <v>6</v>
      </c>
      <c r="B5">
        <f t="shared" si="1"/>
        <v>4</v>
      </c>
      <c r="C5">
        <f t="shared" si="2"/>
        <v>4</v>
      </c>
      <c r="D5" s="12">
        <v>1</v>
      </c>
      <c r="E5" s="1" t="s">
        <v>1295</v>
      </c>
      <c r="F5" s="14">
        <f>CONVERT(LEFT(Nacsport!E6,2),"mn","hr")/24+CONVERT(MID(Nacsport!E6,4,2),"sec","hr")/24</f>
        <v>5.7523148148148151E-3</v>
      </c>
      <c r="G5" s="15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15">
        <f t="shared" si="3"/>
        <v>492.00000000000006</v>
      </c>
      <c r="I5" s="15">
        <f t="shared" si="6"/>
        <v>8.283333333333335</v>
      </c>
      <c r="J5" s="1">
        <f>+Nacsport!B6</f>
        <v>1</v>
      </c>
      <c r="K5" s="1" t="str">
        <f>+Nacsport!C6</f>
        <v>TURNOVER+</v>
      </c>
      <c r="L5" s="1" t="str">
        <f>+CONCATENATE(Nacsport!I6,Nacsport!J6)</f>
        <v>SAN BENEDETTO</v>
      </c>
      <c r="M5" s="29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KNOCK-ON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5"/>
        <v/>
      </c>
      <c r="AI5" s="1" t="str">
        <f>+CONCATENATE(Nacsport!FK6,Nacsport!FL6)</f>
        <v/>
      </c>
      <c r="AJ5" s="34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7"/>
    </row>
    <row r="6" spans="1:45" ht="15.75" hidden="1" customHeight="1" x14ac:dyDescent="0.2">
      <c r="A6">
        <f>+Nacsport!A7</f>
        <v>7</v>
      </c>
      <c r="B6">
        <f t="shared" si="1"/>
        <v>5</v>
      </c>
      <c r="C6">
        <f t="shared" ref="C6:C224" si="7">+B6</f>
        <v>5</v>
      </c>
      <c r="D6" s="12">
        <v>1</v>
      </c>
      <c r="E6" s="1" t="s">
        <v>1295</v>
      </c>
      <c r="F6" s="14">
        <f>CONVERT(LEFT(Nacsport!E7,2),"mn","hr")/24+CONVERT(MID(Nacsport!E7,4,2),"sec","hr")/24</f>
        <v>5.7523148148148151E-3</v>
      </c>
      <c r="G6" s="15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15">
        <f t="shared" si="3"/>
        <v>492.00000000000006</v>
      </c>
      <c r="I6" s="15">
        <f t="shared" si="6"/>
        <v>8.283333333333335</v>
      </c>
      <c r="J6" s="1">
        <f>+Nacsport!B7</f>
        <v>1</v>
      </c>
      <c r="K6" s="1" t="str">
        <f>+Nacsport!C7</f>
        <v>ATTACK</v>
      </c>
      <c r="L6" s="1" t="str">
        <f>+CONCATENATE(Nacsport!I7,Nacsport!J7)</f>
        <v/>
      </c>
      <c r="M6" s="29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5"/>
        <v/>
      </c>
      <c r="AI6" s="1" t="str">
        <f>+CONCATENATE(Nacsport!FK7,Nacsport!FL7)</f>
        <v/>
      </c>
      <c r="AJ6" s="34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7"/>
    </row>
    <row r="7" spans="1:45" ht="15.75" customHeight="1" x14ac:dyDescent="0.2">
      <c r="A7">
        <f>+Nacsport!A8</f>
        <v>8</v>
      </c>
      <c r="B7">
        <f t="shared" si="1"/>
        <v>6</v>
      </c>
      <c r="C7">
        <f t="shared" si="7"/>
        <v>6</v>
      </c>
      <c r="D7" s="12">
        <v>1</v>
      </c>
      <c r="E7" s="1" t="s">
        <v>1295</v>
      </c>
      <c r="F7" s="14">
        <f>CONVERT(LEFT(Nacsport!E8,2),"mn","hr")/24+CONVERT(MID(Nacsport!E8,4,2),"sec","hr")/24</f>
        <v>5.7986111111111112E-3</v>
      </c>
      <c r="G7" s="15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15">
        <f t="shared" si="3"/>
        <v>496</v>
      </c>
      <c r="I7" s="15">
        <f t="shared" si="6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29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SLOW</v>
      </c>
      <c r="AG7" s="1" t="str">
        <f>+CONCATENATE(Nacsport!FF8,Nacsport!FG8,Nacsport!FH8,Nacsport!FI8,Nacsport!FJ8)</f>
        <v/>
      </c>
      <c r="AH7" s="1" t="str">
        <f t="shared" si="5"/>
        <v/>
      </c>
      <c r="AI7" s="1" t="str">
        <f>+CONCATENATE(Nacsport!FK8,Nacsport!FL8)</f>
        <v/>
      </c>
      <c r="AJ7" s="34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7"/>
    </row>
    <row r="8" spans="1:45" ht="15.75" hidden="1" customHeight="1" x14ac:dyDescent="0.2">
      <c r="A8">
        <f>+Nacsport!A9</f>
        <v>9</v>
      </c>
      <c r="B8">
        <f t="shared" si="1"/>
        <v>7</v>
      </c>
      <c r="C8">
        <f t="shared" si="7"/>
        <v>7</v>
      </c>
      <c r="D8" s="12">
        <v>1</v>
      </c>
      <c r="E8" s="1" t="s">
        <v>1295</v>
      </c>
      <c r="F8" s="14">
        <f>CONVERT(LEFT(Nacsport!E9,2),"mn","hr")/24+CONVERT(MID(Nacsport!E9,4,2),"sec","hr")/24</f>
        <v>5.8564814814814816E-3</v>
      </c>
      <c r="G8" s="15">
        <f>(CONVERT((CONVERT(LEFT(Nacsport!F9,2),"mn","hr")/24+CONVERT(MID(Nacsport!F9,4,2),"sec","hr")/24)-(CONVERT(LEFT(Nacsport!E9,2),"mn","hr")/24+CONVERT(MID(Nacsport!E9,4,2),"sec","hr")/24),"hr","sec")*24)+2</f>
        <v>5.0000000000000195</v>
      </c>
      <c r="H8" s="15">
        <f t="shared" si="3"/>
        <v>501</v>
      </c>
      <c r="I8" s="15">
        <f t="shared" si="6"/>
        <v>8.4333333333333336</v>
      </c>
      <c r="J8" s="1">
        <f>+Nacsport!B9</f>
        <v>1</v>
      </c>
      <c r="K8" s="1" t="str">
        <f>+Nacsport!C9</f>
        <v>TACKLE</v>
      </c>
      <c r="L8" s="1" t="str">
        <f>+CONCATENATE(Nacsport!I9,Nacsport!J9)</f>
        <v>OPPONENT</v>
      </c>
      <c r="M8" s="29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5"/>
        <v/>
      </c>
      <c r="AI8" s="1" t="str">
        <f>+CONCATENATE(Nacsport!FK9,Nacsport!FL9)</f>
        <v/>
      </c>
      <c r="AJ8" s="34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17"/>
    </row>
    <row r="9" spans="1:45" ht="15.75" customHeight="1" x14ac:dyDescent="0.2">
      <c r="A9">
        <f>+Nacsport!A10</f>
        <v>10</v>
      </c>
      <c r="B9">
        <f t="shared" si="1"/>
        <v>8</v>
      </c>
      <c r="C9">
        <f t="shared" si="7"/>
        <v>8</v>
      </c>
      <c r="D9" s="12">
        <v>1</v>
      </c>
      <c r="E9" s="1" t="s">
        <v>1295</v>
      </c>
      <c r="F9" s="14">
        <f>CONVERT(LEFT(Nacsport!E10,2),"mn","hr")/24+CONVERT(MID(Nacsport!E10,4,2),"sec","hr")/24</f>
        <v>5.868055555555556E-3</v>
      </c>
      <c r="G9" s="15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15">
        <f t="shared" si="3"/>
        <v>502</v>
      </c>
      <c r="I9" s="15">
        <f t="shared" si="6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29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FAST</v>
      </c>
      <c r="AG9" s="1" t="str">
        <f>+CONCATENATE(Nacsport!FF10,Nacsport!FG10,Nacsport!FH10,Nacsport!FI10,Nacsport!FJ10)</f>
        <v/>
      </c>
      <c r="AH9" s="1" t="str">
        <f t="shared" si="5"/>
        <v/>
      </c>
      <c r="AI9" s="1" t="str">
        <f>+CONCATENATE(Nacsport!FK10,Nacsport!FL10)</f>
        <v/>
      </c>
      <c r="AJ9" s="34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17"/>
    </row>
    <row r="10" spans="1:45" ht="15.75" hidden="1" customHeight="1" x14ac:dyDescent="0.2">
      <c r="A10">
        <f>+Nacsport!A11</f>
        <v>11</v>
      </c>
      <c r="B10">
        <f t="shared" si="1"/>
        <v>9</v>
      </c>
      <c r="C10">
        <f t="shared" si="7"/>
        <v>9</v>
      </c>
      <c r="D10" s="12">
        <v>1</v>
      </c>
      <c r="E10" s="1" t="s">
        <v>1295</v>
      </c>
      <c r="F10" s="14">
        <f>CONVERT(LEFT(Nacsport!E11,2),"mn","hr")/24+CONVERT(MID(Nacsport!E11,4,2),"sec","hr")/24</f>
        <v>5.9490740740740745E-3</v>
      </c>
      <c r="G10" s="15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15">
        <f t="shared" si="3"/>
        <v>509</v>
      </c>
      <c r="I10" s="15">
        <f t="shared" si="6"/>
        <v>8.5666666666666664</v>
      </c>
      <c r="J10" s="1">
        <f>+Nacsport!B11</f>
        <v>1</v>
      </c>
      <c r="K10" s="1" t="str">
        <f>+Nacsport!C11</f>
        <v>MISSED-TACKLE</v>
      </c>
      <c r="L10" s="1" t="str">
        <f>+CONCATENATE(Nacsport!I11,Nacsport!J11)</f>
        <v>OPPONENT</v>
      </c>
      <c r="M10" s="29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5"/>
        <v/>
      </c>
      <c r="AI10" s="1" t="str">
        <f>+CONCATENATE(Nacsport!FK11,Nacsport!FL11)</f>
        <v/>
      </c>
      <c r="AJ10" s="34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S10" s="17"/>
    </row>
    <row r="11" spans="1:45" ht="15.75" customHeight="1" x14ac:dyDescent="0.2">
      <c r="A11">
        <f>+Nacsport!A12</f>
        <v>12</v>
      </c>
      <c r="B11">
        <f t="shared" si="1"/>
        <v>10</v>
      </c>
      <c r="C11">
        <f t="shared" si="7"/>
        <v>10</v>
      </c>
      <c r="D11" s="12">
        <v>1</v>
      </c>
      <c r="E11" s="1" t="s">
        <v>1295</v>
      </c>
      <c r="F11" s="14">
        <f>CONVERT(LEFT(Nacsport!E12,2),"mn","hr")/24+CONVERT(MID(Nacsport!E12,4,2),"sec","hr")/24</f>
        <v>6.006944444444445E-3</v>
      </c>
      <c r="G11" s="15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15">
        <f t="shared" si="3"/>
        <v>514.00000000000011</v>
      </c>
      <c r="I11" s="15">
        <f t="shared" si="6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29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SLOW</v>
      </c>
      <c r="AG11" s="1" t="str">
        <f>+CONCATENATE(Nacsport!FF12,Nacsport!FG12,Nacsport!FH12,Nacsport!FI12,Nacsport!FJ12)</f>
        <v/>
      </c>
      <c r="AH11" s="1" t="str">
        <f t="shared" si="5"/>
        <v/>
      </c>
      <c r="AI11" s="1" t="str">
        <f>+CONCATENATE(Nacsport!FK12,Nacsport!FL12)</f>
        <v/>
      </c>
      <c r="AJ11" s="34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17"/>
    </row>
    <row r="12" spans="1:45" ht="15.75" hidden="1" customHeight="1" x14ac:dyDescent="0.2">
      <c r="A12">
        <f>+Nacsport!A13</f>
        <v>13</v>
      </c>
      <c r="B12">
        <f t="shared" si="1"/>
        <v>11</v>
      </c>
      <c r="C12">
        <f t="shared" si="7"/>
        <v>11</v>
      </c>
      <c r="D12" s="12">
        <v>1</v>
      </c>
      <c r="E12" s="1" t="s">
        <v>1295</v>
      </c>
      <c r="F12" s="14">
        <f>CONVERT(LEFT(Nacsport!E13,2),"mn","hr")/24+CONVERT(MID(Nacsport!E13,4,2),"sec","hr")/24</f>
        <v>6.0185185185185185E-3</v>
      </c>
      <c r="G12" s="15">
        <f>(CONVERT((CONVERT(LEFT(Nacsport!F13,2),"mn","hr")/24+CONVERT(MID(Nacsport!F13,4,2),"sec","hr")/24)-(CONVERT(LEFT(Nacsport!E13,2),"mn","hr")/24+CONVERT(MID(Nacsport!E13,4,2),"sec","hr")/24),"hr","sec")*24)+2</f>
        <v>5.0000000000000195</v>
      </c>
      <c r="H12" s="15">
        <f t="shared" si="3"/>
        <v>515</v>
      </c>
      <c r="I12" s="15">
        <f t="shared" si="6"/>
        <v>8.6666666666666661</v>
      </c>
      <c r="J12" s="1">
        <f>+Nacsport!B13</f>
        <v>2</v>
      </c>
      <c r="K12" s="1" t="str">
        <f>+Nacsport!C13</f>
        <v>TACKLE</v>
      </c>
      <c r="L12" s="1" t="str">
        <f>+CONCATENATE(Nacsport!I13,Nacsport!J13)</f>
        <v>OPPONENT</v>
      </c>
      <c r="M12" s="29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5"/>
        <v/>
      </c>
      <c r="AI12" s="1" t="str">
        <f>+CONCATENATE(Nacsport!FK13,Nacsport!FL13)</f>
        <v/>
      </c>
      <c r="AJ12" s="34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S12" s="17"/>
    </row>
    <row r="13" spans="1:45" ht="15.75" hidden="1" customHeight="1" x14ac:dyDescent="0.2">
      <c r="A13">
        <f>+Nacsport!A14</f>
        <v>14</v>
      </c>
      <c r="B13">
        <f t="shared" si="1"/>
        <v>12</v>
      </c>
      <c r="C13">
        <f t="shared" si="7"/>
        <v>12</v>
      </c>
      <c r="D13" s="12">
        <v>1</v>
      </c>
      <c r="E13" s="1" t="s">
        <v>1295</v>
      </c>
      <c r="F13" s="14">
        <f>CONVERT(LEFT(Nacsport!E14,2),"mn","hr")/24+CONVERT(MID(Nacsport!E14,4,2),"sec","hr")/24</f>
        <v>6.076388888888889E-3</v>
      </c>
      <c r="G13" s="15">
        <f>(CONVERT((CONVERT(LEFT(Nacsport!F14,2),"mn","hr")/24+CONVERT(MID(Nacsport!F14,4,2),"sec","hr")/24)-(CONVERT(LEFT(Nacsport!E14,2),"mn","hr")/24+CONVERT(MID(Nacsport!E14,4,2),"sec","hr")/24),"hr","sec")*24)+2</f>
        <v>5.0000000000000195</v>
      </c>
      <c r="H13" s="15">
        <f t="shared" si="3"/>
        <v>520</v>
      </c>
      <c r="I13" s="15">
        <f t="shared" si="6"/>
        <v>8.75</v>
      </c>
      <c r="J13" s="1">
        <f>+Nacsport!B14</f>
        <v>3</v>
      </c>
      <c r="K13" s="1" t="str">
        <f>+Nacsport!C14</f>
        <v>TACKLE</v>
      </c>
      <c r="L13" s="1" t="str">
        <f>+CONCATENATE(Nacsport!I14,Nacsport!J14)</f>
        <v>OPPONENT</v>
      </c>
      <c r="M13" s="29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5"/>
        <v/>
      </c>
      <c r="AI13" s="1" t="str">
        <f>+CONCATENATE(Nacsport!FK14,Nacsport!FL14)</f>
        <v/>
      </c>
      <c r="AJ13" s="34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17"/>
    </row>
    <row r="14" spans="1:45" ht="15.75" customHeight="1" x14ac:dyDescent="0.2">
      <c r="A14">
        <f>+Nacsport!A15</f>
        <v>15</v>
      </c>
      <c r="B14">
        <f t="shared" si="1"/>
        <v>13</v>
      </c>
      <c r="C14">
        <f t="shared" si="7"/>
        <v>13</v>
      </c>
      <c r="D14" s="12">
        <v>1</v>
      </c>
      <c r="E14" s="1" t="s">
        <v>1295</v>
      </c>
      <c r="F14" s="14">
        <f>CONVERT(LEFT(Nacsport!E15,2),"mn","hr")/24+CONVERT(MID(Nacsport!E15,4,2),"sec","hr")/24</f>
        <v>6.0879629629629634E-3</v>
      </c>
      <c r="G14" s="15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15">
        <f t="shared" si="3"/>
        <v>521</v>
      </c>
      <c r="I14" s="15">
        <f t="shared" si="6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29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SLOW</v>
      </c>
      <c r="AG14" s="1" t="str">
        <f>+CONCATENATE(Nacsport!FF15,Nacsport!FG15,Nacsport!FH15,Nacsport!FI15,Nacsport!FJ15)</f>
        <v/>
      </c>
      <c r="AH14" s="1" t="str">
        <f t="shared" si="5"/>
        <v/>
      </c>
      <c r="AI14" s="1" t="str">
        <f>+CONCATENATE(Nacsport!FK15,Nacsport!FL15)</f>
        <v/>
      </c>
      <c r="AJ14" s="34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S14" s="17"/>
    </row>
    <row r="15" spans="1:45" ht="15.75" hidden="1" customHeight="1" x14ac:dyDescent="0.2">
      <c r="A15">
        <f>+Nacsport!A16</f>
        <v>16</v>
      </c>
      <c r="B15">
        <f t="shared" si="1"/>
        <v>14</v>
      </c>
      <c r="C15">
        <f t="shared" si="7"/>
        <v>14</v>
      </c>
      <c r="D15" s="12">
        <v>1</v>
      </c>
      <c r="E15" s="1" t="s">
        <v>1295</v>
      </c>
      <c r="F15" s="14">
        <f>CONVERT(LEFT(Nacsport!E16,2),"mn","hr")/24+CONVERT(MID(Nacsport!E16,4,2),"sec","hr")/24</f>
        <v>6.1458333333333339E-3</v>
      </c>
      <c r="G15" s="15">
        <f>(CONVERT((CONVERT(LEFT(Nacsport!F16,2),"mn","hr")/24+CONVERT(MID(Nacsport!F16,4,2),"sec","hr")/24)-(CONVERT(LEFT(Nacsport!E16,2),"mn","hr")/24+CONVERT(MID(Nacsport!E16,4,2),"sec","hr")/24),"hr","sec")*24)+2</f>
        <v>4.9999999999999449</v>
      </c>
      <c r="H15" s="15">
        <f t="shared" si="3"/>
        <v>526.00000000000011</v>
      </c>
      <c r="I15" s="15">
        <f t="shared" si="6"/>
        <v>8.8500000000000014</v>
      </c>
      <c r="J15" s="1">
        <f>+Nacsport!B16</f>
        <v>4</v>
      </c>
      <c r="K15" s="1" t="str">
        <f>+Nacsport!C16</f>
        <v>TACKLE</v>
      </c>
      <c r="L15" s="1" t="str">
        <f>+CONCATENATE(Nacsport!I16,Nacsport!J16)</f>
        <v>OPPONENT</v>
      </c>
      <c r="M15" s="29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5"/>
        <v/>
      </c>
      <c r="AI15" s="1" t="str">
        <f>+CONCATENATE(Nacsport!FK16,Nacsport!FL16)</f>
        <v/>
      </c>
      <c r="AJ15" s="34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17"/>
    </row>
    <row r="16" spans="1:45" ht="15.75" customHeight="1" x14ac:dyDescent="0.2">
      <c r="A16">
        <f>+Nacsport!A17</f>
        <v>17</v>
      </c>
      <c r="B16">
        <f t="shared" si="1"/>
        <v>15</v>
      </c>
      <c r="C16">
        <f t="shared" si="7"/>
        <v>15</v>
      </c>
      <c r="D16" s="12">
        <v>1</v>
      </c>
      <c r="E16" s="1" t="s">
        <v>1295</v>
      </c>
      <c r="F16" s="14">
        <f>CONVERT(LEFT(Nacsport!E17,2),"mn","hr")/24+CONVERT(MID(Nacsport!E17,4,2),"sec","hr")/24</f>
        <v>6.1689814814814819E-3</v>
      </c>
      <c r="G16" s="15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15">
        <f t="shared" si="3"/>
        <v>528</v>
      </c>
      <c r="I16" s="15">
        <f t="shared" si="6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29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FAST</v>
      </c>
      <c r="AG16" s="1" t="str">
        <f>+CONCATENATE(Nacsport!FF17,Nacsport!FG17,Nacsport!FH17,Nacsport!FI17,Nacsport!FJ17)</f>
        <v/>
      </c>
      <c r="AH16" s="1" t="str">
        <f t="shared" si="5"/>
        <v/>
      </c>
      <c r="AI16" s="1" t="str">
        <f>+CONCATENATE(Nacsport!FK17,Nacsport!FL17)</f>
        <v/>
      </c>
      <c r="AJ16" s="34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17"/>
    </row>
    <row r="17" spans="1:45" ht="15.75" hidden="1" customHeight="1" x14ac:dyDescent="0.2">
      <c r="A17">
        <f>+Nacsport!A18</f>
        <v>18</v>
      </c>
      <c r="B17">
        <f t="shared" si="1"/>
        <v>16</v>
      </c>
      <c r="C17">
        <f t="shared" si="7"/>
        <v>16</v>
      </c>
      <c r="D17" s="12">
        <v>1</v>
      </c>
      <c r="E17" s="1" t="s">
        <v>1295</v>
      </c>
      <c r="F17" s="14">
        <f>CONVERT(LEFT(Nacsport!E18,2),"mn","hr")/24+CONVERT(MID(Nacsport!E18,4,2),"sec","hr")/24</f>
        <v>6.2384259259259259E-3</v>
      </c>
      <c r="G17" s="15">
        <f>(CONVERT((CONVERT(LEFT(Nacsport!F18,2),"mn","hr")/24+CONVERT(MID(Nacsport!F18,4,2),"sec","hr")/24)-(CONVERT(LEFT(Nacsport!E18,2),"mn","hr")/24+CONVERT(MID(Nacsport!E18,4,2),"sec","hr")/24),"hr","sec")*24)+2</f>
        <v>4.9999999999999449</v>
      </c>
      <c r="H17" s="15">
        <f t="shared" si="3"/>
        <v>534</v>
      </c>
      <c r="I17" s="15">
        <f t="shared" si="6"/>
        <v>8.9833333333333343</v>
      </c>
      <c r="J17" s="1">
        <f>+Nacsport!B18</f>
        <v>5</v>
      </c>
      <c r="K17" s="1" t="str">
        <f>+Nacsport!C18</f>
        <v>TACKLE</v>
      </c>
      <c r="L17" s="1" t="str">
        <f>+CONCATENATE(Nacsport!I18,Nacsport!J18)</f>
        <v>OPPONENT</v>
      </c>
      <c r="M17" s="29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5"/>
        <v/>
      </c>
      <c r="AI17" s="1" t="str">
        <f>+CONCATENATE(Nacsport!FK18,Nacsport!FL18)</f>
        <v/>
      </c>
      <c r="AJ17" s="34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17"/>
    </row>
    <row r="18" spans="1:45" ht="15.75" hidden="1" customHeight="1" x14ac:dyDescent="0.2">
      <c r="A18">
        <f>+Nacsport!A19</f>
        <v>19</v>
      </c>
      <c r="B18">
        <f t="shared" si="1"/>
        <v>17</v>
      </c>
      <c r="C18">
        <f t="shared" si="7"/>
        <v>17</v>
      </c>
      <c r="D18" s="12">
        <v>1</v>
      </c>
      <c r="E18" s="1" t="s">
        <v>1295</v>
      </c>
      <c r="F18" s="14">
        <f>CONVERT(LEFT(Nacsport!E19,2),"mn","hr")/24+CONVERT(MID(Nacsport!E19,4,2),"sec","hr")/24</f>
        <v>6.2731481481481475E-3</v>
      </c>
      <c r="G18" s="15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15">
        <f t="shared" si="3"/>
        <v>537</v>
      </c>
      <c r="I18" s="15">
        <f t="shared" si="6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OPPONENT</v>
      </c>
      <c r="M18" s="29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SLOW</v>
      </c>
      <c r="AG18" s="1" t="str">
        <f>+CONCATENATE(Nacsport!FF19,Nacsport!FG19,Nacsport!FH19,Nacsport!FI19,Nacsport!FJ19)</f>
        <v/>
      </c>
      <c r="AH18" s="1" t="str">
        <f t="shared" si="5"/>
        <v/>
      </c>
      <c r="AI18" s="1" t="str">
        <f>+CONCATENATE(Nacsport!FK19,Nacsport!FL19)</f>
        <v/>
      </c>
      <c r="AJ18" s="34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 t="str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/>
      </c>
      <c r="AS18" s="17"/>
    </row>
    <row r="19" spans="1:45" ht="15.75" hidden="1" customHeight="1" x14ac:dyDescent="0.2">
      <c r="A19">
        <f>+Nacsport!A20</f>
        <v>20</v>
      </c>
      <c r="B19">
        <f t="shared" si="1"/>
        <v>18</v>
      </c>
      <c r="C19">
        <f t="shared" si="7"/>
        <v>18</v>
      </c>
      <c r="D19" s="12">
        <v>1</v>
      </c>
      <c r="E19" s="1" t="s">
        <v>1295</v>
      </c>
      <c r="F19" s="14">
        <f>CONVERT(LEFT(Nacsport!E20,2),"mn","hr")/24+CONVERT(MID(Nacsport!E20,4,2),"sec","hr")/24</f>
        <v>6.3078703703703699E-3</v>
      </c>
      <c r="G19" s="15">
        <f>(CONVERT((CONVERT(LEFT(Nacsport!F20,2),"mn","hr")/24+CONVERT(MID(Nacsport!F20,4,2),"sec","hr")/24)-(CONVERT(LEFT(Nacsport!E20,2),"mn","hr")/24+CONVERT(MID(Nacsport!E20,4,2),"sec","hr")/24),"hr","sec")*24)+2</f>
        <v>5.0000000000000195</v>
      </c>
      <c r="H19" s="15">
        <f t="shared" si="3"/>
        <v>540</v>
      </c>
      <c r="I19" s="15">
        <f t="shared" si="6"/>
        <v>9.0833333333333321</v>
      </c>
      <c r="J19" s="1">
        <f>+Nacsport!B20</f>
        <v>6</v>
      </c>
      <c r="K19" s="1" t="str">
        <f>+Nacsport!C20</f>
        <v>TACKLE</v>
      </c>
      <c r="L19" s="1" t="str">
        <f>+CONCATENATE(Nacsport!I20,Nacsport!J20)</f>
        <v>OPPONENT</v>
      </c>
      <c r="M19" s="29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5"/>
        <v/>
      </c>
      <c r="AI19" s="1" t="str">
        <f>+CONCATENATE(Nacsport!FK20,Nacsport!FL20)</f>
        <v/>
      </c>
      <c r="AJ19" s="34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17"/>
    </row>
    <row r="20" spans="1:45" ht="15.75" customHeight="1" x14ac:dyDescent="0.2">
      <c r="A20">
        <f>+Nacsport!A21</f>
        <v>21</v>
      </c>
      <c r="B20">
        <f t="shared" si="1"/>
        <v>19</v>
      </c>
      <c r="C20">
        <f t="shared" si="7"/>
        <v>19</v>
      </c>
      <c r="D20" s="12">
        <v>1</v>
      </c>
      <c r="E20" s="1" t="s">
        <v>1295</v>
      </c>
      <c r="F20" s="14">
        <f>CONVERT(LEFT(Nacsport!E21,2),"mn","hr")/24+CONVERT(MID(Nacsport!E21,4,2),"sec","hr")/24</f>
        <v>6.3310185185185179E-3</v>
      </c>
      <c r="G20" s="15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15">
        <f t="shared" si="3"/>
        <v>542</v>
      </c>
      <c r="I20" s="15">
        <f t="shared" si="6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29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SLOW</v>
      </c>
      <c r="AG20" s="1" t="str">
        <f>+CONCATENATE(Nacsport!FF21,Nacsport!FG21,Nacsport!FH21,Nacsport!FI21,Nacsport!FJ21)</f>
        <v/>
      </c>
      <c r="AH20" s="1" t="str">
        <f t="shared" si="5"/>
        <v/>
      </c>
      <c r="AI20" s="1" t="str">
        <f>+CONCATENATE(Nacsport!FK21,Nacsport!FL21)</f>
        <v/>
      </c>
      <c r="AJ20" s="34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17"/>
    </row>
    <row r="21" spans="1:45" ht="15.75" customHeight="1" x14ac:dyDescent="0.2">
      <c r="A21">
        <f>+Nacsport!A464</f>
        <v>464</v>
      </c>
      <c r="B21">
        <f>+A21-2</f>
        <v>462</v>
      </c>
      <c r="C21">
        <f>+B21</f>
        <v>462</v>
      </c>
      <c r="D21" s="12">
        <v>1</v>
      </c>
      <c r="E21" s="1" t="s">
        <v>1295</v>
      </c>
      <c r="F21" s="14">
        <f>CONVERT(LEFT(Nacsport!E464,2),"mn","hr")/24+CONVERT(MID(Nacsport!E464,4,2),"sec","hr")/24</f>
        <v>6.0972222222222219E-2</v>
      </c>
      <c r="G21" s="15">
        <v>8</v>
      </c>
      <c r="H21" s="15">
        <f>(+CONVERT(F21,"hr","sec")*24)-5</f>
        <v>5263</v>
      </c>
      <c r="I21" s="15">
        <f>+CONVERT(F21,"hr","mn")*24</f>
        <v>87.8</v>
      </c>
      <c r="J21" s="1">
        <f>+Nacsport!B464</f>
        <v>16</v>
      </c>
      <c r="K21" s="1" t="str">
        <f>+Nacsport!C464</f>
        <v>PENALTY</v>
      </c>
      <c r="L21" s="1" t="str">
        <f>+CONCATENATE(Nacsport!I464,Nacsport!J464)</f>
        <v>SAN BENEDETTO</v>
      </c>
      <c r="M21" s="29" t="str">
        <f>IF(Nacsport!G464&lt;&gt;"",LEFT(Nacsport!G464,FIND(";",Nacsport!G464)-1),"")</f>
        <v>10</v>
      </c>
      <c r="N21" s="1" t="str">
        <f>IFERROR(MID(Nacsport!G464,FIND(";", Nacsport!G464)+1,IFERROR(FIND(" ", Nacsport!G464 &amp; " ", FIND(";", Nacsport!G464)+1) - FIND(";", Nacsport!G464)-1,LEN(Nacsport!G464))),"")</f>
        <v>90</v>
      </c>
      <c r="O21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21" s="1" t="str">
        <f>IF(ISNA(LOOKUP(2,1/(Nacsport!AA464:BY464&lt;&gt;""),Nacsport!AA464:BY464)),"",LOOKUP(2,1/(Nacsport!AA464:BY464&lt;&gt;""),Nacsport!AA464:BY464))</f>
        <v>6</v>
      </c>
      <c r="Q21" s="1" t="str">
        <f t="array" ref="Q21">+IF(+COUNTIF(Nacsport!AA464:BY464,"*")&gt;1,INDEX(Nacsport!Z464:BX464,MATCH(TRUE,Nacsport!Z464:BX464&gt;0,0)),"")</f>
        <v/>
      </c>
      <c r="R21" s="1" t="str">
        <f>+CONCATENATE(Nacsport!BZ464,Nacsport!CA464)</f>
        <v/>
      </c>
      <c r="S21" s="1" t="str">
        <f>+CONCATENATE(Nacsport!CB464,Nacsport!CC464,Nacsport!CD464)</f>
        <v/>
      </c>
      <c r="T21" s="1" t="str">
        <f>+CONCATENATE(Nacsport!CE464,Nacsport!CF464,Nacsport!CG464,Nacsport!CH464)</f>
        <v/>
      </c>
      <c r="U21" s="1" t="str">
        <f>+CONCATENATE(Nacsport!CI464,Nacsport!CJ464,Nacsport!CK464,Nacsport!CL464,Nacsport!CM464,Nacsport!CN464,Nacsport!CO464,Nacsport!CP464)</f>
        <v/>
      </c>
      <c r="V21" s="1" t="str">
        <f>+CONCATENATE(Nacsport!CQ464,Nacsport!CR464,Nacsport!CS464,Nacsport!CT464,Nacsport!CU464,Nacsport!CV464)</f>
        <v/>
      </c>
      <c r="W21" s="1" t="str">
        <f>+CONCATENATE(Nacsport!CW464,Nacsport!CX464,Nacsport!CY464,Nacsport!CZ464,Nacsport!DA464,Nacsport!DB464,Nacsport!DC464)</f>
        <v/>
      </c>
      <c r="X21" s="1" t="str">
        <f>+CONCATENATE(Nacsport!DD464,Nacsport!DE464,Nacsport!DF464,Nacsport!DG464,Nacsport!DH464,Nacsport!DI464,Nacsport!DJ464,Nacsport!DK464,Nacsport!DL464,Nacsport!DM464,Nacsport!DN464)</f>
        <v/>
      </c>
      <c r="Y21" s="1" t="str">
        <f>+CONCATENATE(Nacsport!DO464,Nacsport!DP464,Nacsport!DQ464,Nacsport!DR464,Nacsport!DS464,Nacsport!DT464,Nacsport!DU464,Nacsport!DV464,)</f>
        <v/>
      </c>
      <c r="Z21" s="1" t="str">
        <f>+CONCATENATE(Nacsport!DW464,Nacsport!DX464,Nacsport!DY464,Nacsport!DZ464)</f>
        <v/>
      </c>
      <c r="AA21" s="1" t="str">
        <f>+CONCATENATE(Nacsport!EA464,Nacsport!EB464,Nacsport!EC464,Nacsport!ED464,Nacsport!EE464)</f>
        <v/>
      </c>
      <c r="AB21" s="1" t="str">
        <f>+CONCATENATE(Nacsport!EF464,Nacsport!EG464,Nacsport!EH464,Nacsport!EI464,Nacsport!EJ464,Nacsport!EK464)</f>
        <v/>
      </c>
      <c r="AC21" s="1" t="str">
        <f>+CONCATENATE(Nacsport!EL464,Nacsport!EM464,Nacsport!EN464,Nacsport!EO464,Nacsport!EP464,Nacsport!EQ464,Nacsport!ER464)</f>
        <v>FOUL-PLAY</v>
      </c>
      <c r="AD21" s="1" t="str">
        <f>+CONCATENATE(Nacsport!ES464,Nacsport!ET464,Nacsport!EU464,Nacsport!EV464,Nacsport!EW464,Nacsport!EX464,Nacsport!EY464,Nacsport!EZ464)</f>
        <v/>
      </c>
      <c r="AE21" s="1" t="str">
        <f>+CONCATENATE(Nacsport!FA464,Nacsport!FB464,Nacsport!FC464)</f>
        <v/>
      </c>
      <c r="AF21" s="1" t="str">
        <f>+CONCATENATE(Nacsport!FD464,Nacsport!FE464)</f>
        <v/>
      </c>
      <c r="AG21" s="1" t="str">
        <f>+CONCATENATE(Nacsport!FF464,Nacsport!FG464,Nacsport!FH464,Nacsport!FI464,Nacsport!FJ464)</f>
        <v/>
      </c>
      <c r="AH21" s="1" t="str">
        <f>+IF(AG21="TRY",5,IF(AG21="CONVERSION",2,IF(AG21="PENALTY-KICK",3,IF(AG21="PENALTY-TRY",7,IF(AG21="DROP",3,"")))))</f>
        <v/>
      </c>
      <c r="AI21" s="1" t="str">
        <f>+CONCATENATE(Nacsport!FK464,Nacsport!FL464)</f>
        <v/>
      </c>
      <c r="AJ21" s="34" t="str">
        <f>+CONCATENATE(Nacsport!FM464,Nacsport!FN464)</f>
        <v/>
      </c>
      <c r="AK21" s="1" t="str">
        <f>+IF(OR(K21="ATTACCO",K21="DIFESA"),+CONCATENATE(Nacsport!FO464,Nacsport!FP463,Nacsport!FQ464,Nacsport!FR464,Nacsport!FS464,Nacsport!FT464,Nacsport!FU464,),"")</f>
        <v/>
      </c>
      <c r="AL21" s="1" t="str">
        <f>+IF(OR(K21="ATAQUE",K21="DEFENSA"),+CONCATENATE(Nacsport!FV464,Nacsport!FW464,Nacsport!FX464,Nacsport!FY464,Nacsport!FZ464,Nacsport!GA464,Nacsport!GB464,),"")</f>
        <v/>
      </c>
      <c r="AM21" s="1" t="str">
        <f>+CONCATENATE(Nacsport!GC464,Nacsport!GD464,Nacsport!GE464,Nacsport!GF464,Nacsport!GG464,Nacsport!GH464,Nacsport!GI464,Nacsport!GJ464,)</f>
        <v/>
      </c>
      <c r="AN21" s="1" t="str">
        <f>IF(K21="PUNTOS",LOOKUP(2,1/($K$3:K21="ATAQUE"),$AN$3:AN21),IF(+COUNTIF(Nacsport!GK464:'Nacsport'!GS464,"*")&gt;0,+COUNTIF(Nacsport!GK464:'Nacsport'!GS464,"*"),""))</f>
        <v/>
      </c>
      <c r="AO21" t="str">
        <f ca="1">+IF(K21="QUIEBRE",+IF(L21="SAN LUIS",+COUNTIF(K21:INDIRECT(ADDRESS((LOOKUP(2,1/($K$1:K21="ATAQUE"),Nacsport!$A$1:A464)),3,4)),"RUCK")+1,+COUNTIF(K21:INDIRECT(ADDRESS((LOOKUP(2,1/($K$1:K21="DEFENSA"),Nacsport!$A$1:A464)),3,4)),"RUCK")+1),"")</f>
        <v/>
      </c>
      <c r="AP21" t="str">
        <f ca="1">+IF(OR(K21="PUNTOS",K21="QUIEBRE"),+IF(L21="SAN LUIS",+COUNTIF(K21:INDIRECT(ADDRESS((LOOKUP(2,1/($K$1:K21="ATAQUE"),Nacsport!$A$1:A464)),3,4)),"PASE"),+COUNTIF(K21:INDIRECT(ADDRESS((LOOKUP(2,1/($K$1:K21="DEFENSA"),Nacsport!$A$1:A464)),3,4)),"PASE")),"")</f>
        <v/>
      </c>
      <c r="AQ21" t="str">
        <f>IF(K21="QUIEBRE",LOOKUP(2,1/($K$3:K21="ATAQUE"),$AL$3:AL21),IF(+COUNTIF(Nacsport!GK464:'Nacsport'!GS464,"*")&gt;0,+COUNTIF(Nacsport!GK464:'Nacsport'!GS464,"*"),""))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17"/>
    </row>
    <row r="22" spans="1:45" ht="15.75" hidden="1" customHeight="1" x14ac:dyDescent="0.2">
      <c r="A22">
        <f>+Nacsport!A23</f>
        <v>23</v>
      </c>
      <c r="B22">
        <f>+A22-2</f>
        <v>21</v>
      </c>
      <c r="C22">
        <f>+B22</f>
        <v>21</v>
      </c>
      <c r="D22" s="12">
        <v>1</v>
      </c>
      <c r="E22" s="1" t="s">
        <v>1295</v>
      </c>
      <c r="F22" s="14">
        <f>CONVERT(LEFT(Nacsport!E23,2),"mn","hr")/24+CONVERT(MID(Nacsport!E23,4,2),"sec","hr")/24</f>
        <v>6.3425925925925924E-3</v>
      </c>
      <c r="G22" s="15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15">
        <f>(+CONVERT(F22,"hr","sec")*24)-5</f>
        <v>543</v>
      </c>
      <c r="I22" s="15">
        <f>+CONVERT(F22,"hr","mn")*24</f>
        <v>9.1333333333333329</v>
      </c>
      <c r="J22" s="1">
        <f>+Nacsport!B23</f>
        <v>1</v>
      </c>
      <c r="K22" s="1" t="str">
        <f>+Nacsport!C23</f>
        <v>END</v>
      </c>
      <c r="L22" s="1" t="str">
        <f>+CONCATENATE(Nacsport!I23,Nacsport!J23)</f>
        <v/>
      </c>
      <c r="M22" s="29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>+IF(AG22="P META",5,IF(AG22="TRASF.",2,IF(AG22="P CALCIO",3,IF(AG22="META PUNZ.",7,IF(AG22="DROP",3,"")))))</f>
        <v/>
      </c>
      <c r="AI22" s="1" t="str">
        <f>+CONCATENATE(Nacsport!FK23,Nacsport!FL23)</f>
        <v/>
      </c>
      <c r="AJ22" s="34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17"/>
    </row>
    <row r="23" spans="1:45" ht="15.75" hidden="1" customHeight="1" x14ac:dyDescent="0.2">
      <c r="A23">
        <f>+Nacsport!A24</f>
        <v>24</v>
      </c>
      <c r="B23">
        <f>+A23-2</f>
        <v>22</v>
      </c>
      <c r="C23">
        <f>+B23</f>
        <v>22</v>
      </c>
      <c r="D23" s="12">
        <v>1</v>
      </c>
      <c r="E23" s="1" t="s">
        <v>1295</v>
      </c>
      <c r="F23" s="14">
        <f>CONVERT(LEFT(Nacsport!E24,2),"mn","hr")/24+CONVERT(MID(Nacsport!E24,4,2),"sec","hr")/24</f>
        <v>7.1874999999999994E-3</v>
      </c>
      <c r="G23" s="15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15">
        <f>(+CONVERT(F23,"hr","sec")*24)-5</f>
        <v>615.99999999999989</v>
      </c>
      <c r="I23" s="15">
        <f>+CONVERT(F23,"hr","mn")*24</f>
        <v>10.35</v>
      </c>
      <c r="J23" s="1">
        <f>+Nacsport!B24</f>
        <v>2</v>
      </c>
      <c r="K23" s="1" t="str">
        <f>+Nacsport!C24</f>
        <v>DEFENCE</v>
      </c>
      <c r="L23" s="1" t="str">
        <f>+CONCATENATE(Nacsport!I24,Nacsport!J24)</f>
        <v/>
      </c>
      <c r="M23" s="29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>+IF(AG23="P META",5,IF(AG23="TRASF.",2,IF(AG23="P CALCIO",3,IF(AG23="META PUNZ.",7,IF(AG23="DROP",3,"")))))</f>
        <v/>
      </c>
      <c r="AI23" s="1" t="str">
        <f>+CONCATENATE(Nacsport!FK24,Nacsport!FL24)</f>
        <v/>
      </c>
      <c r="AJ23" s="34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 t="str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/>
      </c>
      <c r="AS23" s="17"/>
    </row>
    <row r="24" spans="1:45" ht="15.75" hidden="1" customHeight="1" x14ac:dyDescent="0.2">
      <c r="A24">
        <f>+Nacsport!A25</f>
        <v>25</v>
      </c>
      <c r="B24">
        <f>+A24-2</f>
        <v>23</v>
      </c>
      <c r="C24">
        <f>+B24</f>
        <v>23</v>
      </c>
      <c r="D24" s="12">
        <v>1</v>
      </c>
      <c r="E24" s="1" t="s">
        <v>1295</v>
      </c>
      <c r="F24" s="14">
        <f>CONVERT(LEFT(Nacsport!E25,2),"mn","hr")/24+CONVERT(MID(Nacsport!E25,4,2),"sec","hr")/24</f>
        <v>7.1874999999999994E-3</v>
      </c>
      <c r="G24" s="15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15">
        <f>(+CONVERT(F24,"hr","sec")*24)-5</f>
        <v>615.99999999999989</v>
      </c>
      <c r="I24" s="15">
        <f>+CONVERT(F24,"hr","mn")*24</f>
        <v>10.35</v>
      </c>
      <c r="J24" s="1">
        <f>+Nacsport!B25</f>
        <v>2</v>
      </c>
      <c r="K24" s="1" t="str">
        <f>+Nacsport!C25</f>
        <v>SHORT-MATCH</v>
      </c>
      <c r="L24" s="1" t="str">
        <f>+CONCATENATE(Nacsport!I25,Nacsport!J25)</f>
        <v/>
      </c>
      <c r="M24" s="29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>+IF(AG24="P META",5,IF(AG24="TRASF.",2,IF(AG24="P CALCIO",3,IF(AG24="META PUNZ.",7,IF(AG24="DROP",3,"")))))</f>
        <v/>
      </c>
      <c r="AI24" s="1" t="str">
        <f>+CONCATENATE(Nacsport!FK25,Nacsport!FL25)</f>
        <v/>
      </c>
      <c r="AJ24" s="34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17"/>
    </row>
    <row r="25" spans="1:45" ht="15.75" customHeight="1" x14ac:dyDescent="0.2">
      <c r="A25">
        <f>+Nacsport!A26</f>
        <v>26</v>
      </c>
      <c r="B25">
        <f>+A25-2</f>
        <v>24</v>
      </c>
      <c r="C25">
        <f>+B25</f>
        <v>24</v>
      </c>
      <c r="D25" s="12">
        <v>1</v>
      </c>
      <c r="E25" s="1" t="s">
        <v>1295</v>
      </c>
      <c r="F25" s="14">
        <f>CONVERT(LEFT(Nacsport!E26,2),"mn","hr")/24+CONVERT(MID(Nacsport!E26,4,2),"sec","hr")/24</f>
        <v>7.3032407407407404E-3</v>
      </c>
      <c r="G25" s="15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15">
        <f>(+CONVERT(F25,"hr","sec")*24)-5</f>
        <v>626</v>
      </c>
      <c r="I25" s="15">
        <f>+CONVERT(F25,"hr","mn")*24</f>
        <v>10.516666666666666</v>
      </c>
      <c r="J25" s="1">
        <f>+Nacsport!B26</f>
        <v>2</v>
      </c>
      <c r="K25" s="1" t="str">
        <f>+Nacsport!C26</f>
        <v>TURNOVER+</v>
      </c>
      <c r="L25" s="1" t="str">
        <f>+CONCATENATE(Nacsport!I26,Nacsport!J26)</f>
        <v>SAN BENEDETTO</v>
      </c>
      <c r="M25" s="29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ROBBED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>+IF(AG25="P META",5,IF(AG25="TRASF.",2,IF(AG25="P CALCIO",3,IF(AG25="META PUNZ.",7,IF(AG25="DROP",3,"")))))</f>
        <v/>
      </c>
      <c r="AI25" s="1" t="str">
        <f>+CONCATENATE(Nacsport!FK26,Nacsport!FL26)</f>
        <v/>
      </c>
      <c r="AJ25" s="34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17"/>
    </row>
    <row r="26" spans="1:45" ht="15.75" hidden="1" customHeight="1" x14ac:dyDescent="0.2">
      <c r="A26">
        <f>+Nacsport!A27</f>
        <v>27</v>
      </c>
      <c r="B26">
        <f>+A26-2</f>
        <v>25</v>
      </c>
      <c r="C26">
        <f>+B26</f>
        <v>25</v>
      </c>
      <c r="D26" s="12">
        <v>1</v>
      </c>
      <c r="E26" s="1" t="s">
        <v>1295</v>
      </c>
      <c r="F26" s="14">
        <f>CONVERT(LEFT(Nacsport!E27,2),"mn","hr")/24+CONVERT(MID(Nacsport!E27,4,2),"sec","hr")/24</f>
        <v>7.3032407407407404E-3</v>
      </c>
      <c r="G26" s="15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15">
        <f>(+CONVERT(F26,"hr","sec")*24)-5</f>
        <v>626</v>
      </c>
      <c r="I26" s="15">
        <f>+CONVERT(F26,"hr","mn")*24</f>
        <v>10.516666666666666</v>
      </c>
      <c r="J26" s="1">
        <f>+Nacsport!B27</f>
        <v>2</v>
      </c>
      <c r="K26" s="1" t="str">
        <f>+Nacsport!C27</f>
        <v>ATTACK</v>
      </c>
      <c r="L26" s="1" t="str">
        <f>+CONCATENATE(Nacsport!I27,Nacsport!J27)</f>
        <v/>
      </c>
      <c r="M26" s="29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>+IF(AG26="P META",5,IF(AG26="TRASF.",2,IF(AG26="P CALCIO",3,IF(AG26="META PUNZ.",7,IF(AG26="DROP",3,"")))))</f>
        <v/>
      </c>
      <c r="AI26" s="1" t="str">
        <f>+CONCATENATE(Nacsport!FK27,Nacsport!FL27)</f>
        <v/>
      </c>
      <c r="AJ26" s="34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 t="str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/>
      </c>
      <c r="AS26" s="17"/>
    </row>
    <row r="27" spans="1:45" ht="15.75" hidden="1" customHeight="1" x14ac:dyDescent="0.2">
      <c r="A27">
        <f>+Nacsport!A28</f>
        <v>28</v>
      </c>
      <c r="B27">
        <f>+A27-2</f>
        <v>26</v>
      </c>
      <c r="C27">
        <f>+B27</f>
        <v>26</v>
      </c>
      <c r="D27" s="12">
        <v>1</v>
      </c>
      <c r="E27" s="1" t="s">
        <v>1295</v>
      </c>
      <c r="F27" s="14">
        <f>CONVERT(LEFT(Nacsport!E28,2),"mn","hr")/24+CONVERT(MID(Nacsport!E28,4,2),"sec","hr")/24</f>
        <v>7.3148148148148148E-3</v>
      </c>
      <c r="G27" s="15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15">
        <f>(+CONVERT(F27,"hr","sec")*24)-5</f>
        <v>627</v>
      </c>
      <c r="I27" s="15">
        <f>+CONVERT(F27,"hr","mn")*24</f>
        <v>10.533333333333333</v>
      </c>
      <c r="J27" s="1">
        <f>+Nacsport!B28</f>
        <v>1</v>
      </c>
      <c r="K27" s="1" t="str">
        <f>+Nacsport!C28</f>
        <v>LINEOUT</v>
      </c>
      <c r="L27" s="1" t="str">
        <f>+CONCATENATE(Nacsport!I28,Nacsport!J28)</f>
        <v>OPPONENT</v>
      </c>
      <c r="M27" s="29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LOST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>+IF(AG27="P META",5,IF(AG27="TRASF.",2,IF(AG27="P CALCIO",3,IF(AG27="META PUNZ.",7,IF(AG27="DROP",3,"")))))</f>
        <v/>
      </c>
      <c r="AI27" s="1" t="str">
        <f>+CONCATENATE(Nacsport!FK28,Nacsport!FL28)</f>
        <v/>
      </c>
      <c r="AJ27" s="34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17"/>
    </row>
    <row r="28" spans="1:45" ht="15.75" customHeight="1" x14ac:dyDescent="0.2">
      <c r="A28">
        <f>+Nacsport!A29</f>
        <v>29</v>
      </c>
      <c r="B28">
        <f>+A28-2</f>
        <v>27</v>
      </c>
      <c r="C28">
        <f>+B28</f>
        <v>27</v>
      </c>
      <c r="D28" s="12">
        <v>1</v>
      </c>
      <c r="E28" s="1" t="s">
        <v>1295</v>
      </c>
      <c r="F28" s="14">
        <f>CONVERT(LEFT(Nacsport!E29,2),"mn","hr")/24+CONVERT(MID(Nacsport!E29,4,2),"sec","hr")/24</f>
        <v>7.3611111111111108E-3</v>
      </c>
      <c r="G28" s="15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15">
        <f>(+CONVERT(F28,"hr","sec")*24)-5</f>
        <v>631</v>
      </c>
      <c r="I28" s="15">
        <f>+CONVERT(F28,"hr","mn")*24</f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29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SLOW</v>
      </c>
      <c r="AG28" s="1" t="str">
        <f>+CONCATENATE(Nacsport!FF29,Nacsport!FG29,Nacsport!FH29,Nacsport!FI29,Nacsport!FJ29)</f>
        <v/>
      </c>
      <c r="AH28" s="1" t="str">
        <f>+IF(AG28="P META",5,IF(AG28="TRASF.",2,IF(AG28="P CALCIO",3,IF(AG28="META PUNZ.",7,IF(AG28="DROP",3,"")))))</f>
        <v/>
      </c>
      <c r="AI28" s="1" t="str">
        <f>+CONCATENATE(Nacsport!FK29,Nacsport!FL29)</f>
        <v/>
      </c>
      <c r="AJ28" s="34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17"/>
    </row>
    <row r="29" spans="1:45" ht="15.75" hidden="1" customHeight="1" x14ac:dyDescent="0.2">
      <c r="A29">
        <f>+Nacsport!A30</f>
        <v>30</v>
      </c>
      <c r="B29">
        <f>+A29-2</f>
        <v>28</v>
      </c>
      <c r="C29">
        <f>+B29</f>
        <v>28</v>
      </c>
      <c r="D29" s="12">
        <v>1</v>
      </c>
      <c r="E29" s="1" t="s">
        <v>1295</v>
      </c>
      <c r="F29" s="14">
        <f>CONVERT(LEFT(Nacsport!E30,2),"mn","hr")/24+CONVERT(MID(Nacsport!E30,4,2),"sec","hr")/24</f>
        <v>7.4074074074074068E-3</v>
      </c>
      <c r="G29" s="15">
        <f>(CONVERT((CONVERT(LEFT(Nacsport!F30,2),"mn","hr")/24+CONVERT(MID(Nacsport!F30,4,2),"sec","hr")/24)-(CONVERT(LEFT(Nacsport!E30,2),"mn","hr")/24+CONVERT(MID(Nacsport!E30,4,2),"sec","hr")/24),"hr","sec")*24)+2</f>
        <v>5.0000000000000195</v>
      </c>
      <c r="H29" s="15">
        <f>(+CONVERT(F29,"hr","sec")*24)-5</f>
        <v>635</v>
      </c>
      <c r="I29" s="15">
        <f>+CONVERT(F29,"hr","mn")*24</f>
        <v>10.666666666666666</v>
      </c>
      <c r="J29" s="1">
        <f>+Nacsport!B30</f>
        <v>7</v>
      </c>
      <c r="K29" s="1" t="str">
        <f>+Nacsport!C30</f>
        <v>TACKLE</v>
      </c>
      <c r="L29" s="1" t="str">
        <f>+CONCATENATE(Nacsport!I30,Nacsport!J30)</f>
        <v>OPPONENT</v>
      </c>
      <c r="M29" s="29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>+IF(AG29="P META",5,IF(AG29="TRASF.",2,IF(AG29="P CALCIO",3,IF(AG29="META PUNZ.",7,IF(AG29="DROP",3,"")))))</f>
        <v/>
      </c>
      <c r="AI29" s="1" t="str">
        <f>+CONCATENATE(Nacsport!FK30,Nacsport!FL30)</f>
        <v/>
      </c>
      <c r="AJ29" s="34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17"/>
    </row>
    <row r="30" spans="1:45" ht="15.75" customHeight="1" x14ac:dyDescent="0.2">
      <c r="A30">
        <f>+Nacsport!A31</f>
        <v>31</v>
      </c>
      <c r="B30">
        <f>+A30-2</f>
        <v>29</v>
      </c>
      <c r="C30">
        <f>+B30</f>
        <v>29</v>
      </c>
      <c r="D30" s="12">
        <v>1</v>
      </c>
      <c r="E30" s="1" t="s">
        <v>1295</v>
      </c>
      <c r="F30" s="14">
        <f>CONVERT(LEFT(Nacsport!E31,2),"mn","hr")/24+CONVERT(MID(Nacsport!E31,4,2),"sec","hr")/24</f>
        <v>7.4305555555555548E-3</v>
      </c>
      <c r="G30" s="15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15">
        <f>(+CONVERT(F30,"hr","sec")*24)-5</f>
        <v>636.99999999999989</v>
      </c>
      <c r="I30" s="15">
        <f>+CONVERT(F30,"hr","mn")*24</f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29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SLOW</v>
      </c>
      <c r="AG30" s="1" t="str">
        <f>+CONCATENATE(Nacsport!FF31,Nacsport!FG31,Nacsport!FH31,Nacsport!FI31,Nacsport!FJ31)</f>
        <v/>
      </c>
      <c r="AH30" s="1" t="str">
        <f>+IF(AG30="P META",5,IF(AG30="TRASF.",2,IF(AG30="P CALCIO",3,IF(AG30="META PUNZ.",7,IF(AG30="DROP",3,"")))))</f>
        <v/>
      </c>
      <c r="AI30" s="1" t="str">
        <f>+CONCATENATE(Nacsport!FK31,Nacsport!FL31)</f>
        <v/>
      </c>
      <c r="AJ30" s="34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17"/>
    </row>
    <row r="31" spans="1:45" ht="15.75" hidden="1" customHeight="1" x14ac:dyDescent="0.2">
      <c r="A31">
        <f>+Nacsport!A32</f>
        <v>32</v>
      </c>
      <c r="B31">
        <f>+A31-2</f>
        <v>30</v>
      </c>
      <c r="C31">
        <f>+B31</f>
        <v>30</v>
      </c>
      <c r="D31" s="12">
        <v>1</v>
      </c>
      <c r="E31" s="1" t="s">
        <v>1295</v>
      </c>
      <c r="F31" s="14">
        <f>CONVERT(LEFT(Nacsport!E32,2),"mn","hr")/24+CONVERT(MID(Nacsport!E32,4,2),"sec","hr")/24</f>
        <v>7.4999999999999997E-3</v>
      </c>
      <c r="G31" s="15">
        <f>(CONVERT((CONVERT(LEFT(Nacsport!F32,2),"mn","hr")/24+CONVERT(MID(Nacsport!F32,4,2),"sec","hr")/24)-(CONVERT(LEFT(Nacsport!E32,2),"mn","hr")/24+CONVERT(MID(Nacsport!E32,4,2),"sec","hr")/24),"hr","sec")*24)+2</f>
        <v>5.0000000000000195</v>
      </c>
      <c r="H31" s="15">
        <f>(+CONVERT(F31,"hr","sec")*24)-5</f>
        <v>643</v>
      </c>
      <c r="I31" s="15">
        <f>+CONVERT(F31,"hr","mn")*24</f>
        <v>10.8</v>
      </c>
      <c r="J31" s="1">
        <f>+Nacsport!B32</f>
        <v>8</v>
      </c>
      <c r="K31" s="1" t="str">
        <f>+Nacsport!C32</f>
        <v>TACKLE</v>
      </c>
      <c r="L31" s="1" t="str">
        <f>+CONCATENATE(Nacsport!I32,Nacsport!J32)</f>
        <v>OPPONENT</v>
      </c>
      <c r="M31" s="29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>+IF(AG31="P META",5,IF(AG31="TRASF.",2,IF(AG31="P CALCIO",3,IF(AG31="META PUNZ.",7,IF(AG31="DROP",3,"")))))</f>
        <v/>
      </c>
      <c r="AI31" s="1" t="str">
        <f>+CONCATENATE(Nacsport!FK32,Nacsport!FL32)</f>
        <v/>
      </c>
      <c r="AJ31" s="34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17"/>
    </row>
    <row r="32" spans="1:45" ht="15.75" customHeight="1" x14ac:dyDescent="0.2">
      <c r="A32">
        <f>+Nacsport!A33</f>
        <v>33</v>
      </c>
      <c r="B32">
        <f>+A32-2</f>
        <v>31</v>
      </c>
      <c r="C32">
        <f>+B32</f>
        <v>31</v>
      </c>
      <c r="D32" s="12">
        <v>1</v>
      </c>
      <c r="E32" s="1" t="s">
        <v>1295</v>
      </c>
      <c r="F32" s="14">
        <f>CONVERT(LEFT(Nacsport!E33,2),"mn","hr")/24+CONVERT(MID(Nacsport!E33,4,2),"sec","hr")/24</f>
        <v>7.5347222222222222E-3</v>
      </c>
      <c r="G32" s="15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15">
        <f>(+CONVERT(F32,"hr","sec")*24)-5</f>
        <v>646</v>
      </c>
      <c r="I32" s="15">
        <f>+CONVERT(F32,"hr","mn")*24</f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29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FAST</v>
      </c>
      <c r="AG32" s="1" t="str">
        <f>+CONCATENATE(Nacsport!FF33,Nacsport!FG33,Nacsport!FH33,Nacsport!FI33,Nacsport!FJ33)</f>
        <v/>
      </c>
      <c r="AH32" s="1" t="str">
        <f>+IF(AG32="P META",5,IF(AG32="TRASF.",2,IF(AG32="P CALCIO",3,IF(AG32="META PUNZ.",7,IF(AG32="DROP",3,"")))))</f>
        <v/>
      </c>
      <c r="AI32" s="1" t="str">
        <f>+CONCATENATE(Nacsport!FK33,Nacsport!FL33)</f>
        <v/>
      </c>
      <c r="AJ32" s="34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17"/>
    </row>
    <row r="33" spans="1:45" ht="15.75" hidden="1" customHeight="1" x14ac:dyDescent="0.2">
      <c r="A33">
        <f>+Nacsport!A34</f>
        <v>34</v>
      </c>
      <c r="B33">
        <f>+A33-2</f>
        <v>32</v>
      </c>
      <c r="C33">
        <f>+B33</f>
        <v>32</v>
      </c>
      <c r="D33" s="12">
        <v>1</v>
      </c>
      <c r="E33" s="1" t="s">
        <v>1295</v>
      </c>
      <c r="F33" s="14">
        <f>CONVERT(LEFT(Nacsport!E34,2),"mn","hr")/24+CONVERT(MID(Nacsport!E34,4,2),"sec","hr")/24</f>
        <v>7.5462962962962957E-3</v>
      </c>
      <c r="G33" s="15">
        <f>(CONVERT((CONVERT(LEFT(Nacsport!F34,2),"mn","hr")/24+CONVERT(MID(Nacsport!F34,4,2),"sec","hr")/24)-(CONVERT(LEFT(Nacsport!E34,2),"mn","hr")/24+CONVERT(MID(Nacsport!E34,4,2),"sec","hr")/24),"hr","sec")*24)+2</f>
        <v>5.0000000000000195</v>
      </c>
      <c r="H33" s="15">
        <f>(+CONVERT(F33,"hr","sec")*24)-5</f>
        <v>647</v>
      </c>
      <c r="I33" s="15">
        <f>+CONVERT(F33,"hr","mn")*24</f>
        <v>10.866666666666665</v>
      </c>
      <c r="J33" s="1">
        <f>+Nacsport!B34</f>
        <v>9</v>
      </c>
      <c r="K33" s="1" t="str">
        <f>+Nacsport!C34</f>
        <v>TACKLE</v>
      </c>
      <c r="L33" s="1" t="str">
        <f>+CONCATENATE(Nacsport!I34,Nacsport!J34)</f>
        <v>OPPONENT</v>
      </c>
      <c r="M33" s="29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>+IF(AG33="P META",5,IF(AG33="TRASF.",2,IF(AG33="P CALCIO",3,IF(AG33="META PUNZ.",7,IF(AG33="DROP",3,"")))))</f>
        <v/>
      </c>
      <c r="AI33" s="1" t="str">
        <f>+CONCATENATE(Nacsport!FK34,Nacsport!FL34)</f>
        <v/>
      </c>
      <c r="AJ33" s="34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17"/>
    </row>
    <row r="34" spans="1:45" ht="15.75" customHeight="1" x14ac:dyDescent="0.2">
      <c r="A34">
        <f>+Nacsport!A35</f>
        <v>35</v>
      </c>
      <c r="B34">
        <f>+A34-2</f>
        <v>33</v>
      </c>
      <c r="C34">
        <f>+B34</f>
        <v>33</v>
      </c>
      <c r="D34" s="12">
        <v>1</v>
      </c>
      <c r="E34" s="1" t="s">
        <v>1295</v>
      </c>
      <c r="F34" s="14">
        <f>CONVERT(LEFT(Nacsport!E35,2),"mn","hr")/24+CONVERT(MID(Nacsport!E35,4,2),"sec","hr")/24</f>
        <v>7.5694444444444437E-3</v>
      </c>
      <c r="G34" s="15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15">
        <f>(+CONVERT(F34,"hr","sec")*24)-5</f>
        <v>648.99999999999989</v>
      </c>
      <c r="I34" s="15">
        <f>+CONVERT(F34,"hr","mn")*24</f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29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FAST</v>
      </c>
      <c r="AG34" s="1" t="str">
        <f>+CONCATENATE(Nacsport!FF35,Nacsport!FG35,Nacsport!FH35,Nacsport!FI35,Nacsport!FJ35)</f>
        <v/>
      </c>
      <c r="AH34" s="1" t="str">
        <f>+IF(AG34="P META",5,IF(AG34="TRASF.",2,IF(AG34="P CALCIO",3,IF(AG34="META PUNZ.",7,IF(AG34="DROP",3,"")))))</f>
        <v/>
      </c>
      <c r="AI34" s="1" t="str">
        <f>+CONCATENATE(Nacsport!FK35,Nacsport!FL35)</f>
        <v/>
      </c>
      <c r="AJ34" s="34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17"/>
    </row>
    <row r="35" spans="1:45" ht="15.75" hidden="1" customHeight="1" x14ac:dyDescent="0.2">
      <c r="A35">
        <f>+Nacsport!A36</f>
        <v>36</v>
      </c>
      <c r="B35">
        <f>+A35-2</f>
        <v>34</v>
      </c>
      <c r="C35">
        <f>+B35</f>
        <v>34</v>
      </c>
      <c r="D35" s="12">
        <v>1</v>
      </c>
      <c r="E35" s="1" t="s">
        <v>1295</v>
      </c>
      <c r="F35" s="14">
        <f>CONVERT(LEFT(Nacsport!E36,2),"mn","hr")/24+CONVERT(MID(Nacsport!E36,4,2),"sec","hr")/24</f>
        <v>7.6273148148148142E-3</v>
      </c>
      <c r="G35" s="15">
        <f>(CONVERT((CONVERT(LEFT(Nacsport!F36,2),"mn","hr")/24+CONVERT(MID(Nacsport!F36,4,2),"sec","hr")/24)-(CONVERT(LEFT(Nacsport!E36,2),"mn","hr")/24+CONVERT(MID(Nacsport!E36,4,2),"sec","hr")/24),"hr","sec")*24)+2</f>
        <v>5.0000000000000195</v>
      </c>
      <c r="H35" s="15">
        <f>(+CONVERT(F35,"hr","sec")*24)-5</f>
        <v>654</v>
      </c>
      <c r="I35" s="15">
        <f>+CONVERT(F35,"hr","mn")*24</f>
        <v>10.983333333333333</v>
      </c>
      <c r="J35" s="1">
        <f>+Nacsport!B36</f>
        <v>10</v>
      </c>
      <c r="K35" s="1" t="str">
        <f>+Nacsport!C36</f>
        <v>TACKLE</v>
      </c>
      <c r="L35" s="1" t="str">
        <f>+CONCATENATE(Nacsport!I36,Nacsport!J36)</f>
        <v>OPPONENT</v>
      </c>
      <c r="M35" s="29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>+IF(AG35="P META",5,IF(AG35="TRASF.",2,IF(AG35="P CALCIO",3,IF(AG35="META PUNZ.",7,IF(AG35="DROP",3,"")))))</f>
        <v/>
      </c>
      <c r="AI35" s="1" t="str">
        <f>+CONCATENATE(Nacsport!FK36,Nacsport!FL36)</f>
        <v/>
      </c>
      <c r="AJ35" s="34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17"/>
    </row>
    <row r="36" spans="1:45" ht="15.75" customHeight="1" x14ac:dyDescent="0.2">
      <c r="A36">
        <f>+Nacsport!A37</f>
        <v>37</v>
      </c>
      <c r="B36">
        <f>+A36-2</f>
        <v>35</v>
      </c>
      <c r="C36">
        <f>+B36</f>
        <v>35</v>
      </c>
      <c r="D36" s="12">
        <v>1</v>
      </c>
      <c r="E36" s="1" t="s">
        <v>1295</v>
      </c>
      <c r="F36" s="14">
        <f>CONVERT(LEFT(Nacsport!E37,2),"mn","hr")/24+CONVERT(MID(Nacsport!E37,4,2),"sec","hr")/24</f>
        <v>7.6504629629629631E-3</v>
      </c>
      <c r="G36" s="15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15">
        <f>(+CONVERT(F36,"hr","sec")*24)-5</f>
        <v>656</v>
      </c>
      <c r="I36" s="15">
        <f>+CONVERT(F36,"hr","mn")*24</f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29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FAST</v>
      </c>
      <c r="AG36" s="1" t="str">
        <f>+CONCATENATE(Nacsport!FF37,Nacsport!FG37,Nacsport!FH37,Nacsport!FI37,Nacsport!FJ37)</f>
        <v/>
      </c>
      <c r="AH36" s="1" t="str">
        <f>+IF(AG36="P META",5,IF(AG36="TRASF.",2,IF(AG36="P CALCIO",3,IF(AG36="META PUNZ.",7,IF(AG36="DROP",3,"")))))</f>
        <v/>
      </c>
      <c r="AI36" s="1" t="str">
        <f>+CONCATENATE(Nacsport!FK37,Nacsport!FL37)</f>
        <v/>
      </c>
      <c r="AJ36" s="34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17"/>
    </row>
    <row r="37" spans="1:45" ht="15.75" hidden="1" customHeight="1" x14ac:dyDescent="0.2">
      <c r="A37">
        <f>+Nacsport!A38</f>
        <v>38</v>
      </c>
      <c r="B37">
        <f>+A37-2</f>
        <v>36</v>
      </c>
      <c r="C37">
        <f>+B37</f>
        <v>36</v>
      </c>
      <c r="D37" s="12">
        <v>1</v>
      </c>
      <c r="E37" s="1" t="s">
        <v>1295</v>
      </c>
      <c r="F37" s="14">
        <f>CONVERT(LEFT(Nacsport!E38,2),"mn","hr")/24+CONVERT(MID(Nacsport!E38,4,2),"sec","hr")/24</f>
        <v>7.6851851851851847E-3</v>
      </c>
      <c r="G37" s="15">
        <f>(CONVERT((CONVERT(LEFT(Nacsport!F38,2),"mn","hr")/24+CONVERT(MID(Nacsport!F38,4,2),"sec","hr")/24)-(CONVERT(LEFT(Nacsport!E38,2),"mn","hr")/24+CONVERT(MID(Nacsport!E38,4,2),"sec","hr")/24),"hr","sec")*24)+2</f>
        <v>5.0000000000000195</v>
      </c>
      <c r="H37" s="15">
        <f>(+CONVERT(F37,"hr","sec")*24)-5</f>
        <v>659</v>
      </c>
      <c r="I37" s="15">
        <f>+CONVERT(F37,"hr","mn")*24</f>
        <v>11.066666666666666</v>
      </c>
      <c r="J37" s="1">
        <f>+Nacsport!B38</f>
        <v>11</v>
      </c>
      <c r="K37" s="1" t="str">
        <f>+Nacsport!C38</f>
        <v>TACKLE</v>
      </c>
      <c r="L37" s="1" t="str">
        <f>+CONCATENATE(Nacsport!I38,Nacsport!J38)</f>
        <v>OPPONENT</v>
      </c>
      <c r="M37" s="29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>+IF(AG37="P META",5,IF(AG37="TRASF.",2,IF(AG37="P CALCIO",3,IF(AG37="META PUNZ.",7,IF(AG37="DROP",3,"")))))</f>
        <v/>
      </c>
      <c r="AI37" s="1" t="str">
        <f>+CONCATENATE(Nacsport!FK38,Nacsport!FL38)</f>
        <v/>
      </c>
      <c r="AJ37" s="34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17"/>
    </row>
    <row r="38" spans="1:45" ht="15.75" customHeight="1" x14ac:dyDescent="0.2">
      <c r="A38">
        <f>+Nacsport!A39</f>
        <v>39</v>
      </c>
      <c r="B38">
        <f>+A38-2</f>
        <v>37</v>
      </c>
      <c r="C38">
        <f>+B38</f>
        <v>37</v>
      </c>
      <c r="D38" s="12">
        <v>1</v>
      </c>
      <c r="E38" s="1" t="s">
        <v>1295</v>
      </c>
      <c r="F38" s="14">
        <f>CONVERT(LEFT(Nacsport!E39,2),"mn","hr")/24+CONVERT(MID(Nacsport!E39,4,2),"sec","hr")/24</f>
        <v>7.7199074074074071E-3</v>
      </c>
      <c r="G38" s="15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15">
        <f>(+CONVERT(F38,"hr","sec")*24)-5</f>
        <v>662</v>
      </c>
      <c r="I38" s="15">
        <f>+CONVERT(F38,"hr","mn")*24</f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29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SLOW</v>
      </c>
      <c r="AG38" s="1" t="str">
        <f>+CONCATENATE(Nacsport!FF39,Nacsport!FG39,Nacsport!FH39,Nacsport!FI39,Nacsport!FJ39)</f>
        <v/>
      </c>
      <c r="AH38" s="1" t="str">
        <f>+IF(AG38="P META",5,IF(AG38="TRASF.",2,IF(AG38="P CALCIO",3,IF(AG38="META PUNZ.",7,IF(AG38="DROP",3,"")))))</f>
        <v/>
      </c>
      <c r="AI38" s="1" t="str">
        <f>+CONCATENATE(Nacsport!FK39,Nacsport!FL39)</f>
        <v/>
      </c>
      <c r="AJ38" s="34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17"/>
    </row>
    <row r="39" spans="1:45" ht="15.75" customHeight="1" x14ac:dyDescent="0.2">
      <c r="A39">
        <f>+Nacsport!A40</f>
        <v>40</v>
      </c>
      <c r="B39">
        <f>+A39-2</f>
        <v>38</v>
      </c>
      <c r="C39">
        <f>+B39</f>
        <v>38</v>
      </c>
      <c r="D39" s="12">
        <v>1</v>
      </c>
      <c r="E39" s="1" t="s">
        <v>1295</v>
      </c>
      <c r="F39" s="14">
        <f>CONVERT(LEFT(Nacsport!E40,2),"mn","hr")/24+CONVERT(MID(Nacsport!E40,4,2),"sec","hr")/24</f>
        <v>7.7662037037037031E-3</v>
      </c>
      <c r="G39" s="15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15">
        <f>(+CONVERT(F39,"hr","sec")*24)-5</f>
        <v>666</v>
      </c>
      <c r="I39" s="15">
        <f>+CONVERT(F39,"hr","mn")*24</f>
        <v>11.183333333333332</v>
      </c>
      <c r="J39" s="1">
        <f>+Nacsport!B40</f>
        <v>1</v>
      </c>
      <c r="K39" s="1" t="str">
        <f>+Nacsport!C40</f>
        <v>KICK</v>
      </c>
      <c r="L39" s="1" t="str">
        <f>+CONCATENATE(Nacsport!I40,Nacsport!J40)</f>
        <v>SAN BENEDETTO</v>
      </c>
      <c r="M39" s="29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UP&amp;UNDER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>+IF(AG39="P META",5,IF(AG39="TRASF.",2,IF(AG39="P CALCIO",3,IF(AG39="META PUNZ.",7,IF(AG39="DROP",3,"")))))</f>
        <v/>
      </c>
      <c r="AI39" s="1" t="str">
        <f>+CONCATENATE(Nacsport!FK40,Nacsport!FL40)</f>
        <v/>
      </c>
      <c r="AJ39" s="34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17"/>
    </row>
    <row r="40" spans="1:45" ht="15.75" customHeight="1" x14ac:dyDescent="0.2">
      <c r="A40">
        <f>+Nacsport!A41</f>
        <v>41</v>
      </c>
      <c r="B40">
        <f>+A40-2</f>
        <v>39</v>
      </c>
      <c r="C40">
        <f>+B40</f>
        <v>39</v>
      </c>
      <c r="D40" s="12">
        <v>1</v>
      </c>
      <c r="E40" s="1" t="s">
        <v>1295</v>
      </c>
      <c r="F40" s="14">
        <f>CONVERT(LEFT(Nacsport!E41,2),"mn","hr")/24+CONVERT(MID(Nacsport!E41,4,2),"sec","hr")/24</f>
        <v>7.7662037037037031E-3</v>
      </c>
      <c r="G40" s="15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15">
        <f>(+CONVERT(F40,"hr","sec")*24)-5</f>
        <v>666</v>
      </c>
      <c r="I40" s="15">
        <f>+CONVERT(F40,"hr","mn")*24</f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29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KICK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>+IF(AG40="P META",5,IF(AG40="TRASF.",2,IF(AG40="P CALCIO",3,IF(AG40="META PUNZ.",7,IF(AG40="DROP",3,"")))))</f>
        <v/>
      </c>
      <c r="AI40" s="1" t="str">
        <f>+CONCATENATE(Nacsport!FK41,Nacsport!FL41)</f>
        <v/>
      </c>
      <c r="AJ40" s="34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17"/>
    </row>
    <row r="41" spans="1:45" ht="15.75" customHeight="1" x14ac:dyDescent="0.2">
      <c r="A41">
        <f>+Nacsport!A42</f>
        <v>42</v>
      </c>
      <c r="B41">
        <f>+A41-2</f>
        <v>40</v>
      </c>
      <c r="C41">
        <f>+B41</f>
        <v>40</v>
      </c>
      <c r="D41" s="12">
        <v>1</v>
      </c>
      <c r="E41" s="1" t="s">
        <v>1295</v>
      </c>
      <c r="F41" s="14">
        <f>CONVERT(LEFT(Nacsport!E42,2),"mn","hr")/24+CONVERT(MID(Nacsport!E42,4,2),"sec","hr")/24</f>
        <v>7.789351851851852E-3</v>
      </c>
      <c r="G41" s="15">
        <f>CONVERT((CONVERT(LEFT(Nacsport!F42,2),"mn","hr")/24+CONVERT(MID(Nacsport!F42,4,2),"sec","hr")/24)-(CONVERT(LEFT(Nacsport!E42,2),"mn","hr")/24+CONVERT(MID(Nacsport!E42,4,2),"sec","hr")/24),"hr","sec")*24</f>
        <v>0</v>
      </c>
      <c r="H41" s="15">
        <f>(+CONVERT(F41,"hr","sec")*24)-5</f>
        <v>668</v>
      </c>
      <c r="I41" s="15">
        <f>+CONVERT(F41,"hr","mn")*24</f>
        <v>11.216666666666667</v>
      </c>
      <c r="J41" s="1">
        <f>+Nacsport!B42</f>
        <v>1</v>
      </c>
      <c r="K41" s="1" t="str">
        <f>+Nacsport!C42</f>
        <v>POINTS</v>
      </c>
      <c r="L41" s="1" t="str">
        <f>+CONCATENATE(Nacsport!I42,Nacsport!J42)</f>
        <v>SAN BENEDETTO</v>
      </c>
      <c r="M41" s="29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TRY</v>
      </c>
      <c r="AH41" s="1">
        <f>+IF(AG41="TRY",5,IF(AG41="CONVERSION",2,IF(AG41="PENALTY-KICK",3,IF(AG41="PENALTY-TRY",7,IF(AG41="DROP",3,"")))))</f>
        <v>5</v>
      </c>
      <c r="AI41" s="1" t="str">
        <f>+CONCATENATE(Nacsport!FK42,Nacsport!FL42)</f>
        <v/>
      </c>
      <c r="AJ41" s="34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17"/>
    </row>
    <row r="42" spans="1:45" ht="15.75" hidden="1" customHeight="1" x14ac:dyDescent="0.2">
      <c r="A42">
        <f>+Nacsport!A43</f>
        <v>43</v>
      </c>
      <c r="B42">
        <f>+A42-2</f>
        <v>41</v>
      </c>
      <c r="C42">
        <f>+B42</f>
        <v>41</v>
      </c>
      <c r="D42" s="12">
        <v>1</v>
      </c>
      <c r="E42" s="1" t="s">
        <v>1295</v>
      </c>
      <c r="F42" s="14">
        <f>CONVERT(LEFT(Nacsport!E43,2),"mn","hr")/24+CONVERT(MID(Nacsport!E43,4,2),"sec","hr")/24</f>
        <v>7.789351851851852E-3</v>
      </c>
      <c r="G42" s="15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15">
        <f>(+CONVERT(F42,"hr","sec")*24)-5</f>
        <v>668</v>
      </c>
      <c r="I42" s="15">
        <f>+CONVERT(F42,"hr","mn")*24</f>
        <v>11.216666666666667</v>
      </c>
      <c r="J42" s="1">
        <f>+Nacsport!B43</f>
        <v>2</v>
      </c>
      <c r="K42" s="1" t="str">
        <f>+Nacsport!C43</f>
        <v>END</v>
      </c>
      <c r="L42" s="1" t="str">
        <f>+CONCATENATE(Nacsport!I43,Nacsport!J43)</f>
        <v/>
      </c>
      <c r="M42" s="29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>+IF(AG42="TRY",5,IF(AG42="CONVERSION",2,IF(AG42="PENALTY-KICK",3,IF(AG42="PENALTY-TRY",7,IF(AG42="DROP",3,"")))))</f>
        <v/>
      </c>
      <c r="AI42" s="1" t="str">
        <f>+CONCATENATE(Nacsport!FK43,Nacsport!FL43)</f>
        <v/>
      </c>
      <c r="AJ42" s="34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17"/>
    </row>
    <row r="43" spans="1:45" ht="15.75" customHeight="1" x14ac:dyDescent="0.2">
      <c r="A43">
        <f>+Nacsport!A44</f>
        <v>44</v>
      </c>
      <c r="B43">
        <f>+A43-2</f>
        <v>42</v>
      </c>
      <c r="C43">
        <f>+B43</f>
        <v>42</v>
      </c>
      <c r="D43" s="12">
        <v>1</v>
      </c>
      <c r="E43" s="1" t="s">
        <v>1295</v>
      </c>
      <c r="F43" s="14">
        <f>CONVERT(LEFT(Nacsport!E44,2),"mn","hr")/24+CONVERT(MID(Nacsport!E44,4,2),"sec","hr")/24</f>
        <v>8.5763888888888886E-3</v>
      </c>
      <c r="G43" s="15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15">
        <f>(+CONVERT(F43,"hr","sec")*24)-5</f>
        <v>736</v>
      </c>
      <c r="I43" s="15">
        <f>+CONVERT(F43,"hr","mn")*24</f>
        <v>12.349999999999998</v>
      </c>
      <c r="J43" s="1">
        <f>+Nacsport!B44</f>
        <v>1</v>
      </c>
      <c r="K43" s="1" t="str">
        <f>+Nacsport!C44</f>
        <v>GOAL-KICK</v>
      </c>
      <c r="L43" s="1" t="str">
        <f>+CONCATENATE(Nacsport!I44,Nacsport!J44)</f>
        <v>SAN BENEDETTO</v>
      </c>
      <c r="M43" s="29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>+IF(AG43="TRY",5,IF(AG43="CONVERSION",2,IF(AG43="PENALTY-KICK",3,IF(AG43="PENALTY-TRY",7,IF(AG43="DROP",3,"")))))</f>
        <v/>
      </c>
      <c r="AI43" s="1" t="str">
        <f>+CONCATENATE(Nacsport!FK44,Nacsport!FL44)</f>
        <v>FAIL</v>
      </c>
      <c r="AJ43" s="34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17"/>
    </row>
    <row r="44" spans="1:45" ht="15.75" hidden="1" customHeight="1" x14ac:dyDescent="0.2">
      <c r="A44">
        <f>+Nacsport!A45</f>
        <v>45</v>
      </c>
      <c r="B44">
        <f>+A44-2</f>
        <v>43</v>
      </c>
      <c r="C44">
        <f>+B44</f>
        <v>43</v>
      </c>
      <c r="D44" s="12">
        <v>1</v>
      </c>
      <c r="E44" s="1" t="s">
        <v>1295</v>
      </c>
      <c r="F44" s="14">
        <f>CONVERT(LEFT(Nacsport!E45,2),"mn","hr")/24+CONVERT(MID(Nacsport!E45,4,2),"sec","hr")/24</f>
        <v>8.819444444444444E-3</v>
      </c>
      <c r="G44" s="15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15">
        <f>(+CONVERT(F44,"hr","sec")*24)-5</f>
        <v>757</v>
      </c>
      <c r="I44" s="15">
        <f>+CONVERT(F44,"hr","mn")*24</f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OPPONENT</v>
      </c>
      <c r="M44" s="29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>+IF(AG44="TRY",5,IF(AG44="CONVERSION",2,IF(AG44="PENALTY-KICK",3,IF(AG44="PENALTY-TRY",7,IF(AG44="DROP",3,"")))))</f>
        <v/>
      </c>
      <c r="AI44" s="1" t="str">
        <f>+CONCATENATE(Nacsport!FK45,Nacsport!FL45)</f>
        <v/>
      </c>
      <c r="AJ44" s="34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17"/>
    </row>
    <row r="45" spans="1:45" ht="15.75" hidden="1" customHeight="1" x14ac:dyDescent="0.2">
      <c r="A45">
        <f>+Nacsport!A46</f>
        <v>46</v>
      </c>
      <c r="B45">
        <f>+A45-2</f>
        <v>44</v>
      </c>
      <c r="C45">
        <f>+B45</f>
        <v>44</v>
      </c>
      <c r="D45" s="12">
        <v>1</v>
      </c>
      <c r="E45" s="1" t="s">
        <v>1295</v>
      </c>
      <c r="F45" s="14">
        <f>CONVERT(LEFT(Nacsport!E46,2),"mn","hr")/24+CONVERT(MID(Nacsport!E46,4,2),"sec","hr")/24</f>
        <v>8.8310185185185193E-3</v>
      </c>
      <c r="G45" s="15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15">
        <f>(+CONVERT(F45,"hr","sec")*24)-5</f>
        <v>758</v>
      </c>
      <c r="I45" s="15">
        <f>+CONVERT(F45,"hr","mn")*24</f>
        <v>12.716666666666667</v>
      </c>
      <c r="J45" s="1">
        <f>+Nacsport!B46</f>
        <v>3</v>
      </c>
      <c r="K45" s="1" t="str">
        <f>+Nacsport!C46</f>
        <v>ATTACK</v>
      </c>
      <c r="L45" s="1" t="str">
        <f>+CONCATENATE(Nacsport!I46,Nacsport!J46)</f>
        <v/>
      </c>
      <c r="M45" s="29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>+IF(AG45="TRY",5,IF(AG45="CONVERSION",2,IF(AG45="PENALTY-KICK",3,IF(AG45="PENALTY-TRY",7,IF(AG45="DROP",3,"")))))</f>
        <v/>
      </c>
      <c r="AI45" s="1" t="str">
        <f>+CONCATENATE(Nacsport!FK46,Nacsport!FL46)</f>
        <v/>
      </c>
      <c r="AJ45" s="34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 t="str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/>
      </c>
      <c r="AS45" s="17"/>
    </row>
    <row r="46" spans="1:45" ht="15.75" hidden="1" customHeight="1" x14ac:dyDescent="0.2">
      <c r="A46">
        <f>+Nacsport!A47</f>
        <v>47</v>
      </c>
      <c r="B46">
        <f>+A46-2</f>
        <v>45</v>
      </c>
      <c r="C46">
        <f>+B46</f>
        <v>45</v>
      </c>
      <c r="D46" s="12">
        <v>1</v>
      </c>
      <c r="E46" s="1" t="s">
        <v>1295</v>
      </c>
      <c r="F46" s="14">
        <f>CONVERT(LEFT(Nacsport!E47,2),"mn","hr")/24+CONVERT(MID(Nacsport!E47,4,2),"sec","hr")/24</f>
        <v>8.8310185185185193E-3</v>
      </c>
      <c r="G46" s="15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15">
        <f>(+CONVERT(F46,"hr","sec")*24)-5</f>
        <v>758</v>
      </c>
      <c r="I46" s="15">
        <f>+CONVERT(F46,"hr","mn")*24</f>
        <v>12.716666666666667</v>
      </c>
      <c r="J46" s="1">
        <f>+Nacsport!B47</f>
        <v>3</v>
      </c>
      <c r="K46" s="1" t="str">
        <f>+Nacsport!C47</f>
        <v>SHORT-MATCH</v>
      </c>
      <c r="L46" s="1" t="str">
        <f>+CONCATENATE(Nacsport!I47,Nacsport!J47)</f>
        <v/>
      </c>
      <c r="M46" s="29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>+IF(AG46="TRY",5,IF(AG46="CONVERSION",2,IF(AG46="PENALTY-KICK",3,IF(AG46="PENALTY-TRY",7,IF(AG46="DROP",3,"")))))</f>
        <v/>
      </c>
      <c r="AI46" s="1" t="str">
        <f>+CONCATENATE(Nacsport!FK47,Nacsport!FL47)</f>
        <v/>
      </c>
      <c r="AJ46" s="34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17"/>
    </row>
    <row r="47" spans="1:45" ht="15.75" hidden="1" customHeight="1" x14ac:dyDescent="0.2">
      <c r="A47">
        <f>+Nacsport!A48</f>
        <v>48</v>
      </c>
      <c r="B47">
        <f>+A47-2</f>
        <v>46</v>
      </c>
      <c r="C47">
        <f>+B47</f>
        <v>46</v>
      </c>
      <c r="D47" s="12">
        <v>1</v>
      </c>
      <c r="E47" s="1" t="s">
        <v>1295</v>
      </c>
      <c r="F47" s="14">
        <f>CONVERT(LEFT(Nacsport!E48,2),"mn","hr")/24+CONVERT(MID(Nacsport!E48,4,2),"sec","hr")/24</f>
        <v>8.9236111111111113E-3</v>
      </c>
      <c r="G47" s="15">
        <v>8</v>
      </c>
      <c r="H47" s="15">
        <f>(+CONVERT(F47,"hr","sec")*24)-5</f>
        <v>766</v>
      </c>
      <c r="I47" s="15">
        <f>+CONVERT(F47,"hr","mn")*24</f>
        <v>12.85</v>
      </c>
      <c r="J47" s="1">
        <f>+Nacsport!B48</f>
        <v>2</v>
      </c>
      <c r="K47" s="1" t="str">
        <f>+Nacsport!C48</f>
        <v>PENALTY</v>
      </c>
      <c r="L47" s="1" t="str">
        <f>+CONCATENATE(Nacsport!I48,Nacsport!J48)</f>
        <v>OPPONENT</v>
      </c>
      <c r="M47" s="29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FOUL-PLAY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>+IF(AG47="TRY",5,IF(AG47="CONVERSION",2,IF(AG47="PENALTY-KICK",3,IF(AG47="PENALTY-TRY",7,IF(AG47="DROP",3,"")))))</f>
        <v/>
      </c>
      <c r="AI47" s="1" t="str">
        <f>+CONCATENATE(Nacsport!FK48,Nacsport!FL48)</f>
        <v/>
      </c>
      <c r="AJ47" s="34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17"/>
    </row>
    <row r="48" spans="1:45" ht="15.75" hidden="1" customHeight="1" x14ac:dyDescent="0.2">
      <c r="A48">
        <f>+Nacsport!A49</f>
        <v>49</v>
      </c>
      <c r="B48">
        <f>+A48-2</f>
        <v>47</v>
      </c>
      <c r="C48">
        <f>+B48</f>
        <v>47</v>
      </c>
      <c r="D48" s="12">
        <v>1</v>
      </c>
      <c r="E48" s="1" t="s">
        <v>1295</v>
      </c>
      <c r="F48" s="14">
        <f>CONVERT(LEFT(Nacsport!E49,2),"mn","hr")/24+CONVERT(MID(Nacsport!E49,4,2),"sec","hr")/24</f>
        <v>8.9467592592592585E-3</v>
      </c>
      <c r="G48" s="15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15">
        <f>(+CONVERT(F48,"hr","sec")*24)-5</f>
        <v>767.99999999999989</v>
      </c>
      <c r="I48" s="15">
        <f>+CONVERT(F48,"hr","mn")*24</f>
        <v>12.883333333333329</v>
      </c>
      <c r="J48" s="1">
        <f>+Nacsport!B49</f>
        <v>3</v>
      </c>
      <c r="K48" s="1" t="str">
        <f>+Nacsport!C49</f>
        <v>END</v>
      </c>
      <c r="L48" s="1" t="str">
        <f>+CONCATENATE(Nacsport!I49,Nacsport!J49)</f>
        <v/>
      </c>
      <c r="M48" s="29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>+IF(AG48="TRY",5,IF(AG48="CONVERSION",2,IF(AG48="PENALTY-KICK",3,IF(AG48="PENALTY-TRY",7,IF(AG48="DROP",3,"")))))</f>
        <v/>
      </c>
      <c r="AI48" s="1" t="str">
        <f>+CONCATENATE(Nacsport!FK49,Nacsport!FL49)</f>
        <v/>
      </c>
      <c r="AJ48" s="34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17"/>
    </row>
    <row r="49" spans="1:45" ht="15.75" hidden="1" customHeight="1" x14ac:dyDescent="0.2">
      <c r="A49">
        <f>+Nacsport!A50</f>
        <v>50</v>
      </c>
      <c r="B49">
        <f>+A49-2</f>
        <v>48</v>
      </c>
      <c r="C49">
        <f>+B49</f>
        <v>48</v>
      </c>
      <c r="D49" s="12">
        <v>1</v>
      </c>
      <c r="E49" s="1" t="s">
        <v>1295</v>
      </c>
      <c r="F49" s="14">
        <f>CONVERT(LEFT(Nacsport!E50,2),"mn","hr")/24+CONVERT(MID(Nacsport!E50,4,2),"sec","hr")/24</f>
        <v>9.3750000000000014E-3</v>
      </c>
      <c r="G49" s="15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15">
        <f>(+CONVERT(F49,"hr","sec")*24)-5</f>
        <v>805.00000000000023</v>
      </c>
      <c r="I49" s="15">
        <f>+CONVERT(F49,"hr","mn")*24</f>
        <v>13.500000000000004</v>
      </c>
      <c r="J49" s="1">
        <f>+Nacsport!B50</f>
        <v>4</v>
      </c>
      <c r="K49" s="1" t="str">
        <f>+Nacsport!C50</f>
        <v>ATTACK</v>
      </c>
      <c r="L49" s="1" t="str">
        <f>+CONCATENATE(Nacsport!I50,Nacsport!J50)</f>
        <v/>
      </c>
      <c r="M49" s="29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>+IF(AG49="TRY",5,IF(AG49="CONVERSION",2,IF(AG49="PENALTY-KICK",3,IF(AG49="PENALTY-TRY",7,IF(AG49="DROP",3,"")))))</f>
        <v/>
      </c>
      <c r="AI49" s="1" t="str">
        <f>+CONCATENATE(Nacsport!FK50,Nacsport!FL50)</f>
        <v/>
      </c>
      <c r="AJ49" s="34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 t="str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/>
      </c>
      <c r="AS49" s="17"/>
    </row>
    <row r="50" spans="1:45" ht="15.75" hidden="1" customHeight="1" x14ac:dyDescent="0.2">
      <c r="A50">
        <f>+Nacsport!A51</f>
        <v>51</v>
      </c>
      <c r="B50">
        <f>+A50-2</f>
        <v>49</v>
      </c>
      <c r="C50">
        <f>+B50</f>
        <v>49</v>
      </c>
      <c r="D50" s="12">
        <v>1</v>
      </c>
      <c r="E50" s="1" t="s">
        <v>1295</v>
      </c>
      <c r="F50" s="14">
        <f>CONVERT(LEFT(Nacsport!E51,2),"mn","hr")/24+CONVERT(MID(Nacsport!E51,4,2),"sec","hr")/24</f>
        <v>9.3750000000000014E-3</v>
      </c>
      <c r="G50" s="15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15">
        <f>(+CONVERT(F50,"hr","sec")*24)-5</f>
        <v>805.00000000000023</v>
      </c>
      <c r="I50" s="15">
        <f>+CONVERT(F50,"hr","mn")*24</f>
        <v>13.500000000000004</v>
      </c>
      <c r="J50" s="1">
        <f>+Nacsport!B51</f>
        <v>4</v>
      </c>
      <c r="K50" s="1" t="str">
        <f>+Nacsport!C51</f>
        <v>SHORT-MATCH</v>
      </c>
      <c r="L50" s="1" t="str">
        <f>+CONCATENATE(Nacsport!I51,Nacsport!J51)</f>
        <v/>
      </c>
      <c r="M50" s="29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>+IF(AG50="TRY",5,IF(AG50="CONVERSION",2,IF(AG50="PENALTY-KICK",3,IF(AG50="PENALTY-TRY",7,IF(AG50="DROP",3,"")))))</f>
        <v/>
      </c>
      <c r="AI50" s="1" t="str">
        <f>+CONCATENATE(Nacsport!FK51,Nacsport!FL51)</f>
        <v/>
      </c>
      <c r="AJ50" s="34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17"/>
    </row>
    <row r="51" spans="1:45" ht="15.75" customHeight="1" x14ac:dyDescent="0.2">
      <c r="A51">
        <f>+Nacsport!A52</f>
        <v>52</v>
      </c>
      <c r="B51">
        <f>+A51-2</f>
        <v>50</v>
      </c>
      <c r="C51">
        <f>+B51</f>
        <v>50</v>
      </c>
      <c r="D51" s="12">
        <v>1</v>
      </c>
      <c r="E51" s="1" t="s">
        <v>1295</v>
      </c>
      <c r="F51" s="14">
        <f>CONVERT(LEFT(Nacsport!E52,2),"mn","hr")/24+CONVERT(MID(Nacsport!E52,4,2),"sec","hr")/24</f>
        <v>9.4560185185185198E-3</v>
      </c>
      <c r="G51" s="15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15">
        <f>(+CONVERT(F51,"hr","sec")*24)-5</f>
        <v>812.00000000000011</v>
      </c>
      <c r="I51" s="15">
        <f>+CONVERT(F51,"hr","mn")*24</f>
        <v>13.616666666666669</v>
      </c>
      <c r="J51" s="1">
        <f>+Nacsport!B52</f>
        <v>2</v>
      </c>
      <c r="K51" s="1" t="str">
        <f>+Nacsport!C52</f>
        <v>LINEOUT</v>
      </c>
      <c r="L51" s="1" t="str">
        <f>+CONCATENATE(Nacsport!I52,Nacsport!J52)</f>
        <v>SAN BENEDETTO</v>
      </c>
      <c r="M51" s="29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CLEAN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>+IF(AG51="TRY",5,IF(AG51="CONVERSION",2,IF(AG51="PENALTY-KICK",3,IF(AG51="PENALTY-TRY",7,IF(AG51="DROP",3,"")))))</f>
        <v/>
      </c>
      <c r="AI51" s="1" t="str">
        <f>+CONCATENATE(Nacsport!FK52,Nacsport!FL52)</f>
        <v/>
      </c>
      <c r="AJ51" s="34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17"/>
    </row>
    <row r="52" spans="1:45" ht="15.75" hidden="1" customHeight="1" x14ac:dyDescent="0.2">
      <c r="A52">
        <f>+Nacsport!A53</f>
        <v>53</v>
      </c>
      <c r="B52">
        <f>+A52-2</f>
        <v>51</v>
      </c>
      <c r="C52">
        <f>+B52</f>
        <v>51</v>
      </c>
      <c r="D52" s="12">
        <v>1</v>
      </c>
      <c r="E52" s="1" t="s">
        <v>1295</v>
      </c>
      <c r="F52" s="14">
        <f>CONVERT(LEFT(Nacsport!E53,2),"mn","hr")/24+CONVERT(MID(Nacsport!E53,4,2),"sec","hr")/24</f>
        <v>9.5254629629629647E-3</v>
      </c>
      <c r="G52" s="15">
        <f>(CONVERT((CONVERT(LEFT(Nacsport!F53,2),"mn","hr")/24+CONVERT(MID(Nacsport!F53,4,2),"sec","hr")/24)-(CONVERT(LEFT(Nacsport!E53,2),"mn","hr")/24+CONVERT(MID(Nacsport!E53,4,2),"sec","hr")/24),"hr","sec")*24)+2</f>
        <v>4.9999999999998694</v>
      </c>
      <c r="H52" s="15">
        <f>(+CONVERT(F52,"hr","sec")*24)-5</f>
        <v>818.00000000000011</v>
      </c>
      <c r="I52" s="15">
        <f>+CONVERT(F52,"hr","mn")*24</f>
        <v>13.716666666666669</v>
      </c>
      <c r="J52" s="1">
        <f>+Nacsport!B53</f>
        <v>12</v>
      </c>
      <c r="K52" s="1" t="str">
        <f>+Nacsport!C53</f>
        <v>TACKLE</v>
      </c>
      <c r="L52" s="1" t="str">
        <f>+CONCATENATE(Nacsport!I53,Nacsport!J53)</f>
        <v>OPPONENT</v>
      </c>
      <c r="M52" s="29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>+IF(AG52="TRY",5,IF(AG52="CONVERSION",2,IF(AG52="PENALTY-KICK",3,IF(AG52="PENALTY-TRY",7,IF(AG52="DROP",3,"")))))</f>
        <v/>
      </c>
      <c r="AI52" s="1" t="str">
        <f>+CONCATENATE(Nacsport!FK53,Nacsport!FL53)</f>
        <v/>
      </c>
      <c r="AJ52" s="34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17"/>
    </row>
    <row r="53" spans="1:45" ht="15.75" customHeight="1" x14ac:dyDescent="0.2">
      <c r="A53">
        <f>+Nacsport!A54</f>
        <v>54</v>
      </c>
      <c r="B53">
        <f>+A53-2</f>
        <v>52</v>
      </c>
      <c r="C53">
        <f>+B53</f>
        <v>52</v>
      </c>
      <c r="D53" s="12">
        <v>1</v>
      </c>
      <c r="E53" s="1" t="s">
        <v>1295</v>
      </c>
      <c r="F53" s="14">
        <f>CONVERT(LEFT(Nacsport!E54,2),"mn","hr")/24+CONVERT(MID(Nacsport!E54,4,2),"sec","hr")/24</f>
        <v>9.5486111111111119E-3</v>
      </c>
      <c r="G53" s="15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15">
        <f>(+CONVERT(F53,"hr","sec")*24)-5</f>
        <v>820</v>
      </c>
      <c r="I53" s="15">
        <f>+CONVERT(F53,"hr","mn")*24</f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29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SLOW</v>
      </c>
      <c r="AG53" s="1" t="str">
        <f>+CONCATENATE(Nacsport!FF54,Nacsport!FG54,Nacsport!FH54,Nacsport!FI54,Nacsport!FJ54)</f>
        <v/>
      </c>
      <c r="AH53" s="1" t="str">
        <f>+IF(AG53="TRY",5,IF(AG53="CONVERSION",2,IF(AG53="PENALTY-KICK",3,IF(AG53="PENALTY-TRY",7,IF(AG53="DROP",3,"")))))</f>
        <v/>
      </c>
      <c r="AI53" s="1" t="str">
        <f>+CONCATENATE(Nacsport!FK54,Nacsport!FL54)</f>
        <v/>
      </c>
      <c r="AJ53" s="34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17"/>
    </row>
    <row r="54" spans="1:45" ht="15.75" hidden="1" customHeight="1" x14ac:dyDescent="0.2">
      <c r="A54">
        <f>+Nacsport!A55</f>
        <v>55</v>
      </c>
      <c r="B54">
        <f>+A54-2</f>
        <v>53</v>
      </c>
      <c r="C54">
        <f>+B54</f>
        <v>53</v>
      </c>
      <c r="D54" s="12">
        <v>1</v>
      </c>
      <c r="E54" s="1" t="s">
        <v>1295</v>
      </c>
      <c r="F54" s="14">
        <f>CONVERT(LEFT(Nacsport!E55,2),"mn","hr")/24+CONVERT(MID(Nacsport!E55,4,2),"sec","hr")/24</f>
        <v>9.6064814814814832E-3</v>
      </c>
      <c r="G54" s="15">
        <f>(CONVERT((CONVERT(LEFT(Nacsport!F55,2),"mn","hr")/24+CONVERT(MID(Nacsport!F55,4,2),"sec","hr")/24)-(CONVERT(LEFT(Nacsport!E55,2),"mn","hr")/24+CONVERT(MID(Nacsport!E55,4,2),"sec","hr")/24),"hr","sec")*24)+2</f>
        <v>4.9999999999998694</v>
      </c>
      <c r="H54" s="15">
        <f>(+CONVERT(F54,"hr","sec")*24)-5</f>
        <v>825.00000000000023</v>
      </c>
      <c r="I54" s="15">
        <f>+CONVERT(F54,"hr","mn")*24</f>
        <v>13.833333333333337</v>
      </c>
      <c r="J54" s="1">
        <f>+Nacsport!B55</f>
        <v>13</v>
      </c>
      <c r="K54" s="1" t="str">
        <f>+Nacsport!C55</f>
        <v>TACKLE</v>
      </c>
      <c r="L54" s="1" t="str">
        <f>+CONCATENATE(Nacsport!I55,Nacsport!J55)</f>
        <v>OPPONENT</v>
      </c>
      <c r="M54" s="29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>+IF(AG54="TRY",5,IF(AG54="CONVERSION",2,IF(AG54="PENALTY-KICK",3,IF(AG54="PENALTY-TRY",7,IF(AG54="DROP",3,"")))))</f>
        <v/>
      </c>
      <c r="AI54" s="1" t="str">
        <f>+CONCATENATE(Nacsport!FK55,Nacsport!FL55)</f>
        <v/>
      </c>
      <c r="AJ54" s="34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17"/>
    </row>
    <row r="55" spans="1:45" ht="15.75" customHeight="1" x14ac:dyDescent="0.2">
      <c r="A55">
        <f>+Nacsport!A56</f>
        <v>56</v>
      </c>
      <c r="B55">
        <f>+A55-2</f>
        <v>54</v>
      </c>
      <c r="C55">
        <f>+B55</f>
        <v>54</v>
      </c>
      <c r="D55" s="12">
        <v>1</v>
      </c>
      <c r="E55" s="1" t="s">
        <v>1295</v>
      </c>
      <c r="F55" s="14">
        <f>CONVERT(LEFT(Nacsport!E56,2),"mn","hr")/24+CONVERT(MID(Nacsport!E56,4,2),"sec","hr")/24</f>
        <v>9.6064814814814832E-3</v>
      </c>
      <c r="G55" s="15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15">
        <f>(+CONVERT(F55,"hr","sec")*24)-5</f>
        <v>825.00000000000023</v>
      </c>
      <c r="I55" s="15">
        <f>+CONVERT(F55,"hr","mn")*24</f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29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FAST</v>
      </c>
      <c r="AG55" s="1" t="str">
        <f>+CONCATENATE(Nacsport!FF56,Nacsport!FG56,Nacsport!FH56,Nacsport!FI56,Nacsport!FJ56)</f>
        <v/>
      </c>
      <c r="AH55" s="1" t="str">
        <f>+IF(AG55="TRY",5,IF(AG55="CONVERSION",2,IF(AG55="PENALTY-KICK",3,IF(AG55="PENALTY-TRY",7,IF(AG55="DROP",3,"")))))</f>
        <v/>
      </c>
      <c r="AI55" s="1" t="str">
        <f>+CONCATENATE(Nacsport!FK56,Nacsport!FL56)</f>
        <v/>
      </c>
      <c r="AJ55" s="34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17"/>
    </row>
    <row r="56" spans="1:45" ht="15.75" customHeight="1" x14ac:dyDescent="0.2">
      <c r="A56">
        <f>+Nacsport!A57</f>
        <v>57</v>
      </c>
      <c r="B56">
        <f>+A56-2</f>
        <v>55</v>
      </c>
      <c r="C56">
        <f>+B56</f>
        <v>55</v>
      </c>
      <c r="D56" s="12">
        <v>1</v>
      </c>
      <c r="E56" s="1" t="s">
        <v>1295</v>
      </c>
      <c r="F56" s="14">
        <f>CONVERT(LEFT(Nacsport!E57,2),"mn","hr")/24+CONVERT(MID(Nacsport!E57,4,2),"sec","hr")/24</f>
        <v>9.6643518518518528E-3</v>
      </c>
      <c r="G56" s="15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15">
        <f>(+CONVERT(F56,"hr","sec")*24)-5</f>
        <v>830.00000000000011</v>
      </c>
      <c r="I56" s="15">
        <f>+CONVERT(F56,"hr","mn")*24</f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29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NUMBERS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>+IF(AG56="TRY",5,IF(AG56="CONVERSION",2,IF(AG56="PENALTY-KICK",3,IF(AG56="PENALTY-TRY",7,IF(AG56="DROP",3,"")))))</f>
        <v/>
      </c>
      <c r="AI56" s="1" t="str">
        <f>+CONCATENATE(Nacsport!FK57,Nacsport!FL57)</f>
        <v/>
      </c>
      <c r="AJ56" s="34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17"/>
    </row>
    <row r="57" spans="1:45" ht="15.75" customHeight="1" x14ac:dyDescent="0.2">
      <c r="A57">
        <f>+Nacsport!A58</f>
        <v>58</v>
      </c>
      <c r="B57">
        <f>+A57-2</f>
        <v>56</v>
      </c>
      <c r="C57">
        <f>+B57</f>
        <v>56</v>
      </c>
      <c r="D57" s="12">
        <v>1</v>
      </c>
      <c r="E57" s="1" t="s">
        <v>1295</v>
      </c>
      <c r="F57" s="14">
        <f>CONVERT(LEFT(Nacsport!E58,2),"mn","hr")/24+CONVERT(MID(Nacsport!E58,4,2),"sec","hr")/24</f>
        <v>9.7222222222222224E-3</v>
      </c>
      <c r="G57" s="15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15">
        <f>(+CONVERT(F57,"hr","sec")*24)-5</f>
        <v>835</v>
      </c>
      <c r="I57" s="15">
        <f>+CONVERT(F57,"hr","mn")*24</f>
        <v>14</v>
      </c>
      <c r="J57" s="1">
        <f>+Nacsport!B58</f>
        <v>1</v>
      </c>
      <c r="K57" s="1" t="str">
        <f>+Nacsport!C58</f>
        <v>TURNOVER-</v>
      </c>
      <c r="L57" s="1" t="str">
        <f>+CONCATENATE(Nacsport!I58,Nacsport!J58)</f>
        <v>SAN BENEDETTO</v>
      </c>
      <c r="M57" s="29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>+IF(AG57="TRY",5,IF(AG57="CONVERSION",2,IF(AG57="PENALTY-KICK",3,IF(AG57="PENALTY-TRY",7,IF(AG57="DROP",3,"")))))</f>
        <v/>
      </c>
      <c r="AI57" s="1" t="str">
        <f>+CONCATENATE(Nacsport!FK58,Nacsport!FL58)</f>
        <v/>
      </c>
      <c r="AJ57" s="34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17"/>
    </row>
    <row r="58" spans="1:45" ht="15.75" hidden="1" customHeight="1" x14ac:dyDescent="0.2">
      <c r="A58">
        <f>+Nacsport!A59</f>
        <v>59</v>
      </c>
      <c r="B58">
        <f>+A58-2</f>
        <v>57</v>
      </c>
      <c r="C58">
        <f>+B58</f>
        <v>57</v>
      </c>
      <c r="D58" s="12">
        <v>1</v>
      </c>
      <c r="E58" s="1" t="s">
        <v>1295</v>
      </c>
      <c r="F58" s="14">
        <f>CONVERT(LEFT(Nacsport!E59,2),"mn","hr")/24+CONVERT(MID(Nacsport!E59,4,2),"sec","hr")/24</f>
        <v>9.7222222222222224E-3</v>
      </c>
      <c r="G58" s="15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15">
        <f>(+CONVERT(F58,"hr","sec")*24)-5</f>
        <v>835</v>
      </c>
      <c r="I58" s="15">
        <f>+CONVERT(F58,"hr","mn")*24</f>
        <v>14</v>
      </c>
      <c r="J58" s="1">
        <f>+Nacsport!B59</f>
        <v>4</v>
      </c>
      <c r="K58" s="1" t="str">
        <f>+Nacsport!C59</f>
        <v>END</v>
      </c>
      <c r="L58" s="1" t="str">
        <f>+CONCATENATE(Nacsport!I59,Nacsport!J59)</f>
        <v/>
      </c>
      <c r="M58" s="29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>+IF(AG58="TRY",5,IF(AG58="CONVERSION",2,IF(AG58="PENALTY-KICK",3,IF(AG58="PENALTY-TRY",7,IF(AG58="DROP",3,"")))))</f>
        <v/>
      </c>
      <c r="AI58" s="1" t="str">
        <f>+CONCATENATE(Nacsport!FK59,Nacsport!FL59)</f>
        <v/>
      </c>
      <c r="AJ58" s="34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17"/>
    </row>
    <row r="59" spans="1:45" ht="15.75" hidden="1" customHeight="1" x14ac:dyDescent="0.2">
      <c r="A59">
        <f>+Nacsport!A60</f>
        <v>60</v>
      </c>
      <c r="B59">
        <f>+A59-2</f>
        <v>58</v>
      </c>
      <c r="C59">
        <f>+B59</f>
        <v>58</v>
      </c>
      <c r="D59" s="12">
        <v>1</v>
      </c>
      <c r="E59" s="1" t="s">
        <v>1295</v>
      </c>
      <c r="F59" s="14">
        <f>CONVERT(LEFT(Nacsport!E60,2),"mn","hr")/24+CONVERT(MID(Nacsport!E60,4,2),"sec","hr")/24</f>
        <v>1.0069444444444445E-2</v>
      </c>
      <c r="G59" s="15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15">
        <f>(+CONVERT(F59,"hr","sec")*24)-5</f>
        <v>865</v>
      </c>
      <c r="I59" s="15">
        <f>+CONVERT(F59,"hr","mn")*24</f>
        <v>14.5</v>
      </c>
      <c r="J59" s="1">
        <f>+Nacsport!B60</f>
        <v>3</v>
      </c>
      <c r="K59" s="1" t="str">
        <f>+Nacsport!C60</f>
        <v>DEFENCE</v>
      </c>
      <c r="L59" s="1" t="str">
        <f>+CONCATENATE(Nacsport!I60,Nacsport!J60)</f>
        <v/>
      </c>
      <c r="M59" s="29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>+IF(AG59="TRY",5,IF(AG59="CONVERSION",2,IF(AG59="PENALTY-KICK",3,IF(AG59="PENALTY-TRY",7,IF(AG59="DROP",3,"")))))</f>
        <v/>
      </c>
      <c r="AI59" s="1" t="str">
        <f>+CONCATENATE(Nacsport!FK60,Nacsport!FL60)</f>
        <v/>
      </c>
      <c r="AJ59" s="34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 t="str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/>
      </c>
      <c r="AS59" s="17"/>
    </row>
    <row r="60" spans="1:45" ht="15.75" hidden="1" customHeight="1" x14ac:dyDescent="0.2">
      <c r="A60">
        <f>+Nacsport!A61</f>
        <v>61</v>
      </c>
      <c r="B60">
        <f>+A60-2</f>
        <v>59</v>
      </c>
      <c r="C60">
        <f>+B60</f>
        <v>59</v>
      </c>
      <c r="D60" s="12">
        <v>1</v>
      </c>
      <c r="E60" s="1" t="s">
        <v>1295</v>
      </c>
      <c r="F60" s="14">
        <f>CONVERT(LEFT(Nacsport!E61,2),"mn","hr")/24+CONVERT(MID(Nacsport!E61,4,2),"sec","hr")/24</f>
        <v>1.0069444444444445E-2</v>
      </c>
      <c r="G60" s="15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15">
        <f>(+CONVERT(F60,"hr","sec")*24)-5</f>
        <v>865</v>
      </c>
      <c r="I60" s="15">
        <f>+CONVERT(F60,"hr","mn")*24</f>
        <v>14.5</v>
      </c>
      <c r="J60" s="1">
        <f>+Nacsport!B61</f>
        <v>5</v>
      </c>
      <c r="K60" s="1" t="str">
        <f>+Nacsport!C61</f>
        <v>SHORT-MATCH</v>
      </c>
      <c r="L60" s="1" t="str">
        <f>+CONCATENATE(Nacsport!I61,Nacsport!J61)</f>
        <v/>
      </c>
      <c r="M60" s="29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>+IF(AG60="TRY",5,IF(AG60="CONVERSION",2,IF(AG60="PENALTY-KICK",3,IF(AG60="PENALTY-TRY",7,IF(AG60="DROP",3,"")))))</f>
        <v/>
      </c>
      <c r="AI60" s="1" t="str">
        <f>+CONCATENATE(Nacsport!FK61,Nacsport!FL61)</f>
        <v/>
      </c>
      <c r="AJ60" s="3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17"/>
    </row>
    <row r="61" spans="1:45" ht="15.75" hidden="1" customHeight="1" x14ac:dyDescent="0.2">
      <c r="A61">
        <f>+Nacsport!A62</f>
        <v>62</v>
      </c>
      <c r="B61">
        <f>+A61-2</f>
        <v>60</v>
      </c>
      <c r="C61">
        <f>+B61</f>
        <v>60</v>
      </c>
      <c r="D61" s="12">
        <v>1</v>
      </c>
      <c r="E61" s="1" t="s">
        <v>1295</v>
      </c>
      <c r="F61" s="14">
        <f>CONVERT(LEFT(Nacsport!E62,2),"mn","hr")/24+CONVERT(MID(Nacsport!E62,4,2),"sec","hr")/24</f>
        <v>1.0231481481481482E-2</v>
      </c>
      <c r="G61" s="15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15">
        <f>(+CONVERT(F61,"hr","sec")*24)-5</f>
        <v>879</v>
      </c>
      <c r="I61" s="15">
        <f>+CONVERT(F61,"hr","mn")*24</f>
        <v>14.733333333333334</v>
      </c>
      <c r="J61" s="1">
        <f>+Nacsport!B62</f>
        <v>3</v>
      </c>
      <c r="K61" s="1" t="str">
        <f>+Nacsport!C62</f>
        <v>LINEOUT</v>
      </c>
      <c r="L61" s="1" t="str">
        <f>+CONCATENATE(Nacsport!I62,Nacsport!J62)</f>
        <v>OPPONENT</v>
      </c>
      <c r="M61" s="29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LOST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>+IF(AG61="TRY",5,IF(AG61="CONVERSION",2,IF(AG61="PENALTY-KICK",3,IF(AG61="PENALTY-TRY",7,IF(AG61="DROP",3,"")))))</f>
        <v/>
      </c>
      <c r="AI61" s="1" t="str">
        <f>+CONCATENATE(Nacsport!FK62,Nacsport!FL62)</f>
        <v/>
      </c>
      <c r="AJ61" s="34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17"/>
    </row>
    <row r="62" spans="1:45" ht="15.75" hidden="1" customHeight="1" x14ac:dyDescent="0.2">
      <c r="A62">
        <f>+Nacsport!A63</f>
        <v>63</v>
      </c>
      <c r="B62">
        <f>+A62-2</f>
        <v>61</v>
      </c>
      <c r="C62">
        <f>+B62</f>
        <v>61</v>
      </c>
      <c r="D62" s="12">
        <v>1</v>
      </c>
      <c r="E62" s="1" t="s">
        <v>1295</v>
      </c>
      <c r="F62" s="14">
        <f>CONVERT(LEFT(Nacsport!E63,2),"mn","hr")/24+CONVERT(MID(Nacsport!E63,4,2),"sec","hr")/24</f>
        <v>1.0231481481481482E-2</v>
      </c>
      <c r="G62" s="15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15">
        <f>(+CONVERT(F62,"hr","sec")*24)-5</f>
        <v>879</v>
      </c>
      <c r="I62" s="15">
        <f>+CONVERT(F62,"hr","mn")*24</f>
        <v>14.733333333333334</v>
      </c>
      <c r="J62" s="1">
        <f>+Nacsport!B63</f>
        <v>5</v>
      </c>
      <c r="K62" s="1" t="str">
        <f>+Nacsport!C63</f>
        <v>ATTACK</v>
      </c>
      <c r="L62" s="1" t="str">
        <f>+CONCATENATE(Nacsport!I63,Nacsport!J63)</f>
        <v/>
      </c>
      <c r="M62" s="29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>+IF(AG62="TRY",5,IF(AG62="CONVERSION",2,IF(AG62="PENALTY-KICK",3,IF(AG62="PENALTY-TRY",7,IF(AG62="DROP",3,"")))))</f>
        <v/>
      </c>
      <c r="AI62" s="1" t="str">
        <f>+CONCATENATE(Nacsport!FK63,Nacsport!FL63)</f>
        <v/>
      </c>
      <c r="AJ62" s="34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 t="str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/>
      </c>
      <c r="AS62" s="17"/>
    </row>
    <row r="63" spans="1:45" ht="15.75" customHeight="1" x14ac:dyDescent="0.2">
      <c r="A63">
        <f>+Nacsport!A64</f>
        <v>64</v>
      </c>
      <c r="B63">
        <f>+A63-2</f>
        <v>62</v>
      </c>
      <c r="C63">
        <f>+B63</f>
        <v>62</v>
      </c>
      <c r="D63" s="12">
        <v>1</v>
      </c>
      <c r="E63" s="1" t="s">
        <v>1295</v>
      </c>
      <c r="F63" s="14">
        <f>CONVERT(LEFT(Nacsport!E64,2),"mn","hr")/24+CONVERT(MID(Nacsport!E64,4,2),"sec","hr")/24</f>
        <v>1.0289351851851852E-2</v>
      </c>
      <c r="G63" s="15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15">
        <f>(+CONVERT(F63,"hr","sec")*24)-5</f>
        <v>884</v>
      </c>
      <c r="I63" s="15">
        <f>+CONVERT(F63,"hr","mn")*24</f>
        <v>14.816666666666665</v>
      </c>
      <c r="J63" s="1">
        <f>+Nacsport!B64</f>
        <v>2</v>
      </c>
      <c r="K63" s="1" t="str">
        <f>+Nacsport!C64</f>
        <v>TURNOVER-</v>
      </c>
      <c r="L63" s="1" t="str">
        <f>+CONCATENATE(Nacsport!I64,Nacsport!J64)</f>
        <v>SAN BENEDETTO</v>
      </c>
      <c r="M63" s="29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KNOCK-ON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>+IF(AG63="TRY",5,IF(AG63="CONVERSION",2,IF(AG63="PENALTY-KICK",3,IF(AG63="PENALTY-TRY",7,IF(AG63="DROP",3,"")))))</f>
        <v/>
      </c>
      <c r="AI63" s="1" t="str">
        <f>+CONCATENATE(Nacsport!FK64,Nacsport!FL64)</f>
        <v/>
      </c>
      <c r="AJ63" s="34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17"/>
    </row>
    <row r="64" spans="1:45" ht="15.75" customHeight="1" x14ac:dyDescent="0.2">
      <c r="A64">
        <f>+Nacsport!A65</f>
        <v>65</v>
      </c>
      <c r="B64">
        <f>+A64-2</f>
        <v>63</v>
      </c>
      <c r="C64">
        <f>+B64</f>
        <v>63</v>
      </c>
      <c r="D64" s="12">
        <v>1</v>
      </c>
      <c r="E64" s="1" t="s">
        <v>1295</v>
      </c>
      <c r="F64" s="14">
        <f>CONVERT(LEFT(Nacsport!E65,2),"mn","hr")/24+CONVERT(MID(Nacsport!E65,4,2),"sec","hr")/24</f>
        <v>1.0289351851851852E-2</v>
      </c>
      <c r="G64" s="15">
        <v>8</v>
      </c>
      <c r="H64" s="15">
        <f>(+CONVERT(F64,"hr","sec")*24)-5</f>
        <v>884</v>
      </c>
      <c r="I64" s="15">
        <f>+CONVERT(F64,"hr","mn")*24</f>
        <v>14.816666666666665</v>
      </c>
      <c r="J64" s="1">
        <f>+Nacsport!B65</f>
        <v>3</v>
      </c>
      <c r="K64" s="1" t="str">
        <f>+Nacsport!C65</f>
        <v>PENALTY</v>
      </c>
      <c r="L64" s="1" t="str">
        <f>+CONCATENATE(Nacsport!I65,Nacsport!J65)</f>
        <v>SAN BENEDETTO</v>
      </c>
      <c r="M64" s="29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OFFSIDE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>+IF(AG64="TRY",5,IF(AG64="CONVERSION",2,IF(AG64="PENALTY-KICK",3,IF(AG64="PENALTY-TRY",7,IF(AG64="DROP",3,"")))))</f>
        <v/>
      </c>
      <c r="AI64" s="1" t="str">
        <f>+CONCATENATE(Nacsport!FK65,Nacsport!FL65)</f>
        <v/>
      </c>
      <c r="AJ64" s="34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17"/>
    </row>
    <row r="65" spans="1:45" ht="15.75" hidden="1" customHeight="1" x14ac:dyDescent="0.2">
      <c r="A65">
        <f>+Nacsport!A66</f>
        <v>66</v>
      </c>
      <c r="B65">
        <f>+A65-2</f>
        <v>64</v>
      </c>
      <c r="C65">
        <f>+B65</f>
        <v>64</v>
      </c>
      <c r="D65" s="12">
        <v>1</v>
      </c>
      <c r="E65" s="1" t="s">
        <v>1295</v>
      </c>
      <c r="F65" s="14">
        <f>CONVERT(LEFT(Nacsport!E66,2),"mn","hr")/24+CONVERT(MID(Nacsport!E66,4,2),"sec","hr")/24</f>
        <v>1.03125E-2</v>
      </c>
      <c r="G65" s="15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15">
        <f>(+CONVERT(F65,"hr","sec")*24)-5</f>
        <v>886</v>
      </c>
      <c r="I65" s="15">
        <f>+CONVERT(F65,"hr","mn")*24</f>
        <v>14.850000000000001</v>
      </c>
      <c r="J65" s="1">
        <f>+Nacsport!B66</f>
        <v>5</v>
      </c>
      <c r="K65" s="1" t="str">
        <f>+Nacsport!C66</f>
        <v>END</v>
      </c>
      <c r="L65" s="1" t="str">
        <f>+CONCATENATE(Nacsport!I66,Nacsport!J66)</f>
        <v/>
      </c>
      <c r="M65" s="29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>+IF(AG65="TRY",5,IF(AG65="CONVERSION",2,IF(AG65="PENALTY-KICK",3,IF(AG65="PENALTY-TRY",7,IF(AG65="DROP",3,"")))))</f>
        <v/>
      </c>
      <c r="AI65" s="1" t="str">
        <f>+CONCATENATE(Nacsport!FK66,Nacsport!FL66)</f>
        <v/>
      </c>
      <c r="AJ65" s="34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17"/>
    </row>
    <row r="66" spans="1:45" ht="15.75" customHeight="1" x14ac:dyDescent="0.2">
      <c r="A66">
        <f>+Nacsport!A67</f>
        <v>67</v>
      </c>
      <c r="B66">
        <f>+A66-2</f>
        <v>65</v>
      </c>
      <c r="C66">
        <f>+B66</f>
        <v>65</v>
      </c>
      <c r="D66" s="12">
        <v>1</v>
      </c>
      <c r="E66" s="1" t="s">
        <v>1295</v>
      </c>
      <c r="F66" s="14">
        <f>CONVERT(LEFT(Nacsport!E67,2),"mn","hr")/24+CONVERT(MID(Nacsport!E67,4,2),"sec","hr")/24</f>
        <v>1.0543981481481481E-2</v>
      </c>
      <c r="G66" s="15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15">
        <f>(+CONVERT(F66,"hr","sec")*24)-5</f>
        <v>905.99999999999989</v>
      </c>
      <c r="I66" s="15">
        <f>+CONVERT(F66,"hr","mn")*24</f>
        <v>15.183333333333334</v>
      </c>
      <c r="J66" s="1">
        <f>+Nacsport!B67</f>
        <v>3</v>
      </c>
      <c r="K66" s="1" t="str">
        <f>+Nacsport!C67</f>
        <v>TURNOVER+</v>
      </c>
      <c r="L66" s="1" t="str">
        <f>+CONCATENATE(Nacsport!I67,Nacsport!J67)</f>
        <v>SAN BENEDETTO</v>
      </c>
      <c r="M66" s="29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/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>KICK</v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>+IF(AG66="TRY",5,IF(AG66="CONVERSION",2,IF(AG66="PENALTY-KICK",3,IF(AG66="PENALTY-TRY",7,IF(AG66="DROP",3,"")))))</f>
        <v/>
      </c>
      <c r="AI66" s="1" t="str">
        <f>+CONCATENATE(Nacsport!FK67,Nacsport!FL67)</f>
        <v/>
      </c>
      <c r="AJ66" s="34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17"/>
    </row>
    <row r="67" spans="1:45" ht="15.75" hidden="1" customHeight="1" x14ac:dyDescent="0.2">
      <c r="A67">
        <f>+Nacsport!A68</f>
        <v>68</v>
      </c>
      <c r="B67">
        <f>+A67-2</f>
        <v>66</v>
      </c>
      <c r="C67">
        <f>+B67</f>
        <v>66</v>
      </c>
      <c r="D67" s="12">
        <v>1</v>
      </c>
      <c r="E67" s="1" t="s">
        <v>1295</v>
      </c>
      <c r="F67" s="14">
        <f>CONVERT(LEFT(Nacsport!E68,2),"mn","hr")/24+CONVERT(MID(Nacsport!E68,4,2),"sec","hr")/24</f>
        <v>1.0543981481481481E-2</v>
      </c>
      <c r="G67" s="15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15">
        <f>(+CONVERT(F67,"hr","sec")*24)-5</f>
        <v>905.99999999999989</v>
      </c>
      <c r="I67" s="15">
        <f>+CONVERT(F67,"hr","mn")*24</f>
        <v>15.183333333333334</v>
      </c>
      <c r="J67" s="1">
        <f>+Nacsport!B68</f>
        <v>6</v>
      </c>
      <c r="K67" s="1" t="str">
        <f>+Nacsport!C68</f>
        <v>ATTACK</v>
      </c>
      <c r="L67" s="1" t="str">
        <f>+CONCATENATE(Nacsport!I68,Nacsport!J68)</f>
        <v/>
      </c>
      <c r="M67" s="29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>+IF(AG67="TRY",5,IF(AG67="CONVERSION",2,IF(AG67="PENALTY-KICK",3,IF(AG67="PENALTY-TRY",7,IF(AG67="DROP",3,"")))))</f>
        <v/>
      </c>
      <c r="AI67" s="1" t="str">
        <f>+CONCATENATE(Nacsport!FK68,Nacsport!FL68)</f>
        <v/>
      </c>
      <c r="AJ67" s="34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 t="str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/>
      </c>
      <c r="AS67" s="17"/>
    </row>
    <row r="68" spans="1:45" ht="15.75" hidden="1" customHeight="1" x14ac:dyDescent="0.2">
      <c r="A68">
        <f>+Nacsport!A69</f>
        <v>69</v>
      </c>
      <c r="B68">
        <f>+A68-2</f>
        <v>67</v>
      </c>
      <c r="C68">
        <f>+B68</f>
        <v>67</v>
      </c>
      <c r="D68" s="12">
        <v>1</v>
      </c>
      <c r="E68" s="1" t="s">
        <v>1295</v>
      </c>
      <c r="F68" s="14">
        <f>CONVERT(LEFT(Nacsport!E69,2),"mn","hr")/24+CONVERT(MID(Nacsport!E69,4,2),"sec","hr")/24</f>
        <v>1.0543981481481481E-2</v>
      </c>
      <c r="G68" s="15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15">
        <f>(+CONVERT(F68,"hr","sec")*24)-5</f>
        <v>905.99999999999989</v>
      </c>
      <c r="I68" s="15">
        <f>+CONVERT(F68,"hr","mn")*24</f>
        <v>15.183333333333334</v>
      </c>
      <c r="J68" s="1">
        <f>+Nacsport!B69</f>
        <v>6</v>
      </c>
      <c r="K68" s="1" t="str">
        <f>+Nacsport!C69</f>
        <v>SHORT-MATCH</v>
      </c>
      <c r="L68" s="1" t="str">
        <f>+CONCATENATE(Nacsport!I69,Nacsport!J69)</f>
        <v/>
      </c>
      <c r="M68" s="29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>+IF(AG68="TRY",5,IF(AG68="CONVERSION",2,IF(AG68="PENALTY-KICK",3,IF(AG68="PENALTY-TRY",7,IF(AG68="DROP",3,"")))))</f>
        <v/>
      </c>
      <c r="AI68" s="1" t="str">
        <f>+CONCATENATE(Nacsport!FK69,Nacsport!FL69)</f>
        <v/>
      </c>
      <c r="AJ68" s="34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17"/>
    </row>
    <row r="69" spans="1:45" ht="15.75" customHeight="1" x14ac:dyDescent="0.2">
      <c r="A69">
        <f>+Nacsport!A70</f>
        <v>70</v>
      </c>
      <c r="B69">
        <f>+A69-2</f>
        <v>68</v>
      </c>
      <c r="C69">
        <f>+B69</f>
        <v>68</v>
      </c>
      <c r="D69" s="12">
        <v>1</v>
      </c>
      <c r="E69" s="1" t="s">
        <v>1295</v>
      </c>
      <c r="F69" s="14">
        <f>CONVERT(LEFT(Nacsport!E70,2),"mn","hr")/24+CONVERT(MID(Nacsport!E70,4,2),"sec","hr")/24</f>
        <v>1.0659722222222221E-2</v>
      </c>
      <c r="G69" s="15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15">
        <f>(+CONVERT(F69,"hr","sec")*24)-5</f>
        <v>916</v>
      </c>
      <c r="I69" s="15">
        <f>+CONVERT(F69,"hr","mn")*24</f>
        <v>15.349999999999998</v>
      </c>
      <c r="J69" s="1">
        <f>+Nacsport!B70</f>
        <v>2</v>
      </c>
      <c r="K69" s="1" t="str">
        <f>+Nacsport!C70</f>
        <v>KICK</v>
      </c>
      <c r="L69" s="1" t="str">
        <f>+CONCATENATE(Nacsport!I70,Nacsport!J70)</f>
        <v>SAN BENEDETTO</v>
      </c>
      <c r="M69" s="29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UP&amp;UNDER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>+IF(AG69="TRY",5,IF(AG69="CONVERSION",2,IF(AG69="PENALTY-KICK",3,IF(AG69="PENALTY-TRY",7,IF(AG69="DROP",3,"")))))</f>
        <v/>
      </c>
      <c r="AI69" s="1" t="str">
        <f>+CONCATENATE(Nacsport!FK70,Nacsport!FL70)</f>
        <v/>
      </c>
      <c r="AJ69" s="34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17"/>
    </row>
    <row r="70" spans="1:45" ht="15.75" customHeight="1" x14ac:dyDescent="0.2">
      <c r="A70">
        <f>+Nacsport!A71</f>
        <v>71</v>
      </c>
      <c r="B70">
        <f>+A70-2</f>
        <v>69</v>
      </c>
      <c r="C70">
        <f>+B70</f>
        <v>69</v>
      </c>
      <c r="D70" s="12">
        <v>1</v>
      </c>
      <c r="E70" s="1" t="s">
        <v>1295</v>
      </c>
      <c r="F70" s="14">
        <f>CONVERT(LEFT(Nacsport!E71,2),"mn","hr")/24+CONVERT(MID(Nacsport!E71,4,2),"sec","hr")/24</f>
        <v>1.0659722222222221E-2</v>
      </c>
      <c r="G70" s="15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15">
        <f>(+CONVERT(F70,"hr","sec")*24)-5</f>
        <v>916</v>
      </c>
      <c r="I70" s="15">
        <f>+CONVERT(F70,"hr","mn")*24</f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29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KICK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>+IF(AG70="TRY",5,IF(AG70="CONVERSION",2,IF(AG70="PENALTY-KICK",3,IF(AG70="PENALTY-TRY",7,IF(AG70="DROP",3,"")))))</f>
        <v/>
      </c>
      <c r="AI70" s="1" t="str">
        <f>+CONCATENATE(Nacsport!FK71,Nacsport!FL71)</f>
        <v/>
      </c>
      <c r="AJ70" s="34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17"/>
    </row>
    <row r="71" spans="1:45" ht="15.75" customHeight="1" x14ac:dyDescent="0.2">
      <c r="A71">
        <f>+Nacsport!A72</f>
        <v>72</v>
      </c>
      <c r="B71">
        <f>+A71-2</f>
        <v>70</v>
      </c>
      <c r="C71">
        <f>+B71</f>
        <v>70</v>
      </c>
      <c r="D71" s="12">
        <v>1</v>
      </c>
      <c r="E71" s="1" t="s">
        <v>1295</v>
      </c>
      <c r="F71" s="14">
        <f>CONVERT(LEFT(Nacsport!E72,2),"mn","hr")/24+CONVERT(MID(Nacsport!E72,4,2),"sec","hr")/24</f>
        <v>1.0717592592592593E-2</v>
      </c>
      <c r="G71" s="15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15">
        <f>(+CONVERT(F71,"hr","sec")*24)-5</f>
        <v>921</v>
      </c>
      <c r="I71" s="15">
        <f>+CONVERT(F71,"hr","mn")*24</f>
        <v>15.433333333333334</v>
      </c>
      <c r="J71" s="1">
        <f>+Nacsport!B72</f>
        <v>3</v>
      </c>
      <c r="K71" s="1" t="str">
        <f>+Nacsport!C72</f>
        <v>TURNOVER-</v>
      </c>
      <c r="L71" s="1" t="str">
        <f>+CONCATENATE(Nacsport!I72,Nacsport!J72)</f>
        <v>SAN BENEDETTO</v>
      </c>
      <c r="M71" s="29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KNOCK-ON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>+IF(AG71="TRY",5,IF(AG71="CONVERSION",2,IF(AG71="PENALTY-KICK",3,IF(AG71="PENALTY-TRY",7,IF(AG71="DROP",3,"")))))</f>
        <v/>
      </c>
      <c r="AI71" s="1" t="str">
        <f>+CONCATENATE(Nacsport!FK72,Nacsport!FL72)</f>
        <v/>
      </c>
      <c r="AJ71" s="34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17"/>
    </row>
    <row r="72" spans="1:45" ht="15.75" hidden="1" customHeight="1" x14ac:dyDescent="0.2">
      <c r="A72">
        <f>+Nacsport!A73</f>
        <v>73</v>
      </c>
      <c r="B72">
        <f>+A72-2</f>
        <v>71</v>
      </c>
      <c r="C72">
        <f>+B72</f>
        <v>71</v>
      </c>
      <c r="D72" s="12">
        <v>1</v>
      </c>
      <c r="E72" s="1" t="s">
        <v>1295</v>
      </c>
      <c r="F72" s="14">
        <f>CONVERT(LEFT(Nacsport!E73,2),"mn","hr")/24+CONVERT(MID(Nacsport!E73,4,2),"sec","hr")/24</f>
        <v>1.0717592592592593E-2</v>
      </c>
      <c r="G72" s="15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15">
        <f>(+CONVERT(F72,"hr","sec")*24)-5</f>
        <v>921</v>
      </c>
      <c r="I72" s="15">
        <f>+CONVERT(F72,"hr","mn")*24</f>
        <v>15.433333333333334</v>
      </c>
      <c r="J72" s="1">
        <f>+Nacsport!B73</f>
        <v>6</v>
      </c>
      <c r="K72" s="1" t="str">
        <f>+Nacsport!C73</f>
        <v>END</v>
      </c>
      <c r="L72" s="1" t="str">
        <f>+CONCATENATE(Nacsport!I73,Nacsport!J73)</f>
        <v/>
      </c>
      <c r="M72" s="29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>+IF(AG72="TRY",5,IF(AG72="CONVERSION",2,IF(AG72="PENALTY-KICK",3,IF(AG72="PENALTY-TRY",7,IF(AG72="DROP",3,"")))))</f>
        <v/>
      </c>
      <c r="AI72" s="1" t="str">
        <f>+CONCATENATE(Nacsport!FK73,Nacsport!FL73)</f>
        <v/>
      </c>
      <c r="AJ72" s="34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17"/>
    </row>
    <row r="73" spans="1:45" ht="15.75" hidden="1" customHeight="1" x14ac:dyDescent="0.2">
      <c r="A73">
        <f>+Nacsport!A74</f>
        <v>74</v>
      </c>
      <c r="B73">
        <f>+A73-2</f>
        <v>72</v>
      </c>
      <c r="C73">
        <f>+B73</f>
        <v>72</v>
      </c>
      <c r="D73" s="12">
        <v>1</v>
      </c>
      <c r="E73" s="1" t="s">
        <v>1295</v>
      </c>
      <c r="F73" s="14">
        <f>CONVERT(LEFT(Nacsport!E74,2),"mn","hr")/24+CONVERT(MID(Nacsport!E74,4,2),"sec","hr")/24</f>
        <v>1.1076388888888889E-2</v>
      </c>
      <c r="G73" s="15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15">
        <f>(+CONVERT(F73,"hr","sec")*24)-5</f>
        <v>952</v>
      </c>
      <c r="I73" s="15">
        <f>+CONVERT(F73,"hr","mn")*24</f>
        <v>15.95</v>
      </c>
      <c r="J73" s="1">
        <f>+Nacsport!B74</f>
        <v>1</v>
      </c>
      <c r="K73" s="1" t="str">
        <f>+Nacsport!C74</f>
        <v>SCRUM</v>
      </c>
      <c r="L73" s="1" t="str">
        <f>+CONCATENATE(Nacsport!I74,Nacsport!J74)</f>
        <v>OPPONENT</v>
      </c>
      <c r="M73" s="29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>+IF(AG73="TRY",5,IF(AG73="CONVERSION",2,IF(AG73="PENALTY-KICK",3,IF(AG73="PENALTY-TRY",7,IF(AG73="DROP",3,"")))))</f>
        <v/>
      </c>
      <c r="AI73" s="1" t="str">
        <f>+CONCATENATE(Nacsport!FK74,Nacsport!FL74)</f>
        <v/>
      </c>
      <c r="AJ73" s="34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17"/>
    </row>
    <row r="74" spans="1:45" ht="15.75" hidden="1" customHeight="1" x14ac:dyDescent="0.2">
      <c r="A74">
        <f>+Nacsport!A75</f>
        <v>75</v>
      </c>
      <c r="B74">
        <f>+A74-2</f>
        <v>73</v>
      </c>
      <c r="C74">
        <f>+B74</f>
        <v>73</v>
      </c>
      <c r="D74" s="12">
        <v>1</v>
      </c>
      <c r="E74" s="1" t="s">
        <v>1295</v>
      </c>
      <c r="F74" s="14">
        <f>CONVERT(LEFT(Nacsport!E75,2),"mn","hr")/24+CONVERT(MID(Nacsport!E75,4,2),"sec","hr")/24</f>
        <v>1.1574074074074075E-2</v>
      </c>
      <c r="G74" s="15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15">
        <f>(+CONVERT(F74,"hr","sec")*24)-5</f>
        <v>995.00000000000011</v>
      </c>
      <c r="I74" s="15">
        <f>+CONVERT(F74,"hr","mn")*24</f>
        <v>16.666666666666668</v>
      </c>
      <c r="J74" s="1">
        <f>+Nacsport!B75</f>
        <v>4</v>
      </c>
      <c r="K74" s="1" t="str">
        <f>+Nacsport!C75</f>
        <v>DEFENCE</v>
      </c>
      <c r="L74" s="1" t="str">
        <f>+CONCATENATE(Nacsport!I75,Nacsport!J75)</f>
        <v/>
      </c>
      <c r="M74" s="29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>+IF(AG74="TRY",5,IF(AG74="CONVERSION",2,IF(AG74="PENALTY-KICK",3,IF(AG74="PENALTY-TRY",7,IF(AG74="DROP",3,"")))))</f>
        <v/>
      </c>
      <c r="AI74" s="1" t="str">
        <f>+CONCATENATE(Nacsport!FK75,Nacsport!FL75)</f>
        <v/>
      </c>
      <c r="AJ74" s="34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 t="str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/>
      </c>
      <c r="AS74" s="17"/>
    </row>
    <row r="75" spans="1:45" ht="15.75" hidden="1" customHeight="1" x14ac:dyDescent="0.2">
      <c r="A75">
        <f>+Nacsport!A76</f>
        <v>76</v>
      </c>
      <c r="B75">
        <f>+A75-2</f>
        <v>74</v>
      </c>
      <c r="C75">
        <f>+B75</f>
        <v>74</v>
      </c>
      <c r="D75" s="12">
        <v>1</v>
      </c>
      <c r="E75" s="1" t="s">
        <v>1295</v>
      </c>
      <c r="F75" s="14">
        <f>CONVERT(LEFT(Nacsport!E76,2),"mn","hr")/24+CONVERT(MID(Nacsport!E76,4,2),"sec","hr")/24</f>
        <v>1.1574074074074075E-2</v>
      </c>
      <c r="G75" s="15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15">
        <f>(+CONVERT(F75,"hr","sec")*24)-5</f>
        <v>995.00000000000011</v>
      </c>
      <c r="I75" s="15">
        <f>+CONVERT(F75,"hr","mn")*24</f>
        <v>16.666666666666668</v>
      </c>
      <c r="J75" s="1">
        <f>+Nacsport!B76</f>
        <v>7</v>
      </c>
      <c r="K75" s="1" t="str">
        <f>+Nacsport!C76</f>
        <v>SHORT-MATCH</v>
      </c>
      <c r="L75" s="1" t="str">
        <f>+CONCATENATE(Nacsport!I76,Nacsport!J76)</f>
        <v/>
      </c>
      <c r="M75" s="29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>+IF(AG75="TRY",5,IF(AG75="CONVERSION",2,IF(AG75="PENALTY-KICK",3,IF(AG75="PENALTY-TRY",7,IF(AG75="DROP",3,"")))))</f>
        <v/>
      </c>
      <c r="AI75" s="1" t="str">
        <f>+CONCATENATE(Nacsport!FK76,Nacsport!FL76)</f>
        <v/>
      </c>
      <c r="AJ75" s="34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17"/>
    </row>
    <row r="76" spans="1:45" ht="15.75" hidden="1" customHeight="1" x14ac:dyDescent="0.2">
      <c r="A76">
        <f>+Nacsport!A77</f>
        <v>77</v>
      </c>
      <c r="B76">
        <f>+A76-2</f>
        <v>75</v>
      </c>
      <c r="C76">
        <f>+B76</f>
        <v>75</v>
      </c>
      <c r="D76" s="12">
        <v>1</v>
      </c>
      <c r="E76" s="1" t="s">
        <v>1295</v>
      </c>
      <c r="F76" s="14">
        <f>CONVERT(LEFT(Nacsport!E77,2),"mn","hr")/24+CONVERT(MID(Nacsport!E77,4,2),"sec","hr")/24</f>
        <v>1.1655092592592594E-2</v>
      </c>
      <c r="G76" s="15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15">
        <f>(+CONVERT(F76,"hr","sec")*24)-5</f>
        <v>1002</v>
      </c>
      <c r="I76" s="15">
        <f>+CONVERT(F76,"hr","mn")*24</f>
        <v>16.783333333333335</v>
      </c>
      <c r="J76" s="1">
        <f>+Nacsport!B77</f>
        <v>2</v>
      </c>
      <c r="K76" s="1" t="str">
        <f>+Nacsport!C77</f>
        <v>SCRUM</v>
      </c>
      <c r="L76" s="1" t="str">
        <f>+CONCATENATE(Nacsport!I77,Nacsport!J77)</f>
        <v>OPPONENT</v>
      </c>
      <c r="M76" s="29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WIN</v>
      </c>
      <c r="S76" s="1" t="str">
        <f>+CONCATENATE(Nacsport!CB77,Nacsport!CC77,Nacsport!CD77)</f>
        <v>NEGATIVE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>+IF(AG76="TRY",5,IF(AG76="CONVERSION",2,IF(AG76="PENALTY-KICK",3,IF(AG76="PENALTY-TRY",7,IF(AG76="DROP",3,"")))))</f>
        <v/>
      </c>
      <c r="AI76" s="1" t="str">
        <f>+CONCATENATE(Nacsport!FK77,Nacsport!FL77)</f>
        <v/>
      </c>
      <c r="AJ76" s="34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17"/>
    </row>
    <row r="77" spans="1:45" ht="15.75" customHeight="1" x14ac:dyDescent="0.2">
      <c r="A77">
        <f>+Nacsport!A78</f>
        <v>78</v>
      </c>
      <c r="B77">
        <f>+A77-2</f>
        <v>76</v>
      </c>
      <c r="C77">
        <f>+B77</f>
        <v>76</v>
      </c>
      <c r="D77" s="12">
        <v>1</v>
      </c>
      <c r="E77" s="1" t="s">
        <v>1295</v>
      </c>
      <c r="F77" s="14">
        <f>CONVERT(LEFT(Nacsport!E78,2),"mn","hr")/24+CONVERT(MID(Nacsport!E78,4,2),"sec","hr")/24</f>
        <v>1.1712962962962963E-2</v>
      </c>
      <c r="G77" s="15">
        <f>(CONVERT((CONVERT(LEFT(Nacsport!F78,2),"mn","hr")/24+CONVERT(MID(Nacsport!F78,4,2),"sec","hr")/24)-(CONVERT(LEFT(Nacsport!E78,2),"mn","hr")/24+CONVERT(MID(Nacsport!E78,4,2),"sec","hr")/24),"hr","sec")*24)+2</f>
        <v>5.0000000000000195</v>
      </c>
      <c r="H77" s="15">
        <f>(+CONVERT(F77,"hr","sec")*24)-5</f>
        <v>1007</v>
      </c>
      <c r="I77" s="15">
        <f>+CONVERT(F77,"hr","mn")*24</f>
        <v>16.866666666666667</v>
      </c>
      <c r="J77" s="1">
        <f>+Nacsport!B78</f>
        <v>14</v>
      </c>
      <c r="K77" s="1" t="str">
        <f>+Nacsport!C78</f>
        <v>TACKLE</v>
      </c>
      <c r="L77" s="1" t="str">
        <f>+CONCATENATE(Nacsport!I78,Nacsport!J78)</f>
        <v>SAN BENEDETTO</v>
      </c>
      <c r="M77" s="29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NEUTRAL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>+IF(AG77="TRY",5,IF(AG77="CONVERSION",2,IF(AG77="PENALTY-KICK",3,IF(AG77="PENALTY-TRY",7,IF(AG77="DROP",3,"")))))</f>
        <v/>
      </c>
      <c r="AI77" s="1" t="str">
        <f>+CONCATENATE(Nacsport!FK78,Nacsport!FL78)</f>
        <v/>
      </c>
      <c r="AJ77" s="34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17"/>
    </row>
    <row r="78" spans="1:45" ht="15.75" customHeight="1" x14ac:dyDescent="0.2">
      <c r="A78">
        <f>+Nacsport!A79</f>
        <v>79</v>
      </c>
      <c r="B78">
        <f>+A78-2</f>
        <v>77</v>
      </c>
      <c r="C78">
        <f>+B78</f>
        <v>77</v>
      </c>
      <c r="D78" s="12">
        <v>1</v>
      </c>
      <c r="E78" s="1" t="s">
        <v>1295</v>
      </c>
      <c r="F78" s="14">
        <f>CONVERT(LEFT(Nacsport!E79,2),"mn","hr")/24+CONVERT(MID(Nacsport!E79,4,2),"sec","hr")/24</f>
        <v>1.1759259259259259E-2</v>
      </c>
      <c r="G78" s="15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15">
        <f>(+CONVERT(F78,"hr","sec")*24)-5</f>
        <v>1011</v>
      </c>
      <c r="I78" s="15">
        <f>+CONVERT(F78,"hr","mn")*24</f>
        <v>16.933333333333334</v>
      </c>
      <c r="J78" s="1">
        <f>+Nacsport!B79</f>
        <v>4</v>
      </c>
      <c r="K78" s="1" t="str">
        <f>+Nacsport!C79</f>
        <v>TURNOVER+</v>
      </c>
      <c r="L78" s="1" t="str">
        <f>+CONCATENATE(Nacsport!I79,Nacsport!J79)</f>
        <v>SAN BENEDETTO</v>
      </c>
      <c r="M78" s="29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/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>KICK</v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>+IF(AG78="TRY",5,IF(AG78="CONVERSION",2,IF(AG78="PENALTY-KICK",3,IF(AG78="PENALTY-TRY",7,IF(AG78="DROP",3,"")))))</f>
        <v/>
      </c>
      <c r="AI78" s="1" t="str">
        <f>+CONCATENATE(Nacsport!FK79,Nacsport!FL79)</f>
        <v/>
      </c>
      <c r="AJ78" s="34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17"/>
    </row>
    <row r="79" spans="1:45" ht="15.75" hidden="1" customHeight="1" x14ac:dyDescent="0.2">
      <c r="A79">
        <f>+Nacsport!A80</f>
        <v>80</v>
      </c>
      <c r="B79">
        <f>+A79-2</f>
        <v>78</v>
      </c>
      <c r="C79">
        <f>+B79</f>
        <v>78</v>
      </c>
      <c r="D79" s="12">
        <v>1</v>
      </c>
      <c r="E79" s="1" t="s">
        <v>1295</v>
      </c>
      <c r="F79" s="14">
        <f>CONVERT(LEFT(Nacsport!E80,2),"mn","hr")/24+CONVERT(MID(Nacsport!E80,4,2),"sec","hr")/24</f>
        <v>1.1770833333333335E-2</v>
      </c>
      <c r="G79" s="15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15">
        <f>(+CONVERT(F79,"hr","sec")*24)-5</f>
        <v>1012.0000000000002</v>
      </c>
      <c r="I79" s="15">
        <f>+CONVERT(F79,"hr","mn")*24</f>
        <v>16.950000000000003</v>
      </c>
      <c r="J79" s="1">
        <f>+Nacsport!B80</f>
        <v>7</v>
      </c>
      <c r="K79" s="1" t="str">
        <f>+Nacsport!C80</f>
        <v>END</v>
      </c>
      <c r="L79" s="1" t="str">
        <f>+CONCATENATE(Nacsport!I80,Nacsport!J80)</f>
        <v/>
      </c>
      <c r="M79" s="29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>+IF(AG79="TRY",5,IF(AG79="CONVERSION",2,IF(AG79="PENALTY-KICK",3,IF(AG79="PENALTY-TRY",7,IF(AG79="DROP",3,"")))))</f>
        <v/>
      </c>
      <c r="AI79" s="1" t="str">
        <f>+CONCATENATE(Nacsport!FK80,Nacsport!FL80)</f>
        <v/>
      </c>
      <c r="AJ79" s="34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17"/>
    </row>
    <row r="80" spans="1:45" ht="15.75" hidden="1" customHeight="1" x14ac:dyDescent="0.2">
      <c r="A80">
        <f>+Nacsport!A81</f>
        <v>81</v>
      </c>
      <c r="B80">
        <f>+A80-2</f>
        <v>79</v>
      </c>
      <c r="C80">
        <f>+B80</f>
        <v>79</v>
      </c>
      <c r="D80" s="12">
        <v>1</v>
      </c>
      <c r="E80" s="1" t="s">
        <v>1295</v>
      </c>
      <c r="F80" s="14">
        <f>CONVERT(LEFT(Nacsport!E81,2),"mn","hr")/24+CONVERT(MID(Nacsport!E81,4,2),"sec","hr")/24</f>
        <v>1.2175925925925925E-2</v>
      </c>
      <c r="G80" s="15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15">
        <f>(+CONVERT(F80,"hr","sec")*24)-5</f>
        <v>1047</v>
      </c>
      <c r="I80" s="15">
        <f>+CONVERT(F80,"hr","mn")*24</f>
        <v>17.533333333333331</v>
      </c>
      <c r="J80" s="1">
        <f>+Nacsport!B81</f>
        <v>7</v>
      </c>
      <c r="K80" s="1" t="str">
        <f>+Nacsport!C81</f>
        <v>ATTACK</v>
      </c>
      <c r="L80" s="1" t="str">
        <f>+CONCATENATE(Nacsport!I81,Nacsport!J81)</f>
        <v/>
      </c>
      <c r="M80" s="29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>+IF(AG80="TRY",5,IF(AG80="CONVERSION",2,IF(AG80="PENALTY-KICK",3,IF(AG80="PENALTY-TRY",7,IF(AG80="DROP",3,"")))))</f>
        <v/>
      </c>
      <c r="AI80" s="1" t="str">
        <f>+CONCATENATE(Nacsport!FK81,Nacsport!FL81)</f>
        <v/>
      </c>
      <c r="AJ80" s="34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 t="str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/>
      </c>
      <c r="AS80" s="17"/>
    </row>
    <row r="81" spans="1:45" ht="15.75" hidden="1" customHeight="1" x14ac:dyDescent="0.2">
      <c r="A81">
        <f>+Nacsport!A82</f>
        <v>82</v>
      </c>
      <c r="B81">
        <f>+A81-2</f>
        <v>80</v>
      </c>
      <c r="C81">
        <f>+B81</f>
        <v>80</v>
      </c>
      <c r="D81" s="12">
        <v>1</v>
      </c>
      <c r="E81" s="1" t="s">
        <v>1295</v>
      </c>
      <c r="F81" s="14">
        <f>CONVERT(LEFT(Nacsport!E82,2),"mn","hr")/24+CONVERT(MID(Nacsport!E82,4,2),"sec","hr")/24</f>
        <v>1.2175925925925925E-2</v>
      </c>
      <c r="G81" s="15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15">
        <f>(+CONVERT(F81,"hr","sec")*24)-5</f>
        <v>1047</v>
      </c>
      <c r="I81" s="15">
        <f>+CONVERT(F81,"hr","mn")*24</f>
        <v>17.533333333333331</v>
      </c>
      <c r="J81" s="1">
        <f>+Nacsport!B82</f>
        <v>8</v>
      </c>
      <c r="K81" s="1" t="str">
        <f>+Nacsport!C82</f>
        <v>SHORT-MATCH</v>
      </c>
      <c r="L81" s="1" t="str">
        <f>+CONCATENATE(Nacsport!I82,Nacsport!J82)</f>
        <v/>
      </c>
      <c r="M81" s="29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>+IF(AG81="TRY",5,IF(AG81="CONVERSION",2,IF(AG81="PENALTY-KICK",3,IF(AG81="PENALTY-TRY",7,IF(AG81="DROP",3,"")))))</f>
        <v/>
      </c>
      <c r="AI81" s="1" t="str">
        <f>+CONCATENATE(Nacsport!FK82,Nacsport!FL82)</f>
        <v/>
      </c>
      <c r="AJ81" s="34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17"/>
    </row>
    <row r="82" spans="1:45" ht="15.75" customHeight="1" x14ac:dyDescent="0.2">
      <c r="A82">
        <f>+Nacsport!A83</f>
        <v>83</v>
      </c>
      <c r="B82">
        <f>+A82-2</f>
        <v>81</v>
      </c>
      <c r="C82">
        <f>+B82</f>
        <v>81</v>
      </c>
      <c r="D82" s="12">
        <v>1</v>
      </c>
      <c r="E82" s="1" t="s">
        <v>1295</v>
      </c>
      <c r="F82" s="14">
        <f>CONVERT(LEFT(Nacsport!E83,2),"mn","hr")/24+CONVERT(MID(Nacsport!E83,4,2),"sec","hr")/24</f>
        <v>1.2175925925925925E-2</v>
      </c>
      <c r="G82" s="15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15">
        <f>(+CONVERT(F82,"hr","sec")*24)-5</f>
        <v>1047</v>
      </c>
      <c r="I82" s="15">
        <f>+CONVERT(F82,"hr","mn")*24</f>
        <v>17.533333333333331</v>
      </c>
      <c r="J82" s="1">
        <f>+Nacsport!B83</f>
        <v>4</v>
      </c>
      <c r="K82" s="1" t="str">
        <f>+Nacsport!C83</f>
        <v>LINEOUT</v>
      </c>
      <c r="L82" s="1" t="str">
        <f>+CONCATENATE(Nacsport!I83,Nacsport!J83)</f>
        <v>SAN BENEDETTO</v>
      </c>
      <c r="M82" s="29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CLEAN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>+IF(AG82="TRY",5,IF(AG82="CONVERSION",2,IF(AG82="PENALTY-KICK",3,IF(AG82="PENALTY-TRY",7,IF(AG82="DROP",3,"")))))</f>
        <v/>
      </c>
      <c r="AI82" s="1" t="str">
        <f>+CONCATENATE(Nacsport!FK83,Nacsport!FL83)</f>
        <v/>
      </c>
      <c r="AJ82" s="34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17"/>
    </row>
    <row r="83" spans="1:45" ht="15.75" customHeight="1" x14ac:dyDescent="0.2">
      <c r="A83">
        <f>+Nacsport!A84</f>
        <v>84</v>
      </c>
      <c r="B83">
        <f>+A83-2</f>
        <v>82</v>
      </c>
      <c r="C83">
        <f>+B83</f>
        <v>82</v>
      </c>
      <c r="D83" s="12">
        <v>1</v>
      </c>
      <c r="E83" s="1" t="s">
        <v>1295</v>
      </c>
      <c r="F83" s="14">
        <f>CONVERT(LEFT(Nacsport!E84,2),"mn","hr")/24+CONVERT(MID(Nacsport!E84,4,2),"sec","hr")/24</f>
        <v>1.2349537037037037E-2</v>
      </c>
      <c r="G83" s="15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15">
        <f>(+CONVERT(F83,"hr","sec")*24)-5</f>
        <v>1062</v>
      </c>
      <c r="I83" s="15">
        <f>+CONVERT(F83,"hr","mn")*24</f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29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POSITIVE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>+IF(AG83="TRY",5,IF(AG83="CONVERSION",2,IF(AG83="PENALTY-KICK",3,IF(AG83="PENALTY-TRY",7,IF(AG83="DROP",3,"")))))</f>
        <v/>
      </c>
      <c r="AI83" s="1" t="str">
        <f>+CONCATENATE(Nacsport!FK84,Nacsport!FL84)</f>
        <v/>
      </c>
      <c r="AJ83" s="34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17"/>
    </row>
    <row r="84" spans="1:45" ht="15.75" hidden="1" customHeight="1" x14ac:dyDescent="0.2">
      <c r="A84">
        <f>+Nacsport!A266</f>
        <v>266</v>
      </c>
      <c r="B84">
        <f>+A84-2</f>
        <v>264</v>
      </c>
      <c r="C84">
        <f>+B84</f>
        <v>264</v>
      </c>
      <c r="D84" s="12">
        <v>1</v>
      </c>
      <c r="E84" s="1" t="s">
        <v>1295</v>
      </c>
      <c r="F84" s="14">
        <f>CONVERT(LEFT(Nacsport!E266,2),"mn","hr")/24+CONVERT(MID(Nacsport!E266,4,2),"sec","hr")/24</f>
        <v>3.2442129629629633E-2</v>
      </c>
      <c r="G84" s="15">
        <v>8</v>
      </c>
      <c r="H84" s="15">
        <f>(+CONVERT(F84,"hr","sec")*24)-5</f>
        <v>2798.0000000000005</v>
      </c>
      <c r="I84" s="15">
        <f>+CONVERT(F84,"hr","mn")*24</f>
        <v>46.716666666666676</v>
      </c>
      <c r="J84" s="1">
        <f>+Nacsport!B266</f>
        <v>10</v>
      </c>
      <c r="K84" s="1" t="str">
        <f>+Nacsport!C266</f>
        <v>PENALTY</v>
      </c>
      <c r="L84" s="1" t="str">
        <f>+CONCATENATE(Nacsport!I266,Nacsport!J266)</f>
        <v>OPPONENT</v>
      </c>
      <c r="M84" s="29" t="str">
        <f>IF(Nacsport!G266&lt;&gt;"",LEFT(Nacsport!G266,FIND(";",Nacsport!G266)-1),"")</f>
        <v>4</v>
      </c>
      <c r="N84" s="1" t="str">
        <f>IFERROR(MID(Nacsport!G266,FIND(";", Nacsport!G266)+1,IFERROR(FIND(" ", Nacsport!G266 &amp; " ", FIND(";", Nacsport!G266)+1) - FIND(";", Nacsport!G266)-1,LEN(Nacsport!G266))),"")</f>
        <v>37</v>
      </c>
      <c r="O84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84" s="1" t="str">
        <f>IF(ISNA(LOOKUP(2,1/(Nacsport!AA266:BY266&lt;&gt;""),Nacsport!AA266:BY266)),"",LOOKUP(2,1/(Nacsport!AA266:BY266&lt;&gt;""),Nacsport!AA266:BY266))</f>
        <v/>
      </c>
      <c r="Q84" s="1" t="str">
        <f t="array" ref="Q84">+IF(+COUNTIF(Nacsport!AA266:BY266,"*")&gt;1,INDEX(Nacsport!Z266:BX266,MATCH(TRUE,Nacsport!Z266:BX266&gt;0,0)),"")</f>
        <v/>
      </c>
      <c r="R84" s="1" t="str">
        <f>+CONCATENATE(Nacsport!BZ266,Nacsport!CA266)</f>
        <v/>
      </c>
      <c r="S84" s="1" t="str">
        <f>+CONCATENATE(Nacsport!CB266,Nacsport!CC266,Nacsport!CD266)</f>
        <v/>
      </c>
      <c r="T84" s="1" t="str">
        <f>+CONCATENATE(Nacsport!CE266,Nacsport!CF266,Nacsport!CG266,Nacsport!CH266)</f>
        <v/>
      </c>
      <c r="U84" s="1" t="str">
        <f>+CONCATENATE(Nacsport!CI266,Nacsport!CJ266,Nacsport!CK266,Nacsport!CL266,Nacsport!CM266,Nacsport!CN266,Nacsport!CO266,Nacsport!CP266)</f>
        <v/>
      </c>
      <c r="V84" s="1" t="str">
        <f>+CONCATENATE(Nacsport!CQ266,Nacsport!CR266,Nacsport!CS266,Nacsport!CT266,Nacsport!CU266,Nacsport!CV266)</f>
        <v/>
      </c>
      <c r="W84" s="1" t="str">
        <f>+CONCATENATE(Nacsport!CW266,Nacsport!CX266,Nacsport!CY266,Nacsport!CZ266,Nacsport!DA266,Nacsport!DB266,Nacsport!DC266)</f>
        <v/>
      </c>
      <c r="X84" s="1" t="str">
        <f>+CONCATENATE(Nacsport!DD266,Nacsport!DE266,Nacsport!DF266,Nacsport!DG266,Nacsport!DH266,Nacsport!DI266,Nacsport!DJ266,Nacsport!DK266,Nacsport!DL266,Nacsport!DM266,Nacsport!DN266)</f>
        <v/>
      </c>
      <c r="Y84" s="1" t="str">
        <f>+CONCATENATE(Nacsport!DO266,Nacsport!DP266,Nacsport!DQ266,Nacsport!DR266,Nacsport!DS266,Nacsport!DT266,Nacsport!DU266,Nacsport!DV266,)</f>
        <v/>
      </c>
      <c r="Z84" s="1" t="str">
        <f>+CONCATENATE(Nacsport!DW266,Nacsport!DX266,Nacsport!DY266,Nacsport!DZ266)</f>
        <v/>
      </c>
      <c r="AA84" s="1" t="str">
        <f>+CONCATENATE(Nacsport!EA266,Nacsport!EB266,Nacsport!EC266,Nacsport!ED266,Nacsport!EE266)</f>
        <v/>
      </c>
      <c r="AB84" s="1" t="str">
        <f>+CONCATENATE(Nacsport!EF266,Nacsport!EG266,Nacsport!EH266,Nacsport!EI266,Nacsport!EJ266,Nacsport!EK266)</f>
        <v/>
      </c>
      <c r="AC84" s="1" t="str">
        <f>+CONCATENATE(Nacsport!EL266,Nacsport!EM266,Nacsport!EN266,Nacsport!EO266,Nacsport!EP266,Nacsport!EQ266,Nacsport!ER266)</f>
        <v>FOUL-PLAY</v>
      </c>
      <c r="AD84" s="1" t="str">
        <f>+CONCATENATE(Nacsport!ES266,Nacsport!ET266,Nacsport!EU266,Nacsport!EV266,Nacsport!EW266,Nacsport!EX266,Nacsport!EY266,Nacsport!EZ266)</f>
        <v/>
      </c>
      <c r="AE84" s="1" t="str">
        <f>+CONCATENATE(Nacsport!FA266,Nacsport!FB266,Nacsport!FC266)</f>
        <v/>
      </c>
      <c r="AF84" s="1" t="str">
        <f>+CONCATENATE(Nacsport!FD266,Nacsport!FE266)</f>
        <v/>
      </c>
      <c r="AG84" s="1" t="str">
        <f>+CONCATENATE(Nacsport!FF266,Nacsport!FG266,Nacsport!FH266,Nacsport!FI266,Nacsport!FJ266)</f>
        <v/>
      </c>
      <c r="AH84" s="1" t="str">
        <f>+IF(AG84="TRY",5,IF(AG84="CONVERSION",2,IF(AG84="PENALTY-KICK",3,IF(AG84="PENALTY-TRY",7,IF(AG84="DROP",3,"")))))</f>
        <v/>
      </c>
      <c r="AI84" s="1" t="str">
        <f>+CONCATENATE(Nacsport!FK266,Nacsport!FL266)</f>
        <v/>
      </c>
      <c r="AJ84" s="34" t="str">
        <f>+CONCATENATE(Nacsport!FM266,Nacsport!FN266)</f>
        <v/>
      </c>
      <c r="AK84" s="1" t="str">
        <f>+IF(OR(K84="ATTACCO",K84="DIFESA"),+CONCATENATE(Nacsport!FO266,Nacsport!FP265,Nacsport!FQ266,Nacsport!FR266,Nacsport!FS266,Nacsport!FT266,Nacsport!FU266,),"")</f>
        <v/>
      </c>
      <c r="AL84" s="1" t="str">
        <f>+IF(OR(K84="ATAQUE",K84="DEFENSA"),+CONCATENATE(Nacsport!FV266,Nacsport!FW266,Nacsport!FX266,Nacsport!FY266,Nacsport!FZ266,Nacsport!GA266,Nacsport!GB266,),"")</f>
        <v/>
      </c>
      <c r="AM84" s="1" t="str">
        <f>+CONCATENATE(Nacsport!GC266,Nacsport!GD266,Nacsport!GE266,Nacsport!GF266,Nacsport!GG266,Nacsport!GH266,Nacsport!GI266,Nacsport!GJ266,)</f>
        <v/>
      </c>
      <c r="AN84" s="1" t="str">
        <f>IF(K84="PUNTOS",LOOKUP(2,1/($K$3:K84="ATAQUE"),$AN$3:AN84),IF(+COUNTIF(Nacsport!GK266:'Nacsport'!GS266,"*")&gt;0,+COUNTIF(Nacsport!GK266:'Nacsport'!GS266,"*"),""))</f>
        <v/>
      </c>
      <c r="AO84" t="str">
        <f ca="1">+IF(K84="QUIEBRE",+IF(L84="SAN LUIS",+COUNTIF(K84:INDIRECT(ADDRESS((LOOKUP(2,1/($K$1:K84="ATAQUE"),Nacsport!$A$1:A266)),3,4)),"RUCK")+1,+COUNTIF(K84:INDIRECT(ADDRESS((LOOKUP(2,1/($K$1:K84="DEFENSA"),Nacsport!$A$1:A266)),3,4)),"RUCK")+1),"")</f>
        <v/>
      </c>
      <c r="AP84" t="str">
        <f ca="1">+IF(OR(K84="PUNTOS",K84="QUIEBRE"),+IF(L84="SAN LUIS",+COUNTIF(K84:INDIRECT(ADDRESS((LOOKUP(2,1/($K$1:K84="ATAQUE"),Nacsport!$A$1:A266)),3,4)),"PASE"),+COUNTIF(K84:INDIRECT(ADDRESS((LOOKUP(2,1/($K$1:K84="DEFENSA"),Nacsport!$A$1:A266)),3,4)),"PASE")),"")</f>
        <v/>
      </c>
      <c r="AQ84" t="str">
        <f>IF(K84="QUIEBRE",LOOKUP(2,1/($K$3:K84="ATAQUE"),$AL$3:AL84),IF(+COUNTIF(Nacsport!GK266:'Nacsport'!GS266,"*")&gt;0,+COUNTIF(Nacsport!GK266:'Nacsport'!GS266,"*"),""))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17"/>
    </row>
    <row r="85" spans="1:45" ht="15.75" customHeight="1" x14ac:dyDescent="0.2">
      <c r="A85">
        <f>+Nacsport!A86</f>
        <v>86</v>
      </c>
      <c r="B85">
        <f>+A85-2</f>
        <v>84</v>
      </c>
      <c r="C85">
        <f>+B85</f>
        <v>84</v>
      </c>
      <c r="D85" s="12">
        <v>1</v>
      </c>
      <c r="E85" s="1" t="s">
        <v>1295</v>
      </c>
      <c r="F85" s="14">
        <f>CONVERT(LEFT(Nacsport!E86,2),"mn","hr")/24+CONVERT(MID(Nacsport!E86,4,2),"sec","hr")/24</f>
        <v>1.241898148148148E-2</v>
      </c>
      <c r="G85" s="15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15">
        <f>(+CONVERT(F85,"hr","sec")*24)-5</f>
        <v>1068</v>
      </c>
      <c r="I85" s="15">
        <f>+CONVERT(F85,"hr","mn")*24</f>
        <v>17.883333333333333</v>
      </c>
      <c r="J85" s="1">
        <f>+Nacsport!B86</f>
        <v>4</v>
      </c>
      <c r="K85" s="1" t="str">
        <f>+Nacsport!C86</f>
        <v>TURNOVER-</v>
      </c>
      <c r="L85" s="1" t="str">
        <f>+CONCATENATE(Nacsport!I86,Nacsport!J86)</f>
        <v>SAN BENEDETTO</v>
      </c>
      <c r="M85" s="29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KNOCK-ON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>+IF(AG85="TRY",5,IF(AG85="CONVERSION",2,IF(AG85="PENALTY-KICK",3,IF(AG85="PENALTY-TRY",7,IF(AG85="DROP",3,"")))))</f>
        <v/>
      </c>
      <c r="AI85" s="1" t="str">
        <f>+CONCATENATE(Nacsport!FK86,Nacsport!FL86)</f>
        <v/>
      </c>
      <c r="AJ85" s="34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17"/>
    </row>
    <row r="86" spans="1:45" ht="15.75" hidden="1" customHeight="1" x14ac:dyDescent="0.2">
      <c r="A86">
        <f>+Nacsport!A87</f>
        <v>87</v>
      </c>
      <c r="B86">
        <f>+A86-2</f>
        <v>85</v>
      </c>
      <c r="C86">
        <f>+B86</f>
        <v>85</v>
      </c>
      <c r="D86" s="12">
        <v>1</v>
      </c>
      <c r="E86" s="1" t="s">
        <v>1295</v>
      </c>
      <c r="F86" s="14">
        <f>CONVERT(LEFT(Nacsport!E87,2),"mn","hr")/24+CONVERT(MID(Nacsport!E87,4,2),"sec","hr")/24</f>
        <v>1.241898148148148E-2</v>
      </c>
      <c r="G86" s="15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15">
        <f>(+CONVERT(F86,"hr","sec")*24)-5</f>
        <v>1068</v>
      </c>
      <c r="I86" s="15">
        <f>+CONVERT(F86,"hr","mn")*24</f>
        <v>17.883333333333333</v>
      </c>
      <c r="J86" s="1">
        <f>+Nacsport!B87</f>
        <v>8</v>
      </c>
      <c r="K86" s="1" t="str">
        <f>+Nacsport!C87</f>
        <v>END</v>
      </c>
      <c r="L86" s="1" t="str">
        <f>+CONCATENATE(Nacsport!I87,Nacsport!J87)</f>
        <v/>
      </c>
      <c r="M86" s="29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>+IF(AG86="TRY",5,IF(AG86="CONVERSION",2,IF(AG86="PENALTY-KICK",3,IF(AG86="PENALTY-TRY",7,IF(AG86="DROP",3,"")))))</f>
        <v/>
      </c>
      <c r="AI86" s="1" t="str">
        <f>+CONCATENATE(Nacsport!FK87,Nacsport!FL87)</f>
        <v/>
      </c>
      <c r="AJ86" s="34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17"/>
    </row>
    <row r="87" spans="1:45" ht="15.75" hidden="1" customHeight="1" x14ac:dyDescent="0.2">
      <c r="A87">
        <f>+Nacsport!A88</f>
        <v>88</v>
      </c>
      <c r="B87">
        <f>+A87-2</f>
        <v>86</v>
      </c>
      <c r="C87">
        <f>+B87</f>
        <v>86</v>
      </c>
      <c r="D87" s="12">
        <v>1</v>
      </c>
      <c r="E87" s="1" t="s">
        <v>1295</v>
      </c>
      <c r="F87" s="14">
        <f>CONVERT(LEFT(Nacsport!E88,2),"mn","hr")/24+CONVERT(MID(Nacsport!E88,4,2),"sec","hr")/24</f>
        <v>1.2905092592592591E-2</v>
      </c>
      <c r="G87" s="15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15">
        <f>(+CONVERT(F87,"hr","sec")*24)-5</f>
        <v>1110</v>
      </c>
      <c r="I87" s="15">
        <f>+CONVERT(F87,"hr","mn")*24</f>
        <v>18.583333333333332</v>
      </c>
      <c r="J87" s="1">
        <f>+Nacsport!B88</f>
        <v>8</v>
      </c>
      <c r="K87" s="1" t="str">
        <f>+Nacsport!C88</f>
        <v>ATTACK</v>
      </c>
      <c r="L87" s="1" t="str">
        <f>+CONCATENATE(Nacsport!I88,Nacsport!J88)</f>
        <v/>
      </c>
      <c r="M87" s="29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>+IF(AG87="TRY",5,IF(AG87="CONVERSION",2,IF(AG87="PENALTY-KICK",3,IF(AG87="PENALTY-TRY",7,IF(AG87="DROP",3,"")))))</f>
        <v/>
      </c>
      <c r="AI87" s="1" t="str">
        <f>+CONCATENATE(Nacsport!FK88,Nacsport!FL88)</f>
        <v/>
      </c>
      <c r="AJ87" s="34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 t="str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/>
      </c>
      <c r="AS87" s="17"/>
    </row>
    <row r="88" spans="1:45" ht="15.75" hidden="1" customHeight="1" x14ac:dyDescent="0.2">
      <c r="A88">
        <f>+Nacsport!A89</f>
        <v>89</v>
      </c>
      <c r="B88">
        <f>+A88-2</f>
        <v>87</v>
      </c>
      <c r="C88">
        <f>+B88</f>
        <v>87</v>
      </c>
      <c r="D88" s="12">
        <v>1</v>
      </c>
      <c r="E88" s="1" t="s">
        <v>1295</v>
      </c>
      <c r="F88" s="14">
        <f>CONVERT(LEFT(Nacsport!E89,2),"mn","hr")/24+CONVERT(MID(Nacsport!E89,4,2),"sec","hr")/24</f>
        <v>1.2905092592592591E-2</v>
      </c>
      <c r="G88" s="15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15">
        <f>(+CONVERT(F88,"hr","sec")*24)-5</f>
        <v>1110</v>
      </c>
      <c r="I88" s="15">
        <f>+CONVERT(F88,"hr","mn")*24</f>
        <v>18.583333333333332</v>
      </c>
      <c r="J88" s="1">
        <f>+Nacsport!B89</f>
        <v>9</v>
      </c>
      <c r="K88" s="1" t="str">
        <f>+Nacsport!C89</f>
        <v>SHORT-MATCH</v>
      </c>
      <c r="L88" s="1" t="str">
        <f>+CONCATENATE(Nacsport!I89,Nacsport!J89)</f>
        <v/>
      </c>
      <c r="M88" s="29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>+IF(AG88="TRY",5,IF(AG88="CONVERSION",2,IF(AG88="PENALTY-KICK",3,IF(AG88="PENALTY-TRY",7,IF(AG88="DROP",3,"")))))</f>
        <v/>
      </c>
      <c r="AI88" s="1" t="str">
        <f>+CONCATENATE(Nacsport!FK89,Nacsport!FL89)</f>
        <v/>
      </c>
      <c r="AJ88" s="34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17"/>
    </row>
    <row r="89" spans="1:45" ht="15.75" customHeight="1" x14ac:dyDescent="0.2">
      <c r="A89">
        <f>+Nacsport!A90</f>
        <v>90</v>
      </c>
      <c r="B89">
        <f>+A89-2</f>
        <v>88</v>
      </c>
      <c r="C89">
        <f>+B89</f>
        <v>88</v>
      </c>
      <c r="D89" s="12">
        <v>1</v>
      </c>
      <c r="E89" s="1" t="s">
        <v>1295</v>
      </c>
      <c r="F89" s="14">
        <f>CONVERT(LEFT(Nacsport!E90,2),"mn","hr")/24+CONVERT(MID(Nacsport!E90,4,2),"sec","hr")/24</f>
        <v>1.2939814814814814E-2</v>
      </c>
      <c r="G89" s="15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15">
        <f>(+CONVERT(F89,"hr","sec")*24)-5</f>
        <v>1113</v>
      </c>
      <c r="I89" s="15">
        <f>+CONVERT(F89,"hr","mn")*24</f>
        <v>18.633333333333333</v>
      </c>
      <c r="J89" s="1">
        <f>+Nacsport!B90</f>
        <v>5</v>
      </c>
      <c r="K89" s="1" t="str">
        <f>+Nacsport!C90</f>
        <v>LINEOUT</v>
      </c>
      <c r="L89" s="1" t="str">
        <f>+CONCATENATE(Nacsport!I90,Nacsport!J90)</f>
        <v>SAN BENEDETTO</v>
      </c>
      <c r="M89" s="29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CLEAN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>+IF(AG89="TRY",5,IF(AG89="CONVERSION",2,IF(AG89="PENALTY-KICK",3,IF(AG89="PENALTY-TRY",7,IF(AG89="DROP",3,"")))))</f>
        <v/>
      </c>
      <c r="AI89" s="1" t="str">
        <f>+CONCATENATE(Nacsport!FK90,Nacsport!FL90)</f>
        <v/>
      </c>
      <c r="AJ89" s="34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17"/>
    </row>
    <row r="90" spans="1:45" ht="15.75" hidden="1" customHeight="1" x14ac:dyDescent="0.2">
      <c r="A90">
        <f>+Nacsport!A485</f>
        <v>485</v>
      </c>
      <c r="B90">
        <f>+A90-2</f>
        <v>483</v>
      </c>
      <c r="C90">
        <f>+B90</f>
        <v>483</v>
      </c>
      <c r="D90" s="12">
        <v>1</v>
      </c>
      <c r="E90" s="1" t="s">
        <v>1295</v>
      </c>
      <c r="F90" s="14">
        <f>CONVERT(LEFT(Nacsport!E485,2),"mn","hr")/24+CONVERT(MID(Nacsport!E485,4,2),"sec","hr")/24</f>
        <v>6.311342592592592E-2</v>
      </c>
      <c r="G90" s="15">
        <v>8</v>
      </c>
      <c r="H90" s="15">
        <f>(+CONVERT(F90,"hr","sec")*24)-5</f>
        <v>5448</v>
      </c>
      <c r="I90" s="15">
        <f>+CONVERT(F90,"hr","mn")*24</f>
        <v>90.883333333333326</v>
      </c>
      <c r="J90" s="1">
        <f>+Nacsport!B485</f>
        <v>19</v>
      </c>
      <c r="K90" s="1" t="str">
        <f>+Nacsport!C485</f>
        <v>PENALTY</v>
      </c>
      <c r="L90" s="1" t="str">
        <f>+CONCATENATE(Nacsport!I485,Nacsport!J485)</f>
        <v>OPPONENT</v>
      </c>
      <c r="M90" s="29" t="str">
        <f>IF(Nacsport!G485&lt;&gt;"",LEFT(Nacsport!G485,FIND(";",Nacsport!G485)-1),"")</f>
        <v>59</v>
      </c>
      <c r="N90" s="1" t="str">
        <f>IFERROR(MID(Nacsport!G485,FIND(";", Nacsport!G485)+1,IFERROR(FIND(" ", Nacsport!G485 &amp; " ", FIND(";", Nacsport!G485)+1) - FIND(";", Nacsport!G485)-1,LEN(Nacsport!G485))),"")</f>
        <v>74</v>
      </c>
      <c r="O90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90" s="1" t="str">
        <f>IF(ISNA(LOOKUP(2,1/(Nacsport!AA485:BY485&lt;&gt;""),Nacsport!AA485:BY485)),"",LOOKUP(2,1/(Nacsport!AA485:BY485&lt;&gt;""),Nacsport!AA485:BY485))</f>
        <v/>
      </c>
      <c r="Q90" s="1" t="str">
        <f t="array" ref="Q90">+IF(+COUNTIF(Nacsport!AA485:BY485,"*")&gt;1,INDEX(Nacsport!Z485:BX485,MATCH(TRUE,Nacsport!Z485:BX485&gt;0,0)),"")</f>
        <v/>
      </c>
      <c r="R90" s="1" t="str">
        <f>+CONCATENATE(Nacsport!BZ485,Nacsport!CA485)</f>
        <v/>
      </c>
      <c r="S90" s="1" t="str">
        <f>+CONCATENATE(Nacsport!CB485,Nacsport!CC485,Nacsport!CD485)</f>
        <v/>
      </c>
      <c r="T90" s="1" t="str">
        <f>+CONCATENATE(Nacsport!CE485,Nacsport!CF485,Nacsport!CG485,Nacsport!CH485)</f>
        <v/>
      </c>
      <c r="U90" s="1" t="str">
        <f>+CONCATENATE(Nacsport!CI485,Nacsport!CJ485,Nacsport!CK485,Nacsport!CL485,Nacsport!CM485,Nacsport!CN485,Nacsport!CO485,Nacsport!CP485)</f>
        <v/>
      </c>
      <c r="V90" s="1" t="str">
        <f>+CONCATENATE(Nacsport!CQ485,Nacsport!CR485,Nacsport!CS485,Nacsport!CT485,Nacsport!CU485,Nacsport!CV485)</f>
        <v/>
      </c>
      <c r="W90" s="1" t="str">
        <f>+CONCATENATE(Nacsport!CW485,Nacsport!CX485,Nacsport!CY485,Nacsport!CZ485,Nacsport!DA485,Nacsport!DB485,Nacsport!DC485)</f>
        <v/>
      </c>
      <c r="X90" s="1" t="str">
        <f>+CONCATENATE(Nacsport!DD485,Nacsport!DE485,Nacsport!DF485,Nacsport!DG485,Nacsport!DH485,Nacsport!DI485,Nacsport!DJ485,Nacsport!DK485,Nacsport!DL485,Nacsport!DM485,Nacsport!DN485)</f>
        <v/>
      </c>
      <c r="Y90" s="1" t="str">
        <f>+CONCATENATE(Nacsport!DO485,Nacsport!DP485,Nacsport!DQ485,Nacsport!DR485,Nacsport!DS485,Nacsport!DT485,Nacsport!DU485,Nacsport!DV485,)</f>
        <v/>
      </c>
      <c r="Z90" s="1" t="str">
        <f>+CONCATENATE(Nacsport!DW485,Nacsport!DX485,Nacsport!DY485,Nacsport!DZ485)</f>
        <v/>
      </c>
      <c r="AA90" s="1" t="str">
        <f>+CONCATENATE(Nacsport!EA485,Nacsport!EB485,Nacsport!EC485,Nacsport!ED485,Nacsport!EE485)</f>
        <v/>
      </c>
      <c r="AB90" s="1" t="str">
        <f>+CONCATENATE(Nacsport!EF485,Nacsport!EG485,Nacsport!EH485,Nacsport!EI485,Nacsport!EJ485,Nacsport!EK485)</f>
        <v/>
      </c>
      <c r="AC90" s="1" t="str">
        <f>+CONCATENATE(Nacsport!EL485,Nacsport!EM485,Nacsport!EN485,Nacsport!EO485,Nacsport!EP485,Nacsport!EQ485,Nacsport!ER485)</f>
        <v>FOUL-PLAY</v>
      </c>
      <c r="AD90" s="1" t="str">
        <f>+CONCATENATE(Nacsport!ES485,Nacsport!ET485,Nacsport!EU485,Nacsport!EV485,Nacsport!EW485,Nacsport!EX485,Nacsport!EY485,Nacsport!EZ485)</f>
        <v/>
      </c>
      <c r="AE90" s="1" t="str">
        <f>+CONCATENATE(Nacsport!FA485,Nacsport!FB485,Nacsport!FC485)</f>
        <v/>
      </c>
      <c r="AF90" s="1" t="str">
        <f>+CONCATENATE(Nacsport!FD485,Nacsport!FE485)</f>
        <v/>
      </c>
      <c r="AG90" s="1" t="str">
        <f>+CONCATENATE(Nacsport!FF485,Nacsport!FG485,Nacsport!FH485,Nacsport!FI485,Nacsport!FJ485)</f>
        <v/>
      </c>
      <c r="AH90" s="1" t="str">
        <f>+IF(AG90="TRY",5,IF(AG90="CONVERSION",2,IF(AG90="PENALTY-KICK",3,IF(AG90="PENALTY-TRY",7,IF(AG90="DROP",3,"")))))</f>
        <v/>
      </c>
      <c r="AI90" s="1" t="str">
        <f>+CONCATENATE(Nacsport!FK485,Nacsport!FL485)</f>
        <v/>
      </c>
      <c r="AJ90" s="34" t="str">
        <f>+CONCATENATE(Nacsport!FM485,Nacsport!FN485)</f>
        <v/>
      </c>
      <c r="AK90" s="1" t="str">
        <f>+IF(OR(K90="ATTACCO",K90="DIFESA"),+CONCATENATE(Nacsport!FO485,Nacsport!FP484,Nacsport!FQ485,Nacsport!FR485,Nacsport!FS485,Nacsport!FT485,Nacsport!FU485,),"")</f>
        <v/>
      </c>
      <c r="AL90" s="1" t="str">
        <f>+IF(OR(K90="ATAQUE",K90="DEFENSA"),+CONCATENATE(Nacsport!FV485,Nacsport!FW485,Nacsport!FX485,Nacsport!FY485,Nacsport!FZ485,Nacsport!GA485,Nacsport!GB485,),"")</f>
        <v/>
      </c>
      <c r="AM90" s="1" t="str">
        <f>+CONCATENATE(Nacsport!GC485,Nacsport!GD485,Nacsport!GE485,Nacsport!GF485,Nacsport!GG485,Nacsport!GH485,Nacsport!GI485,Nacsport!GJ485,)</f>
        <v/>
      </c>
      <c r="AN90" s="1" t="str">
        <f>IF(K90="PUNTOS",LOOKUP(2,1/($K$3:K90="ATAQUE"),$AN$3:AN90),IF(+COUNTIF(Nacsport!GK485:'Nacsport'!GS485,"*")&gt;0,+COUNTIF(Nacsport!GK485:'Nacsport'!GS485,"*"),""))</f>
        <v/>
      </c>
      <c r="AO90" t="str">
        <f ca="1">+IF(K90="QUIEBRE",+IF(L90="SAN LUIS",+COUNTIF(K90:INDIRECT(ADDRESS((LOOKUP(2,1/($K$1:K90="ATAQUE"),Nacsport!$A$1:A485)),3,4)),"RUCK")+1,+COUNTIF(K90:INDIRECT(ADDRESS((LOOKUP(2,1/($K$1:K90="DEFENSA"),Nacsport!$A$1:A485)),3,4)),"RUCK")+1),"")</f>
        <v/>
      </c>
      <c r="AP90" t="str">
        <f ca="1">+IF(OR(K90="PUNTOS",K90="QUIEBRE"),+IF(L90="SAN LUIS",+COUNTIF(K90:INDIRECT(ADDRESS((LOOKUP(2,1/($K$1:K90="ATAQUE"),Nacsport!$A$1:A485)),3,4)),"PASE"),+COUNTIF(K90:INDIRECT(ADDRESS((LOOKUP(2,1/($K$1:K90="DEFENSA"),Nacsport!$A$1:A485)),3,4)),"PASE")),"")</f>
        <v/>
      </c>
      <c r="AQ90" t="str">
        <f>IF(K90="QUIEBRE",LOOKUP(2,1/($K$3:K90="ATAQUE"),$AL$3:AL90),IF(+COUNTIF(Nacsport!GK485:'Nacsport'!GS485,"*")&gt;0,+COUNTIF(Nacsport!GK485:'Nacsport'!GS485,"*"),""))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17"/>
    </row>
    <row r="91" spans="1:45" ht="15.75" customHeight="1" x14ac:dyDescent="0.2">
      <c r="A91">
        <f>+Nacsport!A92</f>
        <v>92</v>
      </c>
      <c r="B91">
        <f>+A91-2</f>
        <v>90</v>
      </c>
      <c r="C91">
        <f>+B91</f>
        <v>90</v>
      </c>
      <c r="D91" s="12">
        <v>1</v>
      </c>
      <c r="E91" s="1" t="s">
        <v>1295</v>
      </c>
      <c r="F91" s="14">
        <f>CONVERT(LEFT(Nacsport!E92,2),"mn","hr")/24+CONVERT(MID(Nacsport!E92,4,2),"sec","hr")/24</f>
        <v>1.3067129629629628E-2</v>
      </c>
      <c r="G91" s="15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15">
        <f>(+CONVERT(F91,"hr","sec")*24)-5</f>
        <v>1124</v>
      </c>
      <c r="I91" s="15">
        <f>+CONVERT(F91,"hr","mn")*24</f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29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NEUTRAL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>+IF(AG91="TRY",5,IF(AG91="CONVERSION",2,IF(AG91="PENALTY-KICK",3,IF(AG91="PENALTY-TRY",7,IF(AG91="DROP",3,"")))))</f>
        <v/>
      </c>
      <c r="AI91" s="1" t="str">
        <f>+CONCATENATE(Nacsport!FK92,Nacsport!FL92)</f>
        <v/>
      </c>
      <c r="AJ91" s="34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17"/>
    </row>
    <row r="92" spans="1:45" ht="15.75" customHeight="1" x14ac:dyDescent="0.2">
      <c r="A92">
        <f>+Nacsport!A93</f>
        <v>93</v>
      </c>
      <c r="B92">
        <f>+A92-2</f>
        <v>91</v>
      </c>
      <c r="C92">
        <f>+B92</f>
        <v>91</v>
      </c>
      <c r="D92" s="12">
        <v>1</v>
      </c>
      <c r="E92" s="1" t="s">
        <v>1295</v>
      </c>
      <c r="F92" s="14">
        <f>CONVERT(LEFT(Nacsport!E93,2),"mn","hr")/24+CONVERT(MID(Nacsport!E93,4,2),"sec","hr")/24</f>
        <v>1.3125E-2</v>
      </c>
      <c r="G92" s="15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15">
        <f>(+CONVERT(F92,"hr","sec")*24)-5</f>
        <v>1129</v>
      </c>
      <c r="I92" s="15">
        <f>+CONVERT(F92,"hr","mn")*24</f>
        <v>18.899999999999999</v>
      </c>
      <c r="J92" s="1">
        <f>+Nacsport!B93</f>
        <v>5</v>
      </c>
      <c r="K92" s="1" t="str">
        <f>+Nacsport!C93</f>
        <v>TURNOVER-</v>
      </c>
      <c r="L92" s="1" t="str">
        <f>+CONCATENATE(Nacsport!I93,Nacsport!J93)</f>
        <v>SAN BENEDETTO</v>
      </c>
      <c r="M92" s="29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KNOCK-ON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>+IF(AG92="TRY",5,IF(AG92="CONVERSION",2,IF(AG92="PENALTY-KICK",3,IF(AG92="PENALTY-TRY",7,IF(AG92="DROP",3,"")))))</f>
        <v/>
      </c>
      <c r="AI92" s="1" t="str">
        <f>+CONCATENATE(Nacsport!FK93,Nacsport!FL93)</f>
        <v/>
      </c>
      <c r="AJ92" s="34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17"/>
    </row>
    <row r="93" spans="1:45" ht="15.75" hidden="1" customHeight="1" x14ac:dyDescent="0.2">
      <c r="A93">
        <f>+Nacsport!A94</f>
        <v>94</v>
      </c>
      <c r="B93">
        <f>+A93-2</f>
        <v>92</v>
      </c>
      <c r="C93">
        <f>+B93</f>
        <v>92</v>
      </c>
      <c r="D93" s="12">
        <v>1</v>
      </c>
      <c r="E93" s="1" t="s">
        <v>1295</v>
      </c>
      <c r="F93" s="14">
        <f>CONVERT(LEFT(Nacsport!E94,2),"mn","hr")/24+CONVERT(MID(Nacsport!E94,4,2),"sec","hr")/24</f>
        <v>1.3125E-2</v>
      </c>
      <c r="G93" s="15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15">
        <f>(+CONVERT(F93,"hr","sec")*24)-5</f>
        <v>1129</v>
      </c>
      <c r="I93" s="15">
        <f>+CONVERT(F93,"hr","mn")*24</f>
        <v>18.899999999999999</v>
      </c>
      <c r="J93" s="1">
        <f>+Nacsport!B94</f>
        <v>9</v>
      </c>
      <c r="K93" s="1" t="str">
        <f>+Nacsport!C94</f>
        <v>END</v>
      </c>
      <c r="L93" s="1" t="str">
        <f>+CONCATENATE(Nacsport!I94,Nacsport!J94)</f>
        <v/>
      </c>
      <c r="M93" s="29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>+IF(AG93="TRY",5,IF(AG93="CONVERSION",2,IF(AG93="PENALTY-KICK",3,IF(AG93="PENALTY-TRY",7,IF(AG93="DROP",3,"")))))</f>
        <v/>
      </c>
      <c r="AI93" s="1" t="str">
        <f>+CONCATENATE(Nacsport!FK94,Nacsport!FL94)</f>
        <v/>
      </c>
      <c r="AJ93" s="34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17"/>
    </row>
    <row r="94" spans="1:45" ht="15.75" hidden="1" customHeight="1" x14ac:dyDescent="0.2">
      <c r="A94">
        <f>+Nacsport!A95</f>
        <v>95</v>
      </c>
      <c r="B94">
        <f>+A94-2</f>
        <v>93</v>
      </c>
      <c r="C94">
        <f>+B94</f>
        <v>93</v>
      </c>
      <c r="D94" s="12">
        <v>1</v>
      </c>
      <c r="E94" s="1" t="s">
        <v>1295</v>
      </c>
      <c r="F94" s="14">
        <f>CONVERT(LEFT(Nacsport!E95,2),"mn","hr")/24+CONVERT(MID(Nacsport!E95,4,2),"sec","hr")/24</f>
        <v>1.3784722222222223E-2</v>
      </c>
      <c r="G94" s="15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15">
        <f>(+CONVERT(F94,"hr","sec")*24)-5</f>
        <v>1186</v>
      </c>
      <c r="I94" s="15">
        <f>+CONVERT(F94,"hr","mn")*24</f>
        <v>19.849999999999998</v>
      </c>
      <c r="J94" s="1">
        <f>+Nacsport!B95</f>
        <v>9</v>
      </c>
      <c r="K94" s="1" t="str">
        <f>+Nacsport!C95</f>
        <v>ATTACK</v>
      </c>
      <c r="L94" s="1" t="str">
        <f>+CONCATENATE(Nacsport!I95,Nacsport!J95)</f>
        <v/>
      </c>
      <c r="M94" s="29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>+IF(AG94="TRY",5,IF(AG94="CONVERSION",2,IF(AG94="PENALTY-KICK",3,IF(AG94="PENALTY-TRY",7,IF(AG94="DROP",3,"")))))</f>
        <v/>
      </c>
      <c r="AI94" s="1" t="str">
        <f>+CONCATENATE(Nacsport!FK95,Nacsport!FL95)</f>
        <v/>
      </c>
      <c r="AJ94" s="34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 t="str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/>
      </c>
      <c r="AS94" s="17"/>
    </row>
    <row r="95" spans="1:45" ht="15.75" hidden="1" customHeight="1" x14ac:dyDescent="0.2">
      <c r="A95">
        <f>+Nacsport!A96</f>
        <v>96</v>
      </c>
      <c r="B95">
        <f>+A95-2</f>
        <v>94</v>
      </c>
      <c r="C95">
        <f>+B95</f>
        <v>94</v>
      </c>
      <c r="D95" s="12">
        <v>1</v>
      </c>
      <c r="E95" s="1" t="s">
        <v>1295</v>
      </c>
      <c r="F95" s="14">
        <f>CONVERT(LEFT(Nacsport!E96,2),"mn","hr")/24+CONVERT(MID(Nacsport!E96,4,2),"sec","hr")/24</f>
        <v>1.3784722222222223E-2</v>
      </c>
      <c r="G95" s="15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15">
        <f>(+CONVERT(F95,"hr","sec")*24)-5</f>
        <v>1186</v>
      </c>
      <c r="I95" s="15">
        <f>+CONVERT(F95,"hr","mn")*24</f>
        <v>19.849999999999998</v>
      </c>
      <c r="J95" s="1">
        <f>+Nacsport!B96</f>
        <v>10</v>
      </c>
      <c r="K95" s="1" t="str">
        <f>+Nacsport!C96</f>
        <v>SHORT-MATCH</v>
      </c>
      <c r="L95" s="1" t="str">
        <f>+CONCATENATE(Nacsport!I96,Nacsport!J96)</f>
        <v/>
      </c>
      <c r="M95" s="29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>+IF(AG95="TRY",5,IF(AG95="CONVERSION",2,IF(AG95="PENALTY-KICK",3,IF(AG95="PENALTY-TRY",7,IF(AG95="DROP",3,"")))))</f>
        <v/>
      </c>
      <c r="AI95" s="1" t="str">
        <f>+CONCATENATE(Nacsport!FK96,Nacsport!FL96)</f>
        <v/>
      </c>
      <c r="AJ95" s="34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17"/>
    </row>
    <row r="96" spans="1:45" ht="15.75" customHeight="1" x14ac:dyDescent="0.2">
      <c r="A96">
        <f>+Nacsport!A97</f>
        <v>97</v>
      </c>
      <c r="B96">
        <f>+A96-2</f>
        <v>95</v>
      </c>
      <c r="C96">
        <f>+B96</f>
        <v>95</v>
      </c>
      <c r="D96" s="12">
        <v>1</v>
      </c>
      <c r="E96" s="1" t="s">
        <v>1295</v>
      </c>
      <c r="F96" s="14">
        <f>CONVERT(LEFT(Nacsport!E97,2),"mn","hr")/24+CONVERT(MID(Nacsport!E97,4,2),"sec","hr")/24</f>
        <v>1.3935185185185184E-2</v>
      </c>
      <c r="G96" s="15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15">
        <f>(+CONVERT(F96,"hr","sec")*24)-5</f>
        <v>1199</v>
      </c>
      <c r="I96" s="15">
        <f>+CONVERT(F96,"hr","mn")*24</f>
        <v>20.066666666666663</v>
      </c>
      <c r="J96" s="1">
        <f>+Nacsport!B97</f>
        <v>3</v>
      </c>
      <c r="K96" s="1" t="str">
        <f>+Nacsport!C97</f>
        <v>SCRUM</v>
      </c>
      <c r="L96" s="1" t="str">
        <f>+CONCATENATE(Nacsport!I97,Nacsport!J97)</f>
        <v>SAN BENEDETTO</v>
      </c>
      <c r="M96" s="29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WIN</v>
      </c>
      <c r="S96" s="1" t="str">
        <f>+CONCATENATE(Nacsport!CB97,Nacsport!CC97,Nacsport!CD97)</f>
        <v>POSITIVE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>+IF(AG96="TRY",5,IF(AG96="CONVERSION",2,IF(AG96="PENALTY-KICK",3,IF(AG96="PENALTY-TRY",7,IF(AG96="DROP",3,"")))))</f>
        <v/>
      </c>
      <c r="AI96" s="1" t="str">
        <f>+CONCATENATE(Nacsport!FK97,Nacsport!FL97)</f>
        <v/>
      </c>
      <c r="AJ96" s="34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17"/>
    </row>
    <row r="97" spans="1:45" ht="15.75" customHeight="1" x14ac:dyDescent="0.2">
      <c r="A97">
        <f>+Nacsport!A98</f>
        <v>98</v>
      </c>
      <c r="B97">
        <f>+A97-2</f>
        <v>96</v>
      </c>
      <c r="C97">
        <f>+B97</f>
        <v>96</v>
      </c>
      <c r="D97" s="12">
        <v>1</v>
      </c>
      <c r="E97" s="1" t="s">
        <v>1295</v>
      </c>
      <c r="F97" s="14">
        <f>CONVERT(LEFT(Nacsport!E98,2),"mn","hr")/24+CONVERT(MID(Nacsport!E98,4,2),"sec","hr")/24</f>
        <v>1.3946759259259258E-2</v>
      </c>
      <c r="G97" s="15">
        <f>CONVERT((CONVERT(LEFT(Nacsport!F98,2),"mn","hr")/24+CONVERT(MID(Nacsport!F98,4,2),"sec","hr")/24)-(CONVERT(LEFT(Nacsport!E98,2),"mn","hr")/24+CONVERT(MID(Nacsport!E98,4,2),"sec","hr")/24),"hr","sec")*24</f>
        <v>0</v>
      </c>
      <c r="H97" s="15">
        <f>(+CONVERT(F97,"hr","sec")*24)-5</f>
        <v>1200</v>
      </c>
      <c r="I97" s="15">
        <f>+CONVERT(F97,"hr","mn")*24</f>
        <v>20.083333333333332</v>
      </c>
      <c r="J97" s="1">
        <f>+Nacsport!B98</f>
        <v>2</v>
      </c>
      <c r="K97" s="1" t="str">
        <f>+Nacsport!C98</f>
        <v>POINTS</v>
      </c>
      <c r="L97" s="1" t="str">
        <f>+CONCATENATE(Nacsport!I98,Nacsport!J98)</f>
        <v>SAN BENEDETTO</v>
      </c>
      <c r="M97" s="29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TRY</v>
      </c>
      <c r="AH97" s="1">
        <f>+IF(AG97="TRY",5,IF(AG97="CONVERSION",2,IF(AG97="PENALTY-KICK",3,IF(AG97="PENALTY-TRY",7,IF(AG97="DROP",3,"")))))</f>
        <v>5</v>
      </c>
      <c r="AI97" s="1" t="str">
        <f>+CONCATENATE(Nacsport!FK98,Nacsport!FL98)</f>
        <v/>
      </c>
      <c r="AJ97" s="34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17"/>
    </row>
    <row r="98" spans="1:45" ht="15.75" hidden="1" customHeight="1" x14ac:dyDescent="0.2">
      <c r="A98">
        <f>+Nacsport!A99</f>
        <v>99</v>
      </c>
      <c r="B98">
        <f>+A98-2</f>
        <v>97</v>
      </c>
      <c r="C98">
        <f>+B98</f>
        <v>97</v>
      </c>
      <c r="D98" s="12">
        <v>1</v>
      </c>
      <c r="E98" s="1" t="s">
        <v>1295</v>
      </c>
      <c r="F98" s="14">
        <f>CONVERT(LEFT(Nacsport!E99,2),"mn","hr")/24+CONVERT(MID(Nacsport!E99,4,2),"sec","hr")/24</f>
        <v>1.3946759259259258E-2</v>
      </c>
      <c r="G98" s="15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15">
        <f>(+CONVERT(F98,"hr","sec")*24)-5</f>
        <v>1200</v>
      </c>
      <c r="I98" s="15">
        <f>+CONVERT(F98,"hr","mn")*24</f>
        <v>20.083333333333332</v>
      </c>
      <c r="J98" s="1">
        <f>+Nacsport!B99</f>
        <v>10</v>
      </c>
      <c r="K98" s="1" t="str">
        <f>+Nacsport!C99</f>
        <v>END</v>
      </c>
      <c r="L98" s="1" t="str">
        <f>+CONCATENATE(Nacsport!I99,Nacsport!J99)</f>
        <v/>
      </c>
      <c r="M98" s="29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>+IF(AG98="TRY",5,IF(AG98="CONVERSION",2,IF(AG98="PENALTY-KICK",3,IF(AG98="PENALTY-TRY",7,IF(AG98="DROP",3,"")))))</f>
        <v/>
      </c>
      <c r="AI98" s="1" t="str">
        <f>+CONCATENATE(Nacsport!FK99,Nacsport!FL99)</f>
        <v/>
      </c>
      <c r="AJ98" s="34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17"/>
    </row>
    <row r="99" spans="1:45" ht="15.75" customHeight="1" x14ac:dyDescent="0.2">
      <c r="A99">
        <f>+Nacsport!A100</f>
        <v>100</v>
      </c>
      <c r="B99">
        <f>+A99-2</f>
        <v>98</v>
      </c>
      <c r="C99">
        <f>+B99</f>
        <v>98</v>
      </c>
      <c r="D99" s="12">
        <v>1</v>
      </c>
      <c r="E99" s="1" t="s">
        <v>1295</v>
      </c>
      <c r="F99" s="14">
        <f>CONVERT(LEFT(Nacsport!E100,2),"mn","hr")/24+CONVERT(MID(Nacsport!E100,4,2),"sec","hr")/24</f>
        <v>1.4837962962962961E-2</v>
      </c>
      <c r="G99" s="15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15">
        <f>(+CONVERT(F99,"hr","sec")*24)-5</f>
        <v>1276.9999999999998</v>
      </c>
      <c r="I99" s="15">
        <f>+CONVERT(F99,"hr","mn")*24</f>
        <v>21.366666666666664</v>
      </c>
      <c r="J99" s="1">
        <f>+Nacsport!B100</f>
        <v>2</v>
      </c>
      <c r="K99" s="1" t="str">
        <f>+Nacsport!C100</f>
        <v>GOAL-KICK</v>
      </c>
      <c r="L99" s="1" t="str">
        <f>+CONCATENATE(Nacsport!I100,Nacsport!J100)</f>
        <v>SAN BENEDETTO</v>
      </c>
      <c r="M99" s="29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>+IF(AG99="TRY",5,IF(AG99="CONVERSION",2,IF(AG99="PENALTY-KICK",3,IF(AG99="PENALTY-TRY",7,IF(AG99="DROP",3,"")))))</f>
        <v/>
      </c>
      <c r="AI99" s="1" t="str">
        <f>+CONCATENATE(Nacsport!FK100,Nacsport!FL100)</f>
        <v>FAIL</v>
      </c>
      <c r="AJ99" s="34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17"/>
    </row>
    <row r="100" spans="1:45" ht="15.75" hidden="1" customHeight="1" x14ac:dyDescent="0.2">
      <c r="A100">
        <f>+Nacsport!A101</f>
        <v>101</v>
      </c>
      <c r="B100">
        <f>+A100-2</f>
        <v>99</v>
      </c>
      <c r="C100">
        <f>+B100</f>
        <v>99</v>
      </c>
      <c r="D100" s="12">
        <v>1</v>
      </c>
      <c r="E100" s="1" t="s">
        <v>1295</v>
      </c>
      <c r="F100" s="14">
        <f>CONVERT(LEFT(Nacsport!E101,2),"mn","hr")/24+CONVERT(MID(Nacsport!E101,4,2),"sec","hr")/24</f>
        <v>1.5069444444444443E-2</v>
      </c>
      <c r="G100" s="15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15">
        <f>(+CONVERT(F100,"hr","sec")*24)-5</f>
        <v>1296.9999999999998</v>
      </c>
      <c r="I100" s="15">
        <f>+CONVERT(F100,"hr","mn")*24</f>
        <v>21.699999999999996</v>
      </c>
      <c r="J100" s="1">
        <f>+Nacsport!B101</f>
        <v>10</v>
      </c>
      <c r="K100" s="1" t="str">
        <f>+Nacsport!C101</f>
        <v>ATTACK</v>
      </c>
      <c r="L100" s="1" t="str">
        <f>+CONCATENATE(Nacsport!I101,Nacsport!J101)</f>
        <v/>
      </c>
      <c r="M100" s="29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>+IF(AG100="TRY",5,IF(AG100="CONVERSION",2,IF(AG100="PENALTY-KICK",3,IF(AG100="PENALTY-TRY",7,IF(AG100="DROP",3,"")))))</f>
        <v/>
      </c>
      <c r="AI100" s="1" t="str">
        <f>+CONCATENATE(Nacsport!FK101,Nacsport!FL101)</f>
        <v/>
      </c>
      <c r="AJ100" s="34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 t="str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/>
      </c>
      <c r="AS100" s="17"/>
    </row>
    <row r="101" spans="1:45" ht="15.75" hidden="1" customHeight="1" x14ac:dyDescent="0.2">
      <c r="A101">
        <f>+Nacsport!A102</f>
        <v>102</v>
      </c>
      <c r="B101">
        <f>+A101-2</f>
        <v>100</v>
      </c>
      <c r="C101">
        <f>+B101</f>
        <v>100</v>
      </c>
      <c r="D101" s="12">
        <v>1</v>
      </c>
      <c r="E101" s="1" t="s">
        <v>1295</v>
      </c>
      <c r="F101" s="14">
        <f>CONVERT(LEFT(Nacsport!E102,2),"mn","hr")/24+CONVERT(MID(Nacsport!E102,4,2),"sec","hr")/24</f>
        <v>1.5069444444444443E-2</v>
      </c>
      <c r="G101" s="15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15">
        <f>(+CONVERT(F101,"hr","sec")*24)-5</f>
        <v>1296.9999999999998</v>
      </c>
      <c r="I101" s="15">
        <f>+CONVERT(F101,"hr","mn")*24</f>
        <v>21.699999999999996</v>
      </c>
      <c r="J101" s="1">
        <f>+Nacsport!B102</f>
        <v>11</v>
      </c>
      <c r="K101" s="1" t="str">
        <f>+Nacsport!C102</f>
        <v>SHORT-MATCH</v>
      </c>
      <c r="L101" s="1" t="str">
        <f>+CONCATENATE(Nacsport!I102,Nacsport!J102)</f>
        <v/>
      </c>
      <c r="M101" s="29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>+IF(AG101="TRY",5,IF(AG101="CONVERSION",2,IF(AG101="PENALTY-KICK",3,IF(AG101="PENALTY-TRY",7,IF(AG101="DROP",3,"")))))</f>
        <v/>
      </c>
      <c r="AI101" s="1" t="str">
        <f>+CONCATENATE(Nacsport!FK102,Nacsport!FL102)</f>
        <v/>
      </c>
      <c r="AJ101" s="34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17"/>
    </row>
    <row r="102" spans="1:45" ht="15.75" hidden="1" customHeight="1" x14ac:dyDescent="0.2">
      <c r="A102">
        <f>+Nacsport!A103</f>
        <v>103</v>
      </c>
      <c r="B102">
        <f>+A102-2</f>
        <v>101</v>
      </c>
      <c r="C102">
        <f>+B102</f>
        <v>101</v>
      </c>
      <c r="D102" s="12">
        <v>1</v>
      </c>
      <c r="E102" s="1" t="s">
        <v>1295</v>
      </c>
      <c r="F102" s="14">
        <f>CONVERT(LEFT(Nacsport!E103,2),"mn","hr")/24+CONVERT(MID(Nacsport!E103,4,2),"sec","hr")/24</f>
        <v>1.5081018518518518E-2</v>
      </c>
      <c r="G102" s="15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15">
        <f>(+CONVERT(F102,"hr","sec")*24)-5</f>
        <v>1298</v>
      </c>
      <c r="I102" s="15">
        <f>+CONVERT(F102,"hr","mn")*24</f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OPPONENT</v>
      </c>
      <c r="M102" s="29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>+IF(AG102="TRY",5,IF(AG102="CONVERSION",2,IF(AG102="PENALTY-KICK",3,IF(AG102="PENALTY-TRY",7,IF(AG102="DROP",3,"")))))</f>
        <v/>
      </c>
      <c r="AI102" s="1" t="str">
        <f>+CONCATENATE(Nacsport!FK103,Nacsport!FL103)</f>
        <v/>
      </c>
      <c r="AJ102" s="34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17"/>
    </row>
    <row r="103" spans="1:45" ht="15.75" customHeight="1" x14ac:dyDescent="0.2">
      <c r="A103">
        <f>+Nacsport!A104</f>
        <v>104</v>
      </c>
      <c r="B103">
        <f>+A103-2</f>
        <v>102</v>
      </c>
      <c r="C103">
        <f>+B103</f>
        <v>102</v>
      </c>
      <c r="D103" s="12">
        <v>1</v>
      </c>
      <c r="E103" s="1" t="s">
        <v>1295</v>
      </c>
      <c r="F103" s="14">
        <f>CONVERT(LEFT(Nacsport!E104,2),"mn","hr")/24+CONVERT(MID(Nacsport!E104,4,2),"sec","hr")/24</f>
        <v>1.5219907407407406E-2</v>
      </c>
      <c r="G103" s="15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15">
        <f>(+CONVERT(F103,"hr","sec")*24)-5</f>
        <v>1310</v>
      </c>
      <c r="I103" s="15">
        <f>+CONVERT(F103,"hr","mn")*24</f>
        <v>21.916666666666664</v>
      </c>
      <c r="J103" s="1">
        <f>+Nacsport!B104</f>
        <v>6</v>
      </c>
      <c r="K103" s="1" t="str">
        <f>+Nacsport!C104</f>
        <v>TURNOVER-</v>
      </c>
      <c r="L103" s="1" t="str">
        <f>+CONCATENATE(Nacsport!I104,Nacsport!J104)</f>
        <v>SAN BENEDETTO</v>
      </c>
      <c r="M103" s="29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KICK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>+IF(AG103="TRY",5,IF(AG103="CONVERSION",2,IF(AG103="PENALTY-KICK",3,IF(AG103="PENALTY-TRY",7,IF(AG103="DROP",3,"")))))</f>
        <v/>
      </c>
      <c r="AI103" s="1" t="str">
        <f>+CONCATENATE(Nacsport!FK104,Nacsport!FL104)</f>
        <v/>
      </c>
      <c r="AJ103" s="34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17"/>
    </row>
    <row r="104" spans="1:45" ht="15.75" customHeight="1" x14ac:dyDescent="0.2">
      <c r="A104">
        <f>+Nacsport!A105</f>
        <v>105</v>
      </c>
      <c r="B104">
        <f>+A104-2</f>
        <v>103</v>
      </c>
      <c r="C104">
        <f>+B104</f>
        <v>103</v>
      </c>
      <c r="D104" s="12">
        <v>1</v>
      </c>
      <c r="E104" s="1" t="s">
        <v>1295</v>
      </c>
      <c r="F104" s="14">
        <f>CONVERT(LEFT(Nacsport!E105,2),"mn","hr")/24+CONVERT(MID(Nacsport!E105,4,2),"sec","hr")/24</f>
        <v>1.5243055555555555E-2</v>
      </c>
      <c r="G104" s="15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15">
        <f>(+CONVERT(F104,"hr","sec")*24)-5</f>
        <v>1312</v>
      </c>
      <c r="I104" s="15">
        <f>+CONVERT(F104,"hr","mn")*24</f>
        <v>21.95</v>
      </c>
      <c r="J104" s="1">
        <f>+Nacsport!B105</f>
        <v>3</v>
      </c>
      <c r="K104" s="1" t="str">
        <f>+Nacsport!C105</f>
        <v>KICK</v>
      </c>
      <c r="L104" s="1" t="str">
        <f>+CONCATENATE(Nacsport!I105,Nacsport!J105)</f>
        <v>SAN BENEDETTO</v>
      </c>
      <c r="M104" s="29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PUNT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>+IF(AG104="TRY",5,IF(AG104="CONVERSION",2,IF(AG104="PENALTY-KICK",3,IF(AG104="PENALTY-TRY",7,IF(AG104="DROP",3,"")))))</f>
        <v/>
      </c>
      <c r="AI104" s="1" t="str">
        <f>+CONCATENATE(Nacsport!FK105,Nacsport!FL105)</f>
        <v/>
      </c>
      <c r="AJ104" s="34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17"/>
    </row>
    <row r="105" spans="1:45" ht="15.75" hidden="1" customHeight="1" x14ac:dyDescent="0.2">
      <c r="A105">
        <f>+Nacsport!A106</f>
        <v>106</v>
      </c>
      <c r="B105">
        <f>+A105-2</f>
        <v>104</v>
      </c>
      <c r="C105">
        <f>+B105</f>
        <v>104</v>
      </c>
      <c r="D105" s="12">
        <v>1</v>
      </c>
      <c r="E105" s="1" t="s">
        <v>1295</v>
      </c>
      <c r="F105" s="14">
        <f>CONVERT(LEFT(Nacsport!E106,2),"mn","hr")/24+CONVERT(MID(Nacsport!E106,4,2),"sec","hr")/24</f>
        <v>1.5254629629629628E-2</v>
      </c>
      <c r="G105" s="15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15">
        <f>(+CONVERT(F105,"hr","sec")*24)-5</f>
        <v>1313</v>
      </c>
      <c r="I105" s="15">
        <f>+CONVERT(F105,"hr","mn")*24</f>
        <v>21.966666666666665</v>
      </c>
      <c r="J105" s="1">
        <f>+Nacsport!B106</f>
        <v>11</v>
      </c>
      <c r="K105" s="1" t="str">
        <f>+Nacsport!C106</f>
        <v>END</v>
      </c>
      <c r="L105" s="1" t="str">
        <f>+CONCATENATE(Nacsport!I106,Nacsport!J106)</f>
        <v/>
      </c>
      <c r="M105" s="29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>+IF(AG105="TRY",5,IF(AG105="CONVERSION",2,IF(AG105="PENALTY-KICK",3,IF(AG105="PENALTY-TRY",7,IF(AG105="DROP",3,"")))))</f>
        <v/>
      </c>
      <c r="AI105" s="1" t="str">
        <f>+CONCATENATE(Nacsport!FK106,Nacsport!FL106)</f>
        <v/>
      </c>
      <c r="AJ105" s="34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17"/>
    </row>
    <row r="106" spans="1:45" ht="15.75" hidden="1" customHeight="1" x14ac:dyDescent="0.2">
      <c r="A106">
        <f>+Nacsport!A107</f>
        <v>107</v>
      </c>
      <c r="B106">
        <f>+A106-2</f>
        <v>105</v>
      </c>
      <c r="C106">
        <f>+B106</f>
        <v>105</v>
      </c>
      <c r="D106" s="12">
        <v>1</v>
      </c>
      <c r="E106" s="1" t="s">
        <v>1295</v>
      </c>
      <c r="F106" s="14">
        <f>CONVERT(LEFT(Nacsport!E107,2),"mn","hr")/24+CONVERT(MID(Nacsport!E107,4,2),"sec","hr")/24</f>
        <v>1.5555555555555555E-2</v>
      </c>
      <c r="G106" s="15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15">
        <f>(+CONVERT(F106,"hr","sec")*24)-5</f>
        <v>1339</v>
      </c>
      <c r="I106" s="15">
        <f>+CONVERT(F106,"hr","mn")*24</f>
        <v>22.4</v>
      </c>
      <c r="J106" s="1">
        <f>+Nacsport!B107</f>
        <v>12</v>
      </c>
      <c r="K106" s="1" t="str">
        <f>+Nacsport!C107</f>
        <v>SHORT-MATCH</v>
      </c>
      <c r="L106" s="1" t="str">
        <f>+CONCATENATE(Nacsport!I107,Nacsport!J107)</f>
        <v/>
      </c>
      <c r="M106" s="29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>+IF(AG106="TRY",5,IF(AG106="CONVERSION",2,IF(AG106="PENALTY-KICK",3,IF(AG106="PENALTY-TRY",7,IF(AG106="DROP",3,"")))))</f>
        <v/>
      </c>
      <c r="AI106" s="1" t="str">
        <f>+CONCATENATE(Nacsport!FK107,Nacsport!FL107)</f>
        <v/>
      </c>
      <c r="AJ106" s="34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17"/>
    </row>
    <row r="107" spans="1:45" ht="15.75" hidden="1" customHeight="1" x14ac:dyDescent="0.2">
      <c r="A107">
        <f>+Nacsport!A108</f>
        <v>108</v>
      </c>
      <c r="B107">
        <f>+A107-2</f>
        <v>106</v>
      </c>
      <c r="C107">
        <f>+B107</f>
        <v>106</v>
      </c>
      <c r="D107" s="12">
        <v>1</v>
      </c>
      <c r="E107" s="1" t="s">
        <v>1295</v>
      </c>
      <c r="F107" s="14">
        <f>CONVERT(LEFT(Nacsport!E108,2),"mn","hr")/24+CONVERT(MID(Nacsport!E108,4,2),"sec","hr")/24</f>
        <v>1.5694444444444445E-2</v>
      </c>
      <c r="G107" s="15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15">
        <f>(+CONVERT(F107,"hr","sec")*24)-5</f>
        <v>1351</v>
      </c>
      <c r="I107" s="15">
        <f>+CONVERT(F107,"hr","mn")*24</f>
        <v>22.6</v>
      </c>
      <c r="J107" s="1">
        <f>+Nacsport!B108</f>
        <v>6</v>
      </c>
      <c r="K107" s="1" t="str">
        <f>+Nacsport!C108</f>
        <v>LINEOUT</v>
      </c>
      <c r="L107" s="1" t="str">
        <f>+CONCATENATE(Nacsport!I108,Nacsport!J108)</f>
        <v>OPPONENT</v>
      </c>
      <c r="M107" s="29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NOT-STRAIGHT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>+IF(AG107="TRY",5,IF(AG107="CONVERSION",2,IF(AG107="PENALTY-KICK",3,IF(AG107="PENALTY-TRY",7,IF(AG107="DROP",3,"")))))</f>
        <v/>
      </c>
      <c r="AI107" s="1" t="str">
        <f>+CONCATENATE(Nacsport!FK108,Nacsport!FL108)</f>
        <v/>
      </c>
      <c r="AJ107" s="34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17"/>
    </row>
    <row r="108" spans="1:45" ht="15.75" hidden="1" customHeight="1" x14ac:dyDescent="0.2">
      <c r="A108">
        <f>+Nacsport!A109</f>
        <v>109</v>
      </c>
      <c r="B108">
        <f>+A108-2</f>
        <v>107</v>
      </c>
      <c r="C108">
        <f>+B108</f>
        <v>107</v>
      </c>
      <c r="D108" s="12">
        <v>1</v>
      </c>
      <c r="E108" s="1" t="s">
        <v>1295</v>
      </c>
      <c r="F108" s="14">
        <f>CONVERT(LEFT(Nacsport!E109,2),"mn","hr")/24+CONVERT(MID(Nacsport!E109,4,2),"sec","hr")/24</f>
        <v>1.6111111111111114E-2</v>
      </c>
      <c r="G108" s="15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15">
        <f>(+CONVERT(F108,"hr","sec")*24)-5</f>
        <v>1387.0000000000005</v>
      </c>
      <c r="I108" s="15">
        <f>+CONVERT(F108,"hr","mn")*24</f>
        <v>23.200000000000006</v>
      </c>
      <c r="J108" s="1">
        <f>+Nacsport!B109</f>
        <v>11</v>
      </c>
      <c r="K108" s="1" t="str">
        <f>+Nacsport!C109</f>
        <v>ATTACK</v>
      </c>
      <c r="L108" s="1" t="str">
        <f>+CONCATENATE(Nacsport!I109,Nacsport!J109)</f>
        <v/>
      </c>
      <c r="M108" s="29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>+IF(AG108="TRY",5,IF(AG108="CONVERSION",2,IF(AG108="PENALTY-KICK",3,IF(AG108="PENALTY-TRY",7,IF(AG108="DROP",3,"")))))</f>
        <v/>
      </c>
      <c r="AI108" s="1" t="str">
        <f>+CONCATENATE(Nacsport!FK109,Nacsport!FL109)</f>
        <v/>
      </c>
      <c r="AJ108" s="34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 t="str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/>
      </c>
      <c r="AS108" s="17"/>
    </row>
    <row r="109" spans="1:45" ht="15.75" hidden="1" customHeight="1" x14ac:dyDescent="0.2">
      <c r="A109">
        <f>+Nacsport!A110</f>
        <v>110</v>
      </c>
      <c r="B109">
        <f>+A109-2</f>
        <v>108</v>
      </c>
      <c r="C109">
        <f>+B109</f>
        <v>108</v>
      </c>
      <c r="D109" s="12">
        <v>1</v>
      </c>
      <c r="E109" s="1" t="s">
        <v>1295</v>
      </c>
      <c r="F109" s="14">
        <f>CONVERT(LEFT(Nacsport!E110,2),"mn","hr")/24+CONVERT(MID(Nacsport!E110,4,2),"sec","hr")/24</f>
        <v>1.6111111111111114E-2</v>
      </c>
      <c r="G109" s="15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15">
        <f>(+CONVERT(F109,"hr","sec")*24)-5</f>
        <v>1387.0000000000005</v>
      </c>
      <c r="I109" s="15">
        <f>+CONVERT(F109,"hr","mn")*24</f>
        <v>23.200000000000006</v>
      </c>
      <c r="J109" s="1">
        <f>+Nacsport!B110</f>
        <v>13</v>
      </c>
      <c r="K109" s="1" t="str">
        <f>+Nacsport!C110</f>
        <v>SHORT-MATCH</v>
      </c>
      <c r="L109" s="1" t="str">
        <f>+CONCATENATE(Nacsport!I110,Nacsport!J110)</f>
        <v/>
      </c>
      <c r="M109" s="29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>+IF(AG109="TRY",5,IF(AG109="CONVERSION",2,IF(AG109="PENALTY-KICK",3,IF(AG109="PENALTY-TRY",7,IF(AG109="DROP",3,"")))))</f>
        <v/>
      </c>
      <c r="AI109" s="1" t="str">
        <f>+CONCATENATE(Nacsport!FK110,Nacsport!FL110)</f>
        <v/>
      </c>
      <c r="AJ109" s="34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17"/>
    </row>
    <row r="110" spans="1:45" ht="15.75" customHeight="1" x14ac:dyDescent="0.2">
      <c r="A110">
        <f>+Nacsport!A111</f>
        <v>111</v>
      </c>
      <c r="B110">
        <f>+A110-2</f>
        <v>109</v>
      </c>
      <c r="C110">
        <f>+B110</f>
        <v>109</v>
      </c>
      <c r="D110" s="12">
        <v>1</v>
      </c>
      <c r="E110" s="1" t="s">
        <v>1295</v>
      </c>
      <c r="F110" s="14">
        <f>CONVERT(LEFT(Nacsport!E111,2),"mn","hr")/24+CONVERT(MID(Nacsport!E111,4,2),"sec","hr")/24</f>
        <v>1.621527777777778E-2</v>
      </c>
      <c r="G110" s="15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15">
        <f>(+CONVERT(F110,"hr","sec")*24)-5</f>
        <v>1396.0000000000002</v>
      </c>
      <c r="I110" s="15">
        <f>+CONVERT(F110,"hr","mn")*24</f>
        <v>23.35</v>
      </c>
      <c r="J110" s="1">
        <f>+Nacsport!B111</f>
        <v>4</v>
      </c>
      <c r="K110" s="1" t="str">
        <f>+Nacsport!C111</f>
        <v>SCRUM</v>
      </c>
      <c r="L110" s="1" t="str">
        <f>+CONCATENATE(Nacsport!I111,Nacsport!J111)</f>
        <v>SAN BENEDETTO</v>
      </c>
      <c r="M110" s="29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WIN</v>
      </c>
      <c r="S110" s="1" t="str">
        <f>+CONCATENATE(Nacsport!CB111,Nacsport!CC111,Nacsport!CD111)</f>
        <v>NEUTRAL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>+IF(AG110="TRY",5,IF(AG110="CONVERSION",2,IF(AG110="PENALTY-KICK",3,IF(AG110="PENALTY-TRY",7,IF(AG110="DROP",3,"")))))</f>
        <v/>
      </c>
      <c r="AI110" s="1" t="str">
        <f>+CONCATENATE(Nacsport!FK111,Nacsport!FL111)</f>
        <v/>
      </c>
      <c r="AJ110" s="34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17"/>
    </row>
    <row r="111" spans="1:45" ht="15.75" hidden="1" customHeight="1" x14ac:dyDescent="0.2">
      <c r="A111">
        <f>+Nacsport!A112</f>
        <v>112</v>
      </c>
      <c r="B111">
        <f>+A111-2</f>
        <v>110</v>
      </c>
      <c r="C111">
        <f>+B111</f>
        <v>110</v>
      </c>
      <c r="D111" s="12">
        <v>1</v>
      </c>
      <c r="E111" s="1" t="s">
        <v>1295</v>
      </c>
      <c r="F111" s="14">
        <f>CONVERT(LEFT(Nacsport!E112,2),"mn","hr")/24+CONVERT(MID(Nacsport!E112,4,2),"sec","hr")/24</f>
        <v>1.6261574074074078E-2</v>
      </c>
      <c r="G111" s="15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15">
        <f>(+CONVERT(F111,"hr","sec")*24)-5</f>
        <v>1400.0000000000002</v>
      </c>
      <c r="I111" s="15">
        <f>+CONVERT(F111,"hr","mn")*24</f>
        <v>23.416666666666671</v>
      </c>
      <c r="J111" s="1">
        <f>+Nacsport!B112</f>
        <v>2</v>
      </c>
      <c r="K111" s="1" t="str">
        <f>+Nacsport!C112</f>
        <v>MISSED-TACKLE</v>
      </c>
      <c r="L111" s="1" t="str">
        <f>+CONCATENATE(Nacsport!I112,Nacsport!J112)</f>
        <v>OPPONENT</v>
      </c>
      <c r="M111" s="29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>+IF(AG111="TRY",5,IF(AG111="CONVERSION",2,IF(AG111="PENALTY-KICK",3,IF(AG111="PENALTY-TRY",7,IF(AG111="DROP",3,"")))))</f>
        <v/>
      </c>
      <c r="AI111" s="1" t="str">
        <f>+CONCATENATE(Nacsport!FK112,Nacsport!FL112)</f>
        <v/>
      </c>
      <c r="AJ111" s="34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17"/>
    </row>
    <row r="112" spans="1:45" ht="15.75" hidden="1" customHeight="1" x14ac:dyDescent="0.2">
      <c r="A112">
        <f>+Nacsport!A113</f>
        <v>113</v>
      </c>
      <c r="B112">
        <f>+A112-2</f>
        <v>111</v>
      </c>
      <c r="C112">
        <f>+B112</f>
        <v>111</v>
      </c>
      <c r="D112" s="12">
        <v>1</v>
      </c>
      <c r="E112" s="1" t="s">
        <v>1295</v>
      </c>
      <c r="F112" s="14">
        <f>CONVERT(LEFT(Nacsport!E113,2),"mn","hr")/24+CONVERT(MID(Nacsport!E113,4,2),"sec","hr")/24</f>
        <v>1.6284722222222225E-2</v>
      </c>
      <c r="G112" s="15">
        <f>(CONVERT((CONVERT(LEFT(Nacsport!F113,2),"mn","hr")/24+CONVERT(MID(Nacsport!F113,4,2),"sec","hr")/24)-(CONVERT(LEFT(Nacsport!E113,2),"mn","hr")/24+CONVERT(MID(Nacsport!E113,4,2),"sec","hr")/24),"hr","sec")*24)+2</f>
        <v>4.9999999999998694</v>
      </c>
      <c r="H112" s="15">
        <f>(+CONVERT(F112,"hr","sec")*24)-5</f>
        <v>1402.0000000000002</v>
      </c>
      <c r="I112" s="15">
        <f>+CONVERT(F112,"hr","mn")*24</f>
        <v>23.450000000000003</v>
      </c>
      <c r="J112" s="1">
        <f>+Nacsport!B113</f>
        <v>15</v>
      </c>
      <c r="K112" s="1" t="str">
        <f>+Nacsport!C113</f>
        <v>TACKLE</v>
      </c>
      <c r="L112" s="1" t="str">
        <f>+CONCATENATE(Nacsport!I113,Nacsport!J113)</f>
        <v>OPPONENT</v>
      </c>
      <c r="M112" s="29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>+IF(AG112="TRY",5,IF(AG112="CONVERSION",2,IF(AG112="PENALTY-KICK",3,IF(AG112="PENALTY-TRY",7,IF(AG112="DROP",3,"")))))</f>
        <v/>
      </c>
      <c r="AI112" s="1" t="str">
        <f>+CONCATENATE(Nacsport!FK113,Nacsport!FL113)</f>
        <v/>
      </c>
      <c r="AJ112" s="34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17"/>
    </row>
    <row r="113" spans="1:45" ht="15.75" hidden="1" customHeight="1" x14ac:dyDescent="0.2">
      <c r="A113">
        <f>+Nacsport!A114</f>
        <v>114</v>
      </c>
      <c r="B113">
        <f>+A113-2</f>
        <v>112</v>
      </c>
      <c r="C113">
        <f>+B113</f>
        <v>112</v>
      </c>
      <c r="D113" s="12">
        <v>1</v>
      </c>
      <c r="E113" s="1" t="s">
        <v>1295</v>
      </c>
      <c r="F113" s="14">
        <f>CONVERT(LEFT(Nacsport!E114,2),"mn","hr")/24+CONVERT(MID(Nacsport!E114,4,2),"sec","hr")/24</f>
        <v>1.635416666666667E-2</v>
      </c>
      <c r="G113" s="15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15">
        <f>(+CONVERT(F113,"hr","sec")*24)-5</f>
        <v>1408.0000000000005</v>
      </c>
      <c r="I113" s="15">
        <f>+CONVERT(F113,"hr","mn")*24</f>
        <v>23.550000000000008</v>
      </c>
      <c r="J113" s="1">
        <f>+Nacsport!B114</f>
        <v>12</v>
      </c>
      <c r="K113" s="1" t="str">
        <f>+Nacsport!C114</f>
        <v>END</v>
      </c>
      <c r="L113" s="1" t="str">
        <f>+CONCATENATE(Nacsport!I114,Nacsport!J114)</f>
        <v/>
      </c>
      <c r="M113" s="29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>+IF(AG113="TRY",5,IF(AG113="CONVERSION",2,IF(AG113="PENALTY-KICK",3,IF(AG113="PENALTY-TRY",7,IF(AG113="DROP",3,"")))))</f>
        <v/>
      </c>
      <c r="AI113" s="1" t="str">
        <f>+CONCATENATE(Nacsport!FK114,Nacsport!FL114)</f>
        <v/>
      </c>
      <c r="AJ113" s="34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17"/>
    </row>
    <row r="114" spans="1:45" ht="15.75" hidden="1" customHeight="1" x14ac:dyDescent="0.2">
      <c r="A114">
        <f>+Nacsport!A85</f>
        <v>85</v>
      </c>
      <c r="B114">
        <f>+A114-2</f>
        <v>83</v>
      </c>
      <c r="C114">
        <f>+B114</f>
        <v>83</v>
      </c>
      <c r="D114" s="12">
        <v>1</v>
      </c>
      <c r="E114" s="1" t="s">
        <v>1295</v>
      </c>
      <c r="F114" s="14">
        <f>CONVERT(LEFT(Nacsport!E85,2),"mn","hr")/24+CONVERT(MID(Nacsport!E85,4,2),"sec","hr")/24</f>
        <v>1.2349537037037037E-2</v>
      </c>
      <c r="G114" s="15">
        <v>8</v>
      </c>
      <c r="H114" s="15">
        <f>(+CONVERT(F114,"hr","sec")*24)-5</f>
        <v>1062</v>
      </c>
      <c r="I114" s="15">
        <f>+CONVERT(F114,"hr","mn")*24</f>
        <v>17.783333333333335</v>
      </c>
      <c r="J114" s="1">
        <f>+Nacsport!B85</f>
        <v>4</v>
      </c>
      <c r="K114" s="1" t="str">
        <f>+Nacsport!C85</f>
        <v>PENALTY</v>
      </c>
      <c r="L114" s="1" t="str">
        <f>+CONCATENATE(Nacsport!I85,Nacsport!J85)</f>
        <v>OPPONENT</v>
      </c>
      <c r="M114" s="29" t="str">
        <f>IF(Nacsport!G85&lt;&gt;"",LEFT(Nacsport!G85,FIND(";",Nacsport!G85)-1),"")</f>
        <v>59</v>
      </c>
      <c r="N114" s="1" t="str">
        <f>IFERROR(MID(Nacsport!G85,FIND(";", Nacsport!G85)+1,IFERROR(FIND(" ", Nacsport!G85 &amp; " ", FIND(";", Nacsport!G85)+1) - FIND(";", Nacsport!G85)-1,LEN(Nacsport!G85))),"")</f>
        <v>37</v>
      </c>
      <c r="O11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114" s="1" t="str">
        <f>IF(ISNA(LOOKUP(2,1/(Nacsport!AA85:BY85&lt;&gt;""),Nacsport!AA85:BY85)),"",LOOKUP(2,1/(Nacsport!AA85:BY85&lt;&gt;""),Nacsport!AA85:BY85))</f>
        <v/>
      </c>
      <c r="Q114" s="1" t="str">
        <f t="array" ref="Q114">+IF(+COUNTIF(Nacsport!AA85:BY85,"*")&gt;1,INDEX(Nacsport!Z85:BX85,MATCH(TRUE,Nacsport!Z85:BX85&gt;0,0)),"")</f>
        <v/>
      </c>
      <c r="R114" s="1" t="str">
        <f>+CONCATENATE(Nacsport!BZ85,Nacsport!CA85)</f>
        <v/>
      </c>
      <c r="S114" s="1" t="str">
        <f>+CONCATENATE(Nacsport!CB85,Nacsport!CC85,Nacsport!CD85)</f>
        <v/>
      </c>
      <c r="T114" s="1" t="str">
        <f>+CONCATENATE(Nacsport!CE85,Nacsport!CF85,Nacsport!CG85,Nacsport!CH85)</f>
        <v/>
      </c>
      <c r="U114" s="1" t="str">
        <f>+CONCATENATE(Nacsport!CI85,Nacsport!CJ85,Nacsport!CK85,Nacsport!CL85,Nacsport!CM85,Nacsport!CN85,Nacsport!CO85,Nacsport!CP85)</f>
        <v/>
      </c>
      <c r="V114" s="1" t="str">
        <f>+CONCATENATE(Nacsport!CQ85,Nacsport!CR85,Nacsport!CS85,Nacsport!CT85,Nacsport!CU85,Nacsport!CV85)</f>
        <v/>
      </c>
      <c r="W114" s="1" t="str">
        <f>+CONCATENATE(Nacsport!CW85,Nacsport!CX85,Nacsport!CY85,Nacsport!CZ85,Nacsport!DA85,Nacsport!DB85,Nacsport!DC85)</f>
        <v/>
      </c>
      <c r="X114" s="1" t="str">
        <f>+CONCATENATE(Nacsport!DD85,Nacsport!DE85,Nacsport!DF85,Nacsport!DG85,Nacsport!DH85,Nacsport!DI85,Nacsport!DJ85,Nacsport!DK85,Nacsport!DL85,Nacsport!DM85,Nacsport!DN85)</f>
        <v/>
      </c>
      <c r="Y114" s="1" t="str">
        <f>+CONCATENATE(Nacsport!DO85,Nacsport!DP85,Nacsport!DQ85,Nacsport!DR85,Nacsport!DS85,Nacsport!DT85,Nacsport!DU85,Nacsport!DV85,)</f>
        <v/>
      </c>
      <c r="Z114" s="1" t="str">
        <f>+CONCATENATE(Nacsport!DW85,Nacsport!DX85,Nacsport!DY85,Nacsport!DZ85)</f>
        <v/>
      </c>
      <c r="AA114" s="1" t="str">
        <f>+CONCATENATE(Nacsport!EA85,Nacsport!EB85,Nacsport!EC85,Nacsport!ED85,Nacsport!EE85)</f>
        <v/>
      </c>
      <c r="AB114" s="1" t="str">
        <f>+CONCATENATE(Nacsport!EF85,Nacsport!EG85,Nacsport!EH85,Nacsport!EI85,Nacsport!EJ85,Nacsport!EK85)</f>
        <v/>
      </c>
      <c r="AC114" s="1" t="str">
        <f>+CONCATENATE(Nacsport!EL85,Nacsport!EM85,Nacsport!EN85,Nacsport!EO85,Nacsport!EP85,Nacsport!EQ85,Nacsport!ER85)</f>
        <v>MAUL</v>
      </c>
      <c r="AD114" s="1" t="str">
        <f>+CONCATENATE(Nacsport!ES85,Nacsport!ET85,Nacsport!EU85,Nacsport!EV85,Nacsport!EW85,Nacsport!EX85,Nacsport!EY85,Nacsport!EZ85)</f>
        <v/>
      </c>
      <c r="AE114" s="1" t="str">
        <f>+CONCATENATE(Nacsport!FA85,Nacsport!FB85,Nacsport!FC85)</f>
        <v/>
      </c>
      <c r="AF114" s="1" t="str">
        <f>+CONCATENATE(Nacsport!FD85,Nacsport!FE85)</f>
        <v/>
      </c>
      <c r="AG114" s="1" t="str">
        <f>+CONCATENATE(Nacsport!FF85,Nacsport!FG85,Nacsport!FH85,Nacsport!FI85,Nacsport!FJ85)</f>
        <v/>
      </c>
      <c r="AH114" s="1" t="str">
        <f>+IF(AG114="TRY",5,IF(AG114="CONVERSION",2,IF(AG114="PENALTY-KICK",3,IF(AG114="PENALTY-TRY",7,IF(AG114="DROP",3,"")))))</f>
        <v/>
      </c>
      <c r="AI114" s="1" t="str">
        <f>+CONCATENATE(Nacsport!FK85,Nacsport!FL85)</f>
        <v/>
      </c>
      <c r="AJ114" s="34" t="str">
        <f>+CONCATENATE(Nacsport!FM85,Nacsport!FN85)</f>
        <v/>
      </c>
      <c r="AK114" s="1" t="str">
        <f>+IF(OR(K114="ATTACCO",K114="DIFESA"),+CONCATENATE(Nacsport!FO85,Nacsport!FP84,Nacsport!FQ85,Nacsport!FR85,Nacsport!FS85,Nacsport!FT85,Nacsport!FU85,),"")</f>
        <v/>
      </c>
      <c r="AL114" s="1" t="str">
        <f>+IF(OR(K114="ATAQUE",K114="DEFENSA"),+CONCATENATE(Nacsport!FV85,Nacsport!FW85,Nacsport!FX85,Nacsport!FY85,Nacsport!FZ85,Nacsport!GA85,Nacsport!GB85,),"")</f>
        <v/>
      </c>
      <c r="AM114" s="1" t="str">
        <f>+CONCATENATE(Nacsport!GC85,Nacsport!GD85,Nacsport!GE85,Nacsport!GF85,Nacsport!GG85,Nacsport!GH85,Nacsport!GI85,Nacsport!GJ85,)</f>
        <v/>
      </c>
      <c r="AN114" s="1" t="str">
        <f>IF(K114="PUNTOS",LOOKUP(2,1/($K$3:K114="ATAQUE"),$AN$3:AN114),IF(+COUNTIF(Nacsport!GK85:'Nacsport'!GS85,"*")&gt;0,+COUNTIF(Nacsport!GK85:'Nacsport'!GS85,"*"),""))</f>
        <v/>
      </c>
      <c r="AO114" t="str">
        <f ca="1">+IF(K114="QUIEBRE",+IF(L114="SAN LUIS",+COUNTIF(K114:INDIRECT(ADDRESS((LOOKUP(2,1/($K$1:K114="ATAQUE"),Nacsport!$A$1:A85)),3,4)),"RUCK")+1,+COUNTIF(K114:INDIRECT(ADDRESS((LOOKUP(2,1/($K$1:K114="DEFENSA"),Nacsport!$A$1:A85)),3,4)),"RUCK")+1),"")</f>
        <v/>
      </c>
      <c r="AP114" t="str">
        <f ca="1">+IF(OR(K114="PUNTOS",K114="QUIEBRE"),+IF(L114="SAN LUIS",+COUNTIF(K114:INDIRECT(ADDRESS((LOOKUP(2,1/($K$1:K114="ATAQUE"),Nacsport!$A$1:A85)),3,4)),"PASE"),+COUNTIF(K114:INDIRECT(ADDRESS((LOOKUP(2,1/($K$1:K114="DEFENSA"),Nacsport!$A$1:A85)),3,4)),"PASE")),"")</f>
        <v/>
      </c>
      <c r="AQ114" t="str">
        <f>IF(K114="QUIEBRE",LOOKUP(2,1/($K$3:K114="ATAQUE"),$AL$3:AL114),IF(+COUNTIF(Nacsport!GK85:'Nacsport'!GS85,"*")&gt;0,+COUNTIF(Nacsport!GK85:'Nacsport'!GS85,"*"),""))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17"/>
    </row>
    <row r="115" spans="1:45" ht="15.75" hidden="1" customHeight="1" x14ac:dyDescent="0.2">
      <c r="A115">
        <f>+Nacsport!A116</f>
        <v>116</v>
      </c>
      <c r="B115">
        <f>+A115-2</f>
        <v>114</v>
      </c>
      <c r="C115">
        <f>+B115</f>
        <v>114</v>
      </c>
      <c r="D115" s="12">
        <v>1</v>
      </c>
      <c r="E115" s="1" t="s">
        <v>1295</v>
      </c>
      <c r="F115" s="14">
        <f>CONVERT(LEFT(Nacsport!E116,2),"mn","hr")/24+CONVERT(MID(Nacsport!E116,4,2),"sec","hr")/24</f>
        <v>1.6863425925925924E-2</v>
      </c>
      <c r="G115" s="15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15">
        <f>(+CONVERT(F115,"hr","sec")*24)-5</f>
        <v>1452</v>
      </c>
      <c r="I115" s="15">
        <f>+CONVERT(F115,"hr","mn")*24</f>
        <v>24.283333333333331</v>
      </c>
      <c r="J115" s="1">
        <f>+Nacsport!B116</f>
        <v>12</v>
      </c>
      <c r="K115" s="1" t="str">
        <f>+Nacsport!C116</f>
        <v>ATTACK</v>
      </c>
      <c r="L115" s="1" t="str">
        <f>+CONCATENATE(Nacsport!I116,Nacsport!J116)</f>
        <v/>
      </c>
      <c r="M115" s="29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>+IF(AG115="TRY",5,IF(AG115="CONVERSION",2,IF(AG115="PENALTY-KICK",3,IF(AG115="PENALTY-TRY",7,IF(AG115="DROP",3,"")))))</f>
        <v/>
      </c>
      <c r="AI115" s="1" t="str">
        <f>+CONCATENATE(Nacsport!FK116,Nacsport!FL116)</f>
        <v/>
      </c>
      <c r="AJ115" s="34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 t="str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/>
      </c>
      <c r="AS115" s="17"/>
    </row>
    <row r="116" spans="1:45" ht="15.75" hidden="1" customHeight="1" x14ac:dyDescent="0.2">
      <c r="A116">
        <f>+Nacsport!A117</f>
        <v>117</v>
      </c>
      <c r="B116">
        <f>+A116-2</f>
        <v>115</v>
      </c>
      <c r="C116">
        <f>+B116</f>
        <v>115</v>
      </c>
      <c r="D116" s="12">
        <v>1</v>
      </c>
      <c r="E116" s="1" t="s">
        <v>1295</v>
      </c>
      <c r="F116" s="14">
        <f>CONVERT(LEFT(Nacsport!E117,2),"mn","hr")/24+CONVERT(MID(Nacsport!E117,4,2),"sec","hr")/24</f>
        <v>1.6863425925925924E-2</v>
      </c>
      <c r="G116" s="15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15">
        <f>(+CONVERT(F116,"hr","sec")*24)-5</f>
        <v>1452</v>
      </c>
      <c r="I116" s="15">
        <f>+CONVERT(F116,"hr","mn")*24</f>
        <v>24.283333333333331</v>
      </c>
      <c r="J116" s="1">
        <f>+Nacsport!B117</f>
        <v>14</v>
      </c>
      <c r="K116" s="1" t="str">
        <f>+Nacsport!C117</f>
        <v>SHORT-MATCH</v>
      </c>
      <c r="L116" s="1" t="str">
        <f>+CONCATENATE(Nacsport!I117,Nacsport!J117)</f>
        <v/>
      </c>
      <c r="M116" s="29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>+IF(AG116="TRY",5,IF(AG116="CONVERSION",2,IF(AG116="PENALTY-KICK",3,IF(AG116="PENALTY-TRY",7,IF(AG116="DROP",3,"")))))</f>
        <v/>
      </c>
      <c r="AI116" s="1" t="str">
        <f>+CONCATENATE(Nacsport!FK117,Nacsport!FL117)</f>
        <v/>
      </c>
      <c r="AJ116" s="34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17"/>
    </row>
    <row r="117" spans="1:45" ht="15.75" customHeight="1" x14ac:dyDescent="0.2">
      <c r="A117">
        <f>+Nacsport!A118</f>
        <v>118</v>
      </c>
      <c r="B117">
        <f>+A117-2</f>
        <v>116</v>
      </c>
      <c r="C117">
        <f>+B117</f>
        <v>116</v>
      </c>
      <c r="D117" s="12">
        <v>1</v>
      </c>
      <c r="E117" s="1" t="s">
        <v>1295</v>
      </c>
      <c r="F117" s="14">
        <f>CONVERT(LEFT(Nacsport!E118,2),"mn","hr")/24+CONVERT(MID(Nacsport!E118,4,2),"sec","hr")/24</f>
        <v>1.6921296296296295E-2</v>
      </c>
      <c r="G117" s="15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15">
        <f>(+CONVERT(F117,"hr","sec")*24)-5</f>
        <v>1457</v>
      </c>
      <c r="I117" s="15">
        <f>+CONVERT(F117,"hr","mn")*24</f>
        <v>24.366666666666667</v>
      </c>
      <c r="J117" s="1">
        <f>+Nacsport!B118</f>
        <v>7</v>
      </c>
      <c r="K117" s="1" t="str">
        <f>+Nacsport!C118</f>
        <v>LINEOUT</v>
      </c>
      <c r="L117" s="1" t="str">
        <f>+CONCATENATE(Nacsport!I118,Nacsport!J118)</f>
        <v>SAN BENEDETTO</v>
      </c>
      <c r="M117" s="29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CLEAN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>+IF(AG117="TRY",5,IF(AG117="CONVERSION",2,IF(AG117="PENALTY-KICK",3,IF(AG117="PENALTY-TRY",7,IF(AG117="DROP",3,"")))))</f>
        <v/>
      </c>
      <c r="AI117" s="1" t="str">
        <f>+CONCATENATE(Nacsport!FK118,Nacsport!FL118)</f>
        <v/>
      </c>
      <c r="AJ117" s="34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17"/>
    </row>
    <row r="118" spans="1:45" ht="15.75" customHeight="1" x14ac:dyDescent="0.2">
      <c r="A118">
        <f>+Nacsport!A119</f>
        <v>119</v>
      </c>
      <c r="B118">
        <f>+A118-2</f>
        <v>117</v>
      </c>
      <c r="C118">
        <f>+B118</f>
        <v>117</v>
      </c>
      <c r="D118" s="12">
        <v>1</v>
      </c>
      <c r="E118" s="1" t="s">
        <v>1295</v>
      </c>
      <c r="F118" s="14">
        <f>CONVERT(LEFT(Nacsport!E119,2),"mn","hr")/24+CONVERT(MID(Nacsport!E119,4,2),"sec","hr")/24</f>
        <v>1.6979166666666667E-2</v>
      </c>
      <c r="G118" s="15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15">
        <f>(+CONVERT(F118,"hr","sec")*24)-5</f>
        <v>1462</v>
      </c>
      <c r="I118" s="15">
        <f>+CONVERT(F118,"hr","mn")*24</f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29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SLOW</v>
      </c>
      <c r="AG118" s="1" t="str">
        <f>+CONCATENATE(Nacsport!FF119,Nacsport!FG119,Nacsport!FH119,Nacsport!FI119,Nacsport!FJ119)</f>
        <v/>
      </c>
      <c r="AH118" s="1" t="str">
        <f>+IF(AG118="TRY",5,IF(AG118="CONVERSION",2,IF(AG118="PENALTY-KICK",3,IF(AG118="PENALTY-TRY",7,IF(AG118="DROP",3,"")))))</f>
        <v/>
      </c>
      <c r="AI118" s="1" t="str">
        <f>+CONCATENATE(Nacsport!FK119,Nacsport!FL119)</f>
        <v/>
      </c>
      <c r="AJ118" s="34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17"/>
    </row>
    <row r="119" spans="1:45" ht="15.75" hidden="1" customHeight="1" x14ac:dyDescent="0.2">
      <c r="A119">
        <f>+Nacsport!A120</f>
        <v>120</v>
      </c>
      <c r="B119">
        <f>+A119-2</f>
        <v>118</v>
      </c>
      <c r="C119">
        <f>+B119</f>
        <v>118</v>
      </c>
      <c r="D119" s="12">
        <v>1</v>
      </c>
      <c r="E119" s="1" t="s">
        <v>1295</v>
      </c>
      <c r="F119" s="14">
        <f>CONVERT(LEFT(Nacsport!E120,2),"mn","hr")/24+CONVERT(MID(Nacsport!E120,4,2),"sec","hr")/24</f>
        <v>1.7048611111111112E-2</v>
      </c>
      <c r="G119" s="15">
        <f>(CONVERT((CONVERT(LEFT(Nacsport!F120,2),"mn","hr")/24+CONVERT(MID(Nacsport!F120,4,2),"sec","hr")/24)-(CONVERT(LEFT(Nacsport!E120,2),"mn","hr")/24+CONVERT(MID(Nacsport!E120,4,2),"sec","hr")/24),"hr","sec")*24)+2</f>
        <v>4.9999999999998694</v>
      </c>
      <c r="H119" s="15">
        <f>(+CONVERT(F119,"hr","sec")*24)-5</f>
        <v>1468</v>
      </c>
      <c r="I119" s="15">
        <f>+CONVERT(F119,"hr","mn")*24</f>
        <v>24.55</v>
      </c>
      <c r="J119" s="1">
        <f>+Nacsport!B120</f>
        <v>16</v>
      </c>
      <c r="K119" s="1" t="str">
        <f>+Nacsport!C120</f>
        <v>TACKLE</v>
      </c>
      <c r="L119" s="1" t="str">
        <f>+CONCATENATE(Nacsport!I120,Nacsport!J120)</f>
        <v>OPPONENT</v>
      </c>
      <c r="M119" s="29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>+IF(AG119="TRY",5,IF(AG119="CONVERSION",2,IF(AG119="PENALTY-KICK",3,IF(AG119="PENALTY-TRY",7,IF(AG119="DROP",3,"")))))</f>
        <v/>
      </c>
      <c r="AI119" s="1" t="str">
        <f>+CONCATENATE(Nacsport!FK120,Nacsport!FL120)</f>
        <v/>
      </c>
      <c r="AJ119" s="34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17"/>
    </row>
    <row r="120" spans="1:45" ht="15.75" hidden="1" customHeight="1" x14ac:dyDescent="0.2">
      <c r="A120">
        <f>+Nacsport!A121</f>
        <v>121</v>
      </c>
      <c r="B120">
        <f>+A120-2</f>
        <v>119</v>
      </c>
      <c r="C120">
        <f>+B120</f>
        <v>119</v>
      </c>
      <c r="D120" s="12">
        <v>1</v>
      </c>
      <c r="E120" s="1" t="s">
        <v>1295</v>
      </c>
      <c r="F120" s="14">
        <f>CONVERT(LEFT(Nacsport!E121,2),"mn","hr")/24+CONVERT(MID(Nacsport!E121,4,2),"sec","hr")/24</f>
        <v>1.7060185185185185E-2</v>
      </c>
      <c r="G120" s="15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15">
        <f>(+CONVERT(F120,"hr","sec")*24)-5</f>
        <v>1469</v>
      </c>
      <c r="I120" s="15">
        <f>+CONVERT(F120,"hr","mn")*24</f>
        <v>24.566666666666663</v>
      </c>
      <c r="J120" s="1">
        <f>+Nacsport!B121</f>
        <v>5</v>
      </c>
      <c r="K120" s="1" t="str">
        <f>+Nacsport!C121</f>
        <v>DEFENCE</v>
      </c>
      <c r="L120" s="1" t="str">
        <f>+CONCATENATE(Nacsport!I121,Nacsport!J121)</f>
        <v/>
      </c>
      <c r="M120" s="29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>+IF(AG120="TRY",5,IF(AG120="CONVERSION",2,IF(AG120="PENALTY-KICK",3,IF(AG120="PENALTY-TRY",7,IF(AG120="DROP",3,"")))))</f>
        <v/>
      </c>
      <c r="AI120" s="1" t="str">
        <f>+CONCATENATE(Nacsport!FK121,Nacsport!FL121)</f>
        <v/>
      </c>
      <c r="AJ120" s="34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 t="str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/>
      </c>
      <c r="AS120" s="17"/>
    </row>
    <row r="121" spans="1:45" ht="15.75" customHeight="1" x14ac:dyDescent="0.2">
      <c r="A121">
        <f>+Nacsport!A122</f>
        <v>122</v>
      </c>
      <c r="B121">
        <f>+A121-2</f>
        <v>120</v>
      </c>
      <c r="C121">
        <f>+B121</f>
        <v>120</v>
      </c>
      <c r="D121" s="12">
        <v>1</v>
      </c>
      <c r="E121" s="1" t="s">
        <v>1295</v>
      </c>
      <c r="F121" s="14">
        <f>CONVERT(LEFT(Nacsport!E122,2),"mn","hr")/24+CONVERT(MID(Nacsport!E122,4,2),"sec","hr")/24</f>
        <v>1.7094907407407406E-2</v>
      </c>
      <c r="G121" s="15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15">
        <f>(+CONVERT(F121,"hr","sec")*24)-5</f>
        <v>1472</v>
      </c>
      <c r="I121" s="15">
        <f>+CONVERT(F121,"hr","mn")*24</f>
        <v>24.616666666666667</v>
      </c>
      <c r="J121" s="1">
        <f>+Nacsport!B122</f>
        <v>5</v>
      </c>
      <c r="K121" s="1" t="str">
        <f>+Nacsport!C122</f>
        <v>TURNOVER+</v>
      </c>
      <c r="L121" s="1" t="str">
        <f>+CONCATENATE(Nacsport!I122,Nacsport!J122)</f>
        <v>SAN BENEDETTO</v>
      </c>
      <c r="M121" s="29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KNOCK-ON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>+IF(AG121="TRY",5,IF(AG121="CONVERSION",2,IF(AG121="PENALTY-KICK",3,IF(AG121="PENALTY-TRY",7,IF(AG121="DROP",3,"")))))</f>
        <v/>
      </c>
      <c r="AI121" s="1" t="str">
        <f>+CONCATENATE(Nacsport!FK122,Nacsport!FL122)</f>
        <v/>
      </c>
      <c r="AJ121" s="34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17"/>
    </row>
    <row r="122" spans="1:45" ht="15.75" hidden="1" customHeight="1" x14ac:dyDescent="0.2">
      <c r="A122">
        <f>+Nacsport!A123</f>
        <v>123</v>
      </c>
      <c r="B122">
        <f>+A122-2</f>
        <v>121</v>
      </c>
      <c r="C122">
        <f>+B122</f>
        <v>121</v>
      </c>
      <c r="D122" s="12">
        <v>1</v>
      </c>
      <c r="E122" s="1" t="s">
        <v>1295</v>
      </c>
      <c r="F122" s="14">
        <f>CONVERT(LEFT(Nacsport!E123,2),"mn","hr")/24+CONVERT(MID(Nacsport!E123,4,2),"sec","hr")/24</f>
        <v>1.7094907407407406E-2</v>
      </c>
      <c r="G122" s="15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15">
        <f>(+CONVERT(F122,"hr","sec")*24)-5</f>
        <v>1472</v>
      </c>
      <c r="I122" s="15">
        <f>+CONVERT(F122,"hr","mn")*24</f>
        <v>24.616666666666667</v>
      </c>
      <c r="J122" s="1">
        <f>+Nacsport!B123</f>
        <v>13</v>
      </c>
      <c r="K122" s="1" t="str">
        <f>+Nacsport!C123</f>
        <v>END</v>
      </c>
      <c r="L122" s="1" t="str">
        <f>+CONCATENATE(Nacsport!I123,Nacsport!J123)</f>
        <v/>
      </c>
      <c r="M122" s="29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>+IF(AG122="TRY",5,IF(AG122="CONVERSION",2,IF(AG122="PENALTY-KICK",3,IF(AG122="PENALTY-TRY",7,IF(AG122="DROP",3,"")))))</f>
        <v/>
      </c>
      <c r="AI122" s="1" t="str">
        <f>+CONCATENATE(Nacsport!FK123,Nacsport!FL123)</f>
        <v/>
      </c>
      <c r="AJ122" s="34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17"/>
    </row>
    <row r="123" spans="1:45" ht="15.75" hidden="1" customHeight="1" x14ac:dyDescent="0.2">
      <c r="A123">
        <f>+Nacsport!A124</f>
        <v>124</v>
      </c>
      <c r="B123">
        <f>+A123-2</f>
        <v>122</v>
      </c>
      <c r="C123">
        <f>+B123</f>
        <v>122</v>
      </c>
      <c r="D123" s="12">
        <v>1</v>
      </c>
      <c r="E123" s="1" t="s">
        <v>1295</v>
      </c>
      <c r="F123" s="14">
        <f>CONVERT(LEFT(Nacsport!E124,2),"mn","hr")/24+CONVERT(MID(Nacsport!E124,4,2),"sec","hr")/24</f>
        <v>1.758101851851852E-2</v>
      </c>
      <c r="G123" s="15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15">
        <f>(+CONVERT(F123,"hr","sec")*24)-5</f>
        <v>1514</v>
      </c>
      <c r="I123" s="15">
        <f>+CONVERT(F123,"hr","mn")*24</f>
        <v>25.31666666666667</v>
      </c>
      <c r="J123" s="1">
        <f>+Nacsport!B124</f>
        <v>13</v>
      </c>
      <c r="K123" s="1" t="str">
        <f>+Nacsport!C124</f>
        <v>ATTACK</v>
      </c>
      <c r="L123" s="1" t="str">
        <f>+CONCATENATE(Nacsport!I124,Nacsport!J124)</f>
        <v/>
      </c>
      <c r="M123" s="29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>+IF(AG123="TRY",5,IF(AG123="CONVERSION",2,IF(AG123="PENALTY-KICK",3,IF(AG123="PENALTY-TRY",7,IF(AG123="DROP",3,"")))))</f>
        <v/>
      </c>
      <c r="AI123" s="1" t="str">
        <f>+CONCATENATE(Nacsport!FK124,Nacsport!FL124)</f>
        <v/>
      </c>
      <c r="AJ123" s="34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 t="str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/>
      </c>
      <c r="AS123" s="17"/>
    </row>
    <row r="124" spans="1:45" ht="15.75" hidden="1" customHeight="1" x14ac:dyDescent="0.2">
      <c r="A124">
        <f>+Nacsport!A125</f>
        <v>125</v>
      </c>
      <c r="B124">
        <f>+A124-2</f>
        <v>123</v>
      </c>
      <c r="C124">
        <f>+B124</f>
        <v>123</v>
      </c>
      <c r="D124" s="12">
        <v>1</v>
      </c>
      <c r="E124" s="1" t="s">
        <v>1295</v>
      </c>
      <c r="F124" s="14">
        <f>CONVERT(LEFT(Nacsport!E125,2),"mn","hr")/24+CONVERT(MID(Nacsport!E125,4,2),"sec","hr")/24</f>
        <v>1.758101851851852E-2</v>
      </c>
      <c r="G124" s="15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15">
        <f>(+CONVERT(F124,"hr","sec")*24)-5</f>
        <v>1514</v>
      </c>
      <c r="I124" s="15">
        <f>+CONVERT(F124,"hr","mn")*24</f>
        <v>25.31666666666667</v>
      </c>
      <c r="J124" s="1">
        <f>+Nacsport!B125</f>
        <v>15</v>
      </c>
      <c r="K124" s="1" t="str">
        <f>+Nacsport!C125</f>
        <v>SHORT-MATCH</v>
      </c>
      <c r="L124" s="1" t="str">
        <f>+CONCATENATE(Nacsport!I125,Nacsport!J125)</f>
        <v/>
      </c>
      <c r="M124" s="29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>+IF(AG124="TRY",5,IF(AG124="CONVERSION",2,IF(AG124="PENALTY-KICK",3,IF(AG124="PENALTY-TRY",7,IF(AG124="DROP",3,"")))))</f>
        <v/>
      </c>
      <c r="AI124" s="1" t="str">
        <f>+CONCATENATE(Nacsport!FK125,Nacsport!FL125)</f>
        <v/>
      </c>
      <c r="AJ124" s="34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17"/>
    </row>
    <row r="125" spans="1:45" ht="15.75" customHeight="1" x14ac:dyDescent="0.2">
      <c r="A125">
        <f>+Nacsport!A126</f>
        <v>126</v>
      </c>
      <c r="B125">
        <f>+A125-2</f>
        <v>124</v>
      </c>
      <c r="C125">
        <f>+B125</f>
        <v>124</v>
      </c>
      <c r="D125" s="12">
        <v>1</v>
      </c>
      <c r="E125" s="1" t="s">
        <v>1295</v>
      </c>
      <c r="F125" s="14">
        <f>CONVERT(LEFT(Nacsport!E126,2),"mn","hr")/24+CONVERT(MID(Nacsport!E126,4,2),"sec","hr")/24</f>
        <v>1.7696759259259259E-2</v>
      </c>
      <c r="G125" s="15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15">
        <f>(+CONVERT(F125,"hr","sec")*24)-5</f>
        <v>1524</v>
      </c>
      <c r="I125" s="15">
        <f>+CONVERT(F125,"hr","mn")*24</f>
        <v>25.483333333333334</v>
      </c>
      <c r="J125" s="1">
        <f>+Nacsport!B126</f>
        <v>5</v>
      </c>
      <c r="K125" s="1" t="str">
        <f>+Nacsport!C126</f>
        <v>SCRUM</v>
      </c>
      <c r="L125" s="1" t="str">
        <f>+CONCATENATE(Nacsport!I126,Nacsport!J126)</f>
        <v>SAN BENEDETTO</v>
      </c>
      <c r="M125" s="29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WIN</v>
      </c>
      <c r="S125" s="1" t="str">
        <f>+CONCATENATE(Nacsport!CB126,Nacsport!CC126,Nacsport!CD126)</f>
        <v>POSITIVE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>+IF(AG125="TRY",5,IF(AG125="CONVERSION",2,IF(AG125="PENALTY-KICK",3,IF(AG125="PENALTY-TRY",7,IF(AG125="DROP",3,"")))))</f>
        <v/>
      </c>
      <c r="AI125" s="1" t="str">
        <f>+CONCATENATE(Nacsport!FK126,Nacsport!FL126)</f>
        <v/>
      </c>
      <c r="AJ125" s="34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17"/>
    </row>
    <row r="126" spans="1:45" ht="15.75" hidden="1" customHeight="1" x14ac:dyDescent="0.2">
      <c r="A126">
        <f>+Nacsport!A127</f>
        <v>127</v>
      </c>
      <c r="B126">
        <f>+A126-2</f>
        <v>125</v>
      </c>
      <c r="C126">
        <f>+B126</f>
        <v>125</v>
      </c>
      <c r="D126" s="12">
        <v>1</v>
      </c>
      <c r="E126" s="1" t="s">
        <v>1295</v>
      </c>
      <c r="F126" s="14">
        <f>CONVERT(LEFT(Nacsport!E127,2),"mn","hr")/24+CONVERT(MID(Nacsport!E127,4,2),"sec","hr")/24</f>
        <v>1.7754629629629631E-2</v>
      </c>
      <c r="G126" s="15">
        <f>(CONVERT((CONVERT(LEFT(Nacsport!F127,2),"mn","hr")/24+CONVERT(MID(Nacsport!F127,4,2),"sec","hr")/24)-(CONVERT(LEFT(Nacsport!E127,2),"mn","hr")/24+CONVERT(MID(Nacsport!E127,4,2),"sec","hr")/24),"hr","sec")*24)+2</f>
        <v>4.9999999999998694</v>
      </c>
      <c r="H126" s="15">
        <f>(+CONVERT(F126,"hr","sec")*24)-5</f>
        <v>1529</v>
      </c>
      <c r="I126" s="15">
        <f>+CONVERT(F126,"hr","mn")*24</f>
        <v>25.566666666666666</v>
      </c>
      <c r="J126" s="1">
        <f>+Nacsport!B127</f>
        <v>17</v>
      </c>
      <c r="K126" s="1" t="str">
        <f>+Nacsport!C127</f>
        <v>TACKLE</v>
      </c>
      <c r="L126" s="1" t="str">
        <f>+CONCATENATE(Nacsport!I127,Nacsport!J127)</f>
        <v>OPPONENT</v>
      </c>
      <c r="M126" s="29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>+IF(AG126="TRY",5,IF(AG126="CONVERSION",2,IF(AG126="PENALTY-KICK",3,IF(AG126="PENALTY-TRY",7,IF(AG126="DROP",3,"")))))</f>
        <v/>
      </c>
      <c r="AI126" s="1" t="str">
        <f>+CONCATENATE(Nacsport!FK127,Nacsport!FL127)</f>
        <v/>
      </c>
      <c r="AJ126" s="34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17"/>
    </row>
    <row r="127" spans="1:45" ht="15.75" customHeight="1" x14ac:dyDescent="0.2">
      <c r="A127">
        <f>+Nacsport!A128</f>
        <v>128</v>
      </c>
      <c r="B127">
        <f>+A127-2</f>
        <v>126</v>
      </c>
      <c r="C127">
        <f>+B127</f>
        <v>126</v>
      </c>
      <c r="D127" s="12">
        <v>1</v>
      </c>
      <c r="E127" s="1" t="s">
        <v>1295</v>
      </c>
      <c r="F127" s="14">
        <f>CONVERT(LEFT(Nacsport!E128,2),"mn","hr")/24+CONVERT(MID(Nacsport!E128,4,2),"sec","hr")/24</f>
        <v>1.7766203703703704E-2</v>
      </c>
      <c r="G127" s="15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15">
        <f>(+CONVERT(F127,"hr","sec")*24)-5</f>
        <v>1530</v>
      </c>
      <c r="I127" s="15">
        <f>+CONVERT(F127,"hr","mn")*24</f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29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FAST</v>
      </c>
      <c r="AG127" s="1" t="str">
        <f>+CONCATENATE(Nacsport!FF128,Nacsport!FG128,Nacsport!FH128,Nacsport!FI128,Nacsport!FJ128)</f>
        <v/>
      </c>
      <c r="AH127" s="1" t="str">
        <f>+IF(AG127="TRY",5,IF(AG127="CONVERSION",2,IF(AG127="PENALTY-KICK",3,IF(AG127="PENALTY-TRY",7,IF(AG127="DROP",3,"")))))</f>
        <v/>
      </c>
      <c r="AI127" s="1" t="str">
        <f>+CONCATENATE(Nacsport!FK128,Nacsport!FL128)</f>
        <v/>
      </c>
      <c r="AJ127" s="34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17"/>
    </row>
    <row r="128" spans="1:45" ht="15.75" hidden="1" customHeight="1" x14ac:dyDescent="0.2">
      <c r="A128">
        <f>+Nacsport!A129</f>
        <v>129</v>
      </c>
      <c r="B128">
        <f>+A128-2</f>
        <v>127</v>
      </c>
      <c r="C128">
        <f>+B128</f>
        <v>127</v>
      </c>
      <c r="D128" s="12">
        <v>1</v>
      </c>
      <c r="E128" s="1" t="s">
        <v>1295</v>
      </c>
      <c r="F128" s="14">
        <f>CONVERT(LEFT(Nacsport!E129,2),"mn","hr")/24+CONVERT(MID(Nacsport!E129,4,2),"sec","hr")/24</f>
        <v>1.7824074074074076E-2</v>
      </c>
      <c r="G128" s="15">
        <f>(CONVERT((CONVERT(LEFT(Nacsport!F129,2),"mn","hr")/24+CONVERT(MID(Nacsport!F129,4,2),"sec","hr")/24)-(CONVERT(LEFT(Nacsport!E129,2),"mn","hr")/24+CONVERT(MID(Nacsport!E129,4,2),"sec","hr")/24),"hr","sec")*24)+2</f>
        <v>4.9999999999998694</v>
      </c>
      <c r="H128" s="15">
        <f>(+CONVERT(F128,"hr","sec")*24)-5</f>
        <v>1535</v>
      </c>
      <c r="I128" s="15">
        <f>+CONVERT(F128,"hr","mn")*24</f>
        <v>25.666666666666664</v>
      </c>
      <c r="J128" s="1">
        <f>+Nacsport!B129</f>
        <v>18</v>
      </c>
      <c r="K128" s="1" t="str">
        <f>+Nacsport!C129</f>
        <v>TACKLE</v>
      </c>
      <c r="L128" s="1" t="str">
        <f>+CONCATENATE(Nacsport!I129,Nacsport!J129)</f>
        <v>OPPONENT</v>
      </c>
      <c r="M128" s="29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>+IF(AG128="TRY",5,IF(AG128="CONVERSION",2,IF(AG128="PENALTY-KICK",3,IF(AG128="PENALTY-TRY",7,IF(AG128="DROP",3,"")))))</f>
        <v/>
      </c>
      <c r="AI128" s="1" t="str">
        <f>+CONCATENATE(Nacsport!FK129,Nacsport!FL129)</f>
        <v/>
      </c>
      <c r="AJ128" s="34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17"/>
    </row>
    <row r="129" spans="1:45" ht="15.75" customHeight="1" x14ac:dyDescent="0.2">
      <c r="A129">
        <f>+Nacsport!A130</f>
        <v>130</v>
      </c>
      <c r="B129">
        <f>+A129-2</f>
        <v>128</v>
      </c>
      <c r="C129">
        <f>+B129</f>
        <v>128</v>
      </c>
      <c r="D129" s="12">
        <v>1</v>
      </c>
      <c r="E129" s="1" t="s">
        <v>1295</v>
      </c>
      <c r="F129" s="14">
        <f>CONVERT(LEFT(Nacsport!E130,2),"mn","hr")/24+CONVERT(MID(Nacsport!E130,4,2),"sec","hr")/24</f>
        <v>1.7835648148148149E-2</v>
      </c>
      <c r="G129" s="15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15">
        <f>(+CONVERT(F129,"hr","sec")*24)-5</f>
        <v>1536.0000000000002</v>
      </c>
      <c r="I129" s="15">
        <f>+CONVERT(F129,"hr","mn")*24</f>
        <v>25.683333333333337</v>
      </c>
      <c r="J129" s="1">
        <f>+Nacsport!B130</f>
        <v>7</v>
      </c>
      <c r="K129" s="1" t="str">
        <f>+Nacsport!C130</f>
        <v>TURNOVER-</v>
      </c>
      <c r="L129" s="1" t="str">
        <f>+CONCATENATE(Nacsport!I130,Nacsport!J130)</f>
        <v>SAN BENEDETTO</v>
      </c>
      <c r="M129" s="29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JACKAL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>+IF(AG129="TRY",5,IF(AG129="CONVERSION",2,IF(AG129="PENALTY-KICK",3,IF(AG129="PENALTY-TRY",7,IF(AG129="DROP",3,"")))))</f>
        <v/>
      </c>
      <c r="AI129" s="1" t="str">
        <f>+CONCATENATE(Nacsport!FK130,Nacsport!FL130)</f>
        <v/>
      </c>
      <c r="AJ129" s="34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17"/>
    </row>
    <row r="130" spans="1:45" ht="15.75" hidden="1" customHeight="1" x14ac:dyDescent="0.2">
      <c r="A130">
        <f>+Nacsport!A131</f>
        <v>131</v>
      </c>
      <c r="B130">
        <f>+A130-2</f>
        <v>129</v>
      </c>
      <c r="C130">
        <f>+B130</f>
        <v>129</v>
      </c>
      <c r="D130" s="12">
        <v>1</v>
      </c>
      <c r="E130" s="1" t="s">
        <v>1295</v>
      </c>
      <c r="F130" s="14">
        <f>CONVERT(LEFT(Nacsport!E131,2),"mn","hr")/24+CONVERT(MID(Nacsport!E131,4,2),"sec","hr")/24</f>
        <v>1.7835648148148149E-2</v>
      </c>
      <c r="G130" s="15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15">
        <f>(+CONVERT(F130,"hr","sec")*24)-5</f>
        <v>1536.0000000000002</v>
      </c>
      <c r="I130" s="15">
        <f>+CONVERT(F130,"hr","mn")*24</f>
        <v>25.683333333333337</v>
      </c>
      <c r="J130" s="1">
        <f>+Nacsport!B131</f>
        <v>6</v>
      </c>
      <c r="K130" s="1" t="str">
        <f>+Nacsport!C131</f>
        <v>DEFENCE</v>
      </c>
      <c r="L130" s="1" t="str">
        <f>+CONCATENATE(Nacsport!I131,Nacsport!J131)</f>
        <v/>
      </c>
      <c r="M130" s="29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>+IF(AG130="TRY",5,IF(AG130="CONVERSION",2,IF(AG130="PENALTY-KICK",3,IF(AG130="PENALTY-TRY",7,IF(AG130="DROP",3,"")))))</f>
        <v/>
      </c>
      <c r="AI130" s="1" t="str">
        <f>+CONCATENATE(Nacsport!FK131,Nacsport!FL131)</f>
        <v/>
      </c>
      <c r="AJ130" s="34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 t="str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/>
      </c>
      <c r="AS130" s="17"/>
    </row>
    <row r="131" spans="1:45" ht="15.75" customHeight="1" x14ac:dyDescent="0.2">
      <c r="A131">
        <f>+Nacsport!A132</f>
        <v>132</v>
      </c>
      <c r="B131">
        <f>+A131-2</f>
        <v>130</v>
      </c>
      <c r="C131">
        <f>+B131</f>
        <v>130</v>
      </c>
      <c r="D131" s="12">
        <v>1</v>
      </c>
      <c r="E131" s="1" t="s">
        <v>1295</v>
      </c>
      <c r="F131" s="14">
        <f>CONVERT(LEFT(Nacsport!E132,2),"mn","hr")/24+CONVERT(MID(Nacsport!E132,4,2),"sec","hr")/24</f>
        <v>1.787037037037037E-2</v>
      </c>
      <c r="G131" s="15">
        <f>(CONVERT((CONVERT(LEFT(Nacsport!F132,2),"mn","hr")/24+CONVERT(MID(Nacsport!F132,4,2),"sec","hr")/24)-(CONVERT(LEFT(Nacsport!E132,2),"mn","hr")/24+CONVERT(MID(Nacsport!E132,4,2),"sec","hr")/24),"hr","sec")*24)+2</f>
        <v>5.0000000000001688</v>
      </c>
      <c r="H131" s="15">
        <f>(+CONVERT(F131,"hr","sec")*24)-5</f>
        <v>1539</v>
      </c>
      <c r="I131" s="15">
        <f>+CONVERT(F131,"hr","mn")*24</f>
        <v>25.733333333333334</v>
      </c>
      <c r="J131" s="1">
        <f>+Nacsport!B132</f>
        <v>19</v>
      </c>
      <c r="K131" s="1" t="str">
        <f>+Nacsport!C132</f>
        <v>TACKLE</v>
      </c>
      <c r="L131" s="1" t="str">
        <f>+CONCATENATE(Nacsport!I132,Nacsport!J132)</f>
        <v>SAN BENEDETTO</v>
      </c>
      <c r="M131" s="29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NEGATIVE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>+IF(AG131="TRY",5,IF(AG131="CONVERSION",2,IF(AG131="PENALTY-KICK",3,IF(AG131="PENALTY-TRY",7,IF(AG131="DROP",3,"")))))</f>
        <v/>
      </c>
      <c r="AI131" s="1" t="str">
        <f>+CONCATENATE(Nacsport!FK132,Nacsport!FL132)</f>
        <v/>
      </c>
      <c r="AJ131" s="34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17"/>
    </row>
    <row r="132" spans="1:45" ht="15.75" customHeight="1" x14ac:dyDescent="0.2">
      <c r="A132">
        <f>+Nacsport!A133</f>
        <v>133</v>
      </c>
      <c r="B132">
        <f>+A132-2</f>
        <v>131</v>
      </c>
      <c r="C132">
        <f>+B132</f>
        <v>131</v>
      </c>
      <c r="D132" s="12">
        <v>1</v>
      </c>
      <c r="E132" s="1" t="s">
        <v>1295</v>
      </c>
      <c r="F132" s="14">
        <f>CONVERT(LEFT(Nacsport!E133,2),"mn","hr")/24+CONVERT(MID(Nacsport!E133,4,2),"sec","hr")/24</f>
        <v>1.789351851851852E-2</v>
      </c>
      <c r="G132" s="15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15">
        <f>(+CONVERT(F132,"hr","sec")*24)-5</f>
        <v>1541</v>
      </c>
      <c r="I132" s="15">
        <f>+CONVERT(F132,"hr","mn")*24</f>
        <v>25.766666666666673</v>
      </c>
      <c r="J132" s="1">
        <f>+Nacsport!B133</f>
        <v>6</v>
      </c>
      <c r="K132" s="1" t="str">
        <f>+Nacsport!C133</f>
        <v>TURNOVER+</v>
      </c>
      <c r="L132" s="1" t="str">
        <f>+CONCATENATE(Nacsport!I133,Nacsport!J133)</f>
        <v>SAN BENEDETTO</v>
      </c>
      <c r="M132" s="29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ROBBED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>+IF(AG132="TRY",5,IF(AG132="CONVERSION",2,IF(AG132="PENALTY-KICK",3,IF(AG132="PENALTY-TRY",7,IF(AG132="DROP",3,"")))))</f>
        <v/>
      </c>
      <c r="AI132" s="1" t="str">
        <f>+CONCATENATE(Nacsport!FK133,Nacsport!FL133)</f>
        <v/>
      </c>
      <c r="AJ132" s="34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17"/>
    </row>
    <row r="133" spans="1:45" ht="15.75" hidden="1" customHeight="1" x14ac:dyDescent="0.2">
      <c r="A133">
        <f>+Nacsport!A134</f>
        <v>134</v>
      </c>
      <c r="B133">
        <f>+A133-2</f>
        <v>132</v>
      </c>
      <c r="C133">
        <f>+B133</f>
        <v>132</v>
      </c>
      <c r="D133" s="12">
        <v>1</v>
      </c>
      <c r="E133" s="1" t="s">
        <v>1295</v>
      </c>
      <c r="F133" s="14">
        <f>CONVERT(LEFT(Nacsport!E134,2),"mn","hr")/24+CONVERT(MID(Nacsport!E134,4,2),"sec","hr")/24</f>
        <v>1.789351851851852E-2</v>
      </c>
      <c r="G133" s="15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15">
        <f>(+CONVERT(F133,"hr","sec")*24)-5</f>
        <v>1541</v>
      </c>
      <c r="I133" s="15">
        <f>+CONVERT(F133,"hr","mn")*24</f>
        <v>25.766666666666673</v>
      </c>
      <c r="J133" s="1">
        <f>+Nacsport!B134</f>
        <v>14</v>
      </c>
      <c r="K133" s="1" t="str">
        <f>+Nacsport!C134</f>
        <v>ATTACK</v>
      </c>
      <c r="L133" s="1" t="str">
        <f>+CONCATENATE(Nacsport!I134,Nacsport!J134)</f>
        <v/>
      </c>
      <c r="M133" s="29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>+IF(AG133="TRY",5,IF(AG133="CONVERSION",2,IF(AG133="PENALTY-KICK",3,IF(AG133="PENALTY-TRY",7,IF(AG133="DROP",3,"")))))</f>
        <v/>
      </c>
      <c r="AI133" s="1" t="str">
        <f>+CONCATENATE(Nacsport!FK134,Nacsport!FL134)</f>
        <v/>
      </c>
      <c r="AJ133" s="34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 t="str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/>
      </c>
      <c r="AS133" s="17"/>
    </row>
    <row r="134" spans="1:45" ht="15.75" customHeight="1" x14ac:dyDescent="0.2">
      <c r="A134">
        <f>+Nacsport!A135</f>
        <v>135</v>
      </c>
      <c r="B134">
        <f>+A134-2</f>
        <v>133</v>
      </c>
      <c r="C134">
        <f>+B134</f>
        <v>133</v>
      </c>
      <c r="D134" s="12">
        <v>1</v>
      </c>
      <c r="E134" s="1" t="s">
        <v>1295</v>
      </c>
      <c r="F134" s="14">
        <f>CONVERT(LEFT(Nacsport!E135,2),"mn","hr")/24+CONVERT(MID(Nacsport!E135,4,2),"sec","hr")/24</f>
        <v>1.7916666666666668E-2</v>
      </c>
      <c r="G134" s="15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15">
        <f>(+CONVERT(F134,"hr","sec")*24)-5</f>
        <v>1543</v>
      </c>
      <c r="I134" s="15">
        <f>+CONVERT(F134,"hr","mn")*24</f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29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SLOW</v>
      </c>
      <c r="AG134" s="1" t="str">
        <f>+CONCATENATE(Nacsport!FF135,Nacsport!FG135,Nacsport!FH135,Nacsport!FI135,Nacsport!FJ135)</f>
        <v/>
      </c>
      <c r="AH134" s="1" t="str">
        <f>+IF(AG134="TRY",5,IF(AG134="CONVERSION",2,IF(AG134="PENALTY-KICK",3,IF(AG134="PENALTY-TRY",7,IF(AG134="DROP",3,"")))))</f>
        <v/>
      </c>
      <c r="AI134" s="1" t="str">
        <f>+CONCATENATE(Nacsport!FK135,Nacsport!FL135)</f>
        <v/>
      </c>
      <c r="AJ134" s="34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17"/>
    </row>
    <row r="135" spans="1:45" ht="15.75" hidden="1" customHeight="1" x14ac:dyDescent="0.2">
      <c r="A135">
        <f>+Nacsport!A136</f>
        <v>136</v>
      </c>
      <c r="B135">
        <f>+A135-2</f>
        <v>134</v>
      </c>
      <c r="C135">
        <f>+B135</f>
        <v>134</v>
      </c>
      <c r="D135" s="12">
        <v>1</v>
      </c>
      <c r="E135" s="1" t="s">
        <v>1295</v>
      </c>
      <c r="F135" s="14">
        <f>CONVERT(LEFT(Nacsport!E136,2),"mn","hr")/24+CONVERT(MID(Nacsport!E136,4,2),"sec","hr")/24</f>
        <v>1.7962962962962965E-2</v>
      </c>
      <c r="G135" s="15">
        <f>(CONVERT((CONVERT(LEFT(Nacsport!F136,2),"mn","hr")/24+CONVERT(MID(Nacsport!F136,4,2),"sec","hr")/24)-(CONVERT(LEFT(Nacsport!E136,2),"mn","hr")/24+CONVERT(MID(Nacsport!E136,4,2),"sec","hr")/24),"hr","sec")*24)+2</f>
        <v>4.9999999999998694</v>
      </c>
      <c r="H135" s="15">
        <f>(+CONVERT(F135,"hr","sec")*24)-5</f>
        <v>1547</v>
      </c>
      <c r="I135" s="15">
        <f>+CONVERT(F135,"hr","mn")*24</f>
        <v>25.866666666666671</v>
      </c>
      <c r="J135" s="1">
        <f>+Nacsport!B136</f>
        <v>20</v>
      </c>
      <c r="K135" s="1" t="str">
        <f>+Nacsport!C136</f>
        <v>TACKLE</v>
      </c>
      <c r="L135" s="1" t="str">
        <f>+CONCATENATE(Nacsport!I136,Nacsport!J136)</f>
        <v>OPPONENT</v>
      </c>
      <c r="M135" s="29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>+IF(AG135="TRY",5,IF(AG135="CONVERSION",2,IF(AG135="PENALTY-KICK",3,IF(AG135="PENALTY-TRY",7,IF(AG135="DROP",3,"")))))</f>
        <v/>
      </c>
      <c r="AI135" s="1" t="str">
        <f>+CONCATENATE(Nacsport!FK136,Nacsport!FL136)</f>
        <v/>
      </c>
      <c r="AJ135" s="34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S135" s="17"/>
    </row>
    <row r="136" spans="1:45" ht="15.75" customHeight="1" x14ac:dyDescent="0.2">
      <c r="A136">
        <f>+Nacsport!A137</f>
        <v>137</v>
      </c>
      <c r="B136">
        <f>+A136-2</f>
        <v>135</v>
      </c>
      <c r="C136">
        <f>+B136</f>
        <v>135</v>
      </c>
      <c r="D136" s="12">
        <v>1</v>
      </c>
      <c r="E136" s="1" t="s">
        <v>1295</v>
      </c>
      <c r="F136" s="14">
        <f>CONVERT(LEFT(Nacsport!E137,2),"mn","hr")/24+CONVERT(MID(Nacsport!E137,4,2),"sec","hr")/24</f>
        <v>1.7986111111111112E-2</v>
      </c>
      <c r="G136" s="15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15">
        <f>(+CONVERT(F136,"hr","sec")*24)-5</f>
        <v>1549</v>
      </c>
      <c r="I136" s="15">
        <f>+CONVERT(F136,"hr","mn")*24</f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29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SLOW</v>
      </c>
      <c r="AG136" s="1" t="str">
        <f>+CONCATENATE(Nacsport!FF137,Nacsport!FG137,Nacsport!FH137,Nacsport!FI137,Nacsport!FJ137)</f>
        <v/>
      </c>
      <c r="AH136" s="1" t="str">
        <f>+IF(AG136="TRY",5,IF(AG136="CONVERSION",2,IF(AG136="PENALTY-KICK",3,IF(AG136="PENALTY-TRY",7,IF(AG136="DROP",3,"")))))</f>
        <v/>
      </c>
      <c r="AI136" s="1" t="str">
        <f>+CONCATENATE(Nacsport!FK137,Nacsport!FL137)</f>
        <v/>
      </c>
      <c r="AJ136" s="34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17"/>
    </row>
    <row r="137" spans="1:45" ht="15.75" customHeight="1" x14ac:dyDescent="0.2">
      <c r="A137">
        <f>+Nacsport!A138</f>
        <v>138</v>
      </c>
      <c r="B137">
        <f>+A137-2</f>
        <v>136</v>
      </c>
      <c r="C137">
        <f>+B137</f>
        <v>136</v>
      </c>
      <c r="D137" s="12">
        <v>1</v>
      </c>
      <c r="E137" s="1" t="s">
        <v>1295</v>
      </c>
      <c r="F137" s="14">
        <f>CONVERT(LEFT(Nacsport!E138,2),"mn","hr")/24+CONVERT(MID(Nacsport!E138,4,2),"sec","hr")/24</f>
        <v>1.8055555555555557E-2</v>
      </c>
      <c r="G137" s="15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15">
        <f>(+CONVERT(F137,"hr","sec")*24)-5</f>
        <v>1555</v>
      </c>
      <c r="I137" s="15">
        <f>+CONVERT(F137,"hr","mn")*24</f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29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NUMBERS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>+IF(AG137="TRY",5,IF(AG137="CONVERSION",2,IF(AG137="PENALTY-KICK",3,IF(AG137="PENALTY-TRY",7,IF(AG137="DROP",3,"")))))</f>
        <v/>
      </c>
      <c r="AI137" s="1" t="str">
        <f>+CONCATENATE(Nacsport!FK138,Nacsport!FL138)</f>
        <v/>
      </c>
      <c r="AJ137" s="34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17"/>
    </row>
    <row r="138" spans="1:45" ht="15.75" customHeight="1" x14ac:dyDescent="0.2">
      <c r="A138">
        <f>+Nacsport!A139</f>
        <v>139</v>
      </c>
      <c r="B138">
        <f>+A138-2</f>
        <v>137</v>
      </c>
      <c r="C138">
        <f>+B138</f>
        <v>137</v>
      </c>
      <c r="D138" s="12">
        <v>1</v>
      </c>
      <c r="E138" s="1" t="s">
        <v>1295</v>
      </c>
      <c r="F138" s="14">
        <f>CONVERT(LEFT(Nacsport!E139,2),"mn","hr")/24+CONVERT(MID(Nacsport!E139,4,2),"sec","hr")/24</f>
        <v>1.8113425925925929E-2</v>
      </c>
      <c r="G138" s="15">
        <f>CONVERT((CONVERT(LEFT(Nacsport!F139,2),"mn","hr")/24+CONVERT(MID(Nacsport!F139,4,2),"sec","hr")/24)-(CONVERT(LEFT(Nacsport!E139,2),"mn","hr")/24+CONVERT(MID(Nacsport!E139,4,2),"sec","hr")/24),"hr","sec")*24</f>
        <v>0</v>
      </c>
      <c r="H138" s="15">
        <f>(+CONVERT(F138,"hr","sec")*24)-5</f>
        <v>1560.0000000000002</v>
      </c>
      <c r="I138" s="15">
        <f>+CONVERT(F138,"hr","mn")*24</f>
        <v>26.083333333333339</v>
      </c>
      <c r="J138" s="1">
        <f>+Nacsport!B139</f>
        <v>3</v>
      </c>
      <c r="K138" s="1" t="str">
        <f>+Nacsport!C139</f>
        <v>POINTS</v>
      </c>
      <c r="L138" s="1" t="str">
        <f>+CONCATENATE(Nacsport!I139,Nacsport!J139)</f>
        <v>SAN BENEDETTO</v>
      </c>
      <c r="M138" s="29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TRY</v>
      </c>
      <c r="AH138" s="1">
        <f>+IF(AG138="TRY",5,IF(AG138="CONVERSION",2,IF(AG138="PENALTY-KICK",3,IF(AG138="PENALTY-TRY",7,IF(AG138="DROP",3,"")))))</f>
        <v>5</v>
      </c>
      <c r="AI138" s="1" t="str">
        <f>+CONCATENATE(Nacsport!FK139,Nacsport!FL139)</f>
        <v/>
      </c>
      <c r="AJ138" s="34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S138" s="17"/>
    </row>
    <row r="139" spans="1:45" ht="15.75" hidden="1" customHeight="1" x14ac:dyDescent="0.2">
      <c r="A139">
        <f>+Nacsport!A140</f>
        <v>140</v>
      </c>
      <c r="B139">
        <f>+A139-2</f>
        <v>138</v>
      </c>
      <c r="C139">
        <f>+B139</f>
        <v>138</v>
      </c>
      <c r="D139" s="12">
        <v>1</v>
      </c>
      <c r="E139" s="1" t="s">
        <v>1295</v>
      </c>
      <c r="F139" s="14">
        <f>CONVERT(LEFT(Nacsport!E140,2),"mn","hr")/24+CONVERT(MID(Nacsport!E140,4,2),"sec","hr")/24</f>
        <v>1.8113425925925929E-2</v>
      </c>
      <c r="G139" s="15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15">
        <f>(+CONVERT(F139,"hr","sec")*24)-5</f>
        <v>1560.0000000000002</v>
      </c>
      <c r="I139" s="15">
        <f>+CONVERT(F139,"hr","mn")*24</f>
        <v>26.083333333333339</v>
      </c>
      <c r="J139" s="1">
        <f>+Nacsport!B140</f>
        <v>14</v>
      </c>
      <c r="K139" s="1" t="str">
        <f>+Nacsport!C140</f>
        <v>END</v>
      </c>
      <c r="L139" s="1" t="str">
        <f>+CONCATENATE(Nacsport!I140,Nacsport!J140)</f>
        <v/>
      </c>
      <c r="M139" s="29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>+IF(AG139="TRY",5,IF(AG139="CONVERSION",2,IF(AG139="PENALTY-KICK",3,IF(AG139="PENALTY-TRY",7,IF(AG139="DROP",3,"")))))</f>
        <v/>
      </c>
      <c r="AI139" s="1" t="str">
        <f>+CONCATENATE(Nacsport!FK140,Nacsport!FL140)</f>
        <v/>
      </c>
      <c r="AJ139" s="34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17"/>
    </row>
    <row r="140" spans="1:45" ht="15.75" customHeight="1" x14ac:dyDescent="0.2">
      <c r="A140">
        <f>+Nacsport!A141</f>
        <v>141</v>
      </c>
      <c r="B140">
        <f>+A140-2</f>
        <v>139</v>
      </c>
      <c r="C140">
        <f>+B140</f>
        <v>139</v>
      </c>
      <c r="D140" s="12">
        <v>1</v>
      </c>
      <c r="E140" s="1" t="s">
        <v>1295</v>
      </c>
      <c r="F140" s="14">
        <f>CONVERT(LEFT(Nacsport!E141,2),"mn","hr")/24+CONVERT(MID(Nacsport!E141,4,2),"sec","hr")/24</f>
        <v>1.9027777777777775E-2</v>
      </c>
      <c r="G140" s="15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15">
        <f>(+CONVERT(F140,"hr","sec")*24)-5</f>
        <v>1638.9999999999995</v>
      </c>
      <c r="I140" s="15">
        <f>+CONVERT(F140,"hr","mn")*24</f>
        <v>27.399999999999991</v>
      </c>
      <c r="J140" s="1">
        <f>+Nacsport!B141</f>
        <v>4</v>
      </c>
      <c r="K140" s="1" t="str">
        <f>+Nacsport!C141</f>
        <v>POINTS</v>
      </c>
      <c r="L140" s="1" t="str">
        <f>+CONCATENATE(Nacsport!I141,Nacsport!J141)</f>
        <v>SAN BENEDETTO</v>
      </c>
      <c r="M140" s="29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CONVERSION</v>
      </c>
      <c r="AH140" s="1">
        <f>+IF(AG140="TRY",5,IF(AG140="CONVERSION",2,IF(AG140="PENALTY-KICK",3,IF(AG140="PENALTY-TRY",7,IF(AG140="DROP",3,"")))))</f>
        <v>2</v>
      </c>
      <c r="AI140" s="1" t="str">
        <f>+CONCATENATE(Nacsport!FK141,Nacsport!FL141)</f>
        <v/>
      </c>
      <c r="AJ140" s="34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17"/>
    </row>
    <row r="141" spans="1:45" ht="15.75" hidden="1" customHeight="1" x14ac:dyDescent="0.2">
      <c r="A141">
        <f>+Nacsport!A142</f>
        <v>142</v>
      </c>
      <c r="B141">
        <f>+A141-2</f>
        <v>140</v>
      </c>
      <c r="C141">
        <f>+B141</f>
        <v>140</v>
      </c>
      <c r="D141" s="12">
        <v>1</v>
      </c>
      <c r="E141" s="1" t="s">
        <v>1295</v>
      </c>
      <c r="F141" s="14">
        <f>CONVERT(LEFT(Nacsport!E142,2),"mn","hr")/24+CONVERT(MID(Nacsport!E142,4,2),"sec","hr")/24</f>
        <v>1.9386574074074073E-2</v>
      </c>
      <c r="G141" s="15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15">
        <f>(+CONVERT(F141,"hr","sec")*24)-5</f>
        <v>1670</v>
      </c>
      <c r="I141" s="15">
        <f>+CONVERT(F141,"hr","mn")*24</f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OPPONENT</v>
      </c>
      <c r="M141" s="29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>+IF(AG141="TRY",5,IF(AG141="CONVERSION",2,IF(AG141="PENALTY-KICK",3,IF(AG141="PENALTY-TRY",7,IF(AG141="DROP",3,"")))))</f>
        <v/>
      </c>
      <c r="AI141" s="1" t="str">
        <f>+CONCATENATE(Nacsport!FK142,Nacsport!FL142)</f>
        <v/>
      </c>
      <c r="AJ141" s="34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17"/>
    </row>
    <row r="142" spans="1:45" ht="15.75" hidden="1" customHeight="1" x14ac:dyDescent="0.2">
      <c r="A142">
        <f>+Nacsport!A143</f>
        <v>143</v>
      </c>
      <c r="B142">
        <f>+A142-2</f>
        <v>141</v>
      </c>
      <c r="C142">
        <f>+B142</f>
        <v>141</v>
      </c>
      <c r="D142" s="12">
        <v>1</v>
      </c>
      <c r="E142" s="1" t="s">
        <v>1295</v>
      </c>
      <c r="F142" s="14">
        <f>CONVERT(LEFT(Nacsport!E143,2),"mn","hr")/24+CONVERT(MID(Nacsport!E143,4,2),"sec","hr")/24</f>
        <v>1.9386574074074073E-2</v>
      </c>
      <c r="G142" s="15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15">
        <f>(+CONVERT(F142,"hr","sec")*24)-5</f>
        <v>1670</v>
      </c>
      <c r="I142" s="15">
        <f>+CONVERT(F142,"hr","mn")*24</f>
        <v>27.916666666666664</v>
      </c>
      <c r="J142" s="1">
        <f>+Nacsport!B143</f>
        <v>15</v>
      </c>
      <c r="K142" s="1" t="str">
        <f>+Nacsport!C143</f>
        <v>ATTACK</v>
      </c>
      <c r="L142" s="1" t="str">
        <f>+CONCATENATE(Nacsport!I143,Nacsport!J143)</f>
        <v/>
      </c>
      <c r="M142" s="29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>+IF(AG142="TRY",5,IF(AG142="CONVERSION",2,IF(AG142="PENALTY-KICK",3,IF(AG142="PENALTY-TRY",7,IF(AG142="DROP",3,"")))))</f>
        <v/>
      </c>
      <c r="AI142" s="1" t="str">
        <f>+CONCATENATE(Nacsport!FK143,Nacsport!FL143)</f>
        <v/>
      </c>
      <c r="AJ142" s="34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 t="str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/>
      </c>
      <c r="AS142" s="17"/>
    </row>
    <row r="143" spans="1:45" ht="15.75" hidden="1" customHeight="1" x14ac:dyDescent="0.2">
      <c r="A143">
        <f>+Nacsport!A144</f>
        <v>144</v>
      </c>
      <c r="B143">
        <f>+A143-2</f>
        <v>142</v>
      </c>
      <c r="C143">
        <f>+B143</f>
        <v>142</v>
      </c>
      <c r="D143" s="12">
        <v>1</v>
      </c>
      <c r="E143" s="1" t="s">
        <v>1295</v>
      </c>
      <c r="F143" s="14">
        <f>CONVERT(LEFT(Nacsport!E144,2),"mn","hr")/24+CONVERT(MID(Nacsport!E144,4,2),"sec","hr")/24</f>
        <v>1.9386574074074073E-2</v>
      </c>
      <c r="G143" s="15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15">
        <f>(+CONVERT(F143,"hr","sec")*24)-5</f>
        <v>1670</v>
      </c>
      <c r="I143" s="15">
        <f>+CONVERT(F143,"hr","mn")*24</f>
        <v>27.916666666666664</v>
      </c>
      <c r="J143" s="1">
        <f>+Nacsport!B144</f>
        <v>16</v>
      </c>
      <c r="K143" s="1" t="str">
        <f>+Nacsport!C144</f>
        <v>SHORT-MATCH</v>
      </c>
      <c r="L143" s="1" t="str">
        <f>+CONCATENATE(Nacsport!I144,Nacsport!J144)</f>
        <v/>
      </c>
      <c r="M143" s="29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>+IF(AG143="TRY",5,IF(AG143="CONVERSION",2,IF(AG143="PENALTY-KICK",3,IF(AG143="PENALTY-TRY",7,IF(AG143="DROP",3,"")))))</f>
        <v/>
      </c>
      <c r="AI143" s="1" t="str">
        <f>+CONCATENATE(Nacsport!FK144,Nacsport!FL144)</f>
        <v/>
      </c>
      <c r="AJ143" s="34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17"/>
    </row>
    <row r="144" spans="1:45" ht="15.75" customHeight="1" x14ac:dyDescent="0.2">
      <c r="A144">
        <f>+Nacsport!A145</f>
        <v>145</v>
      </c>
      <c r="B144">
        <f>+A144-2</f>
        <v>143</v>
      </c>
      <c r="C144">
        <f>+B144</f>
        <v>143</v>
      </c>
      <c r="D144" s="12">
        <v>1</v>
      </c>
      <c r="E144" s="1" t="s">
        <v>1295</v>
      </c>
      <c r="F144" s="14">
        <f>CONVERT(LEFT(Nacsport!E145,2),"mn","hr")/24+CONVERT(MID(Nacsport!E145,4,2),"sec","hr")/24</f>
        <v>1.9467592592592592E-2</v>
      </c>
      <c r="G144" s="15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15">
        <f>(+CONVERT(F144,"hr","sec")*24)-5</f>
        <v>1677</v>
      </c>
      <c r="I144" s="15">
        <f>+CONVERT(F144,"hr","mn")*24</f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29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SLOW</v>
      </c>
      <c r="AG144" s="1" t="str">
        <f>+CONCATENATE(Nacsport!FF145,Nacsport!FG145,Nacsport!FH145,Nacsport!FI145,Nacsport!FJ145)</f>
        <v/>
      </c>
      <c r="AH144" s="1" t="str">
        <f>+IF(AG144="TRY",5,IF(AG144="CONVERSION",2,IF(AG144="PENALTY-KICK",3,IF(AG144="PENALTY-TRY",7,IF(AG144="DROP",3,"")))))</f>
        <v/>
      </c>
      <c r="AI144" s="1" t="str">
        <f>+CONCATENATE(Nacsport!FK145,Nacsport!FL145)</f>
        <v/>
      </c>
      <c r="AJ144" s="34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17"/>
    </row>
    <row r="145" spans="1:45" ht="15.75" hidden="1" customHeight="1" x14ac:dyDescent="0.2">
      <c r="A145">
        <f>+Nacsport!A146</f>
        <v>146</v>
      </c>
      <c r="B145">
        <f>+A145-2</f>
        <v>144</v>
      </c>
      <c r="C145">
        <f>+B145</f>
        <v>144</v>
      </c>
      <c r="D145" s="12">
        <v>1</v>
      </c>
      <c r="E145" s="1" t="s">
        <v>1295</v>
      </c>
      <c r="F145" s="14">
        <f>CONVERT(LEFT(Nacsport!E146,2),"mn","hr")/24+CONVERT(MID(Nacsport!E146,4,2),"sec","hr")/24</f>
        <v>1.9560185185185184E-2</v>
      </c>
      <c r="G145" s="15">
        <f>(CONVERT((CONVERT(LEFT(Nacsport!F146,2),"mn","hr")/24+CONVERT(MID(Nacsport!F146,4,2),"sec","hr")/24)-(CONVERT(LEFT(Nacsport!E146,2),"mn","hr")/24+CONVERT(MID(Nacsport!E146,4,2),"sec","hr")/24),"hr","sec")*24)+2</f>
        <v>5.0000000000001688</v>
      </c>
      <c r="H145" s="15">
        <f>(+CONVERT(F145,"hr","sec")*24)-5</f>
        <v>1684.9999999999998</v>
      </c>
      <c r="I145" s="15">
        <f>+CONVERT(F145,"hr","mn")*24</f>
        <v>28.166666666666664</v>
      </c>
      <c r="J145" s="1">
        <f>+Nacsport!B146</f>
        <v>21</v>
      </c>
      <c r="K145" s="1" t="str">
        <f>+Nacsport!C146</f>
        <v>TACKLE</v>
      </c>
      <c r="L145" s="1" t="str">
        <f>+CONCATENATE(Nacsport!I146,Nacsport!J146)</f>
        <v>OPPONENT</v>
      </c>
      <c r="M145" s="29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>+IF(AG145="TRY",5,IF(AG145="CONVERSION",2,IF(AG145="PENALTY-KICK",3,IF(AG145="PENALTY-TRY",7,IF(AG145="DROP",3,"")))))</f>
        <v/>
      </c>
      <c r="AI145" s="1" t="str">
        <f>+CONCATENATE(Nacsport!FK146,Nacsport!FL146)</f>
        <v/>
      </c>
      <c r="AJ145" s="34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17"/>
    </row>
    <row r="146" spans="1:45" ht="15.75" customHeight="1" x14ac:dyDescent="0.2">
      <c r="A146">
        <f>+Nacsport!A147</f>
        <v>147</v>
      </c>
      <c r="B146">
        <f>+A146-2</f>
        <v>145</v>
      </c>
      <c r="C146">
        <f>+B146</f>
        <v>145</v>
      </c>
      <c r="D146" s="12">
        <v>1</v>
      </c>
      <c r="E146" s="1" t="s">
        <v>1295</v>
      </c>
      <c r="F146" s="14">
        <f>CONVERT(LEFT(Nacsport!E147,2),"mn","hr")/24+CONVERT(MID(Nacsport!E147,4,2),"sec","hr")/24</f>
        <v>1.9571759259259261E-2</v>
      </c>
      <c r="G146" s="15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15">
        <f>(+CONVERT(F146,"hr","sec")*24)-5</f>
        <v>1686.0000000000002</v>
      </c>
      <c r="I146" s="15">
        <f>+CONVERT(F146,"hr","mn")*24</f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29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FAST</v>
      </c>
      <c r="AG146" s="1" t="str">
        <f>+CONCATENATE(Nacsport!FF147,Nacsport!FG147,Nacsport!FH147,Nacsport!FI147,Nacsport!FJ147)</f>
        <v/>
      </c>
      <c r="AH146" s="1" t="str">
        <f>+IF(AG146="TRY",5,IF(AG146="CONVERSION",2,IF(AG146="PENALTY-KICK",3,IF(AG146="PENALTY-TRY",7,IF(AG146="DROP",3,"")))))</f>
        <v/>
      </c>
      <c r="AI146" s="1" t="str">
        <f>+CONCATENATE(Nacsport!FK147,Nacsport!FL147)</f>
        <v/>
      </c>
      <c r="AJ146" s="34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17"/>
    </row>
    <row r="147" spans="1:45" ht="15.75" hidden="1" customHeight="1" x14ac:dyDescent="0.2">
      <c r="A147">
        <f>+Nacsport!A148</f>
        <v>148</v>
      </c>
      <c r="B147">
        <f>+A147-2</f>
        <v>146</v>
      </c>
      <c r="C147">
        <f>+B147</f>
        <v>146</v>
      </c>
      <c r="D147" s="12">
        <v>1</v>
      </c>
      <c r="E147" s="1" t="s">
        <v>1295</v>
      </c>
      <c r="F147" s="14">
        <f>CONVERT(LEFT(Nacsport!E148,2),"mn","hr")/24+CONVERT(MID(Nacsport!E148,4,2),"sec","hr")/24</f>
        <v>1.9652777777777779E-2</v>
      </c>
      <c r="G147" s="15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15">
        <f>(+CONVERT(F147,"hr","sec")*24)-5</f>
        <v>1693</v>
      </c>
      <c r="I147" s="15">
        <f>+CONVERT(F147,"hr","mn")*24</f>
        <v>28.3</v>
      </c>
      <c r="J147" s="1">
        <f>+Nacsport!B148</f>
        <v>3</v>
      </c>
      <c r="K147" s="1" t="str">
        <f>+Nacsport!C148</f>
        <v>MISSED-TACKLE</v>
      </c>
      <c r="L147" s="1" t="str">
        <f>+CONCATENATE(Nacsport!I148,Nacsport!J148)</f>
        <v>OPPONENT</v>
      </c>
      <c r="M147" s="29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>+IF(AG147="TRY",5,IF(AG147="CONVERSION",2,IF(AG147="PENALTY-KICK",3,IF(AG147="PENALTY-TRY",7,IF(AG147="DROP",3,"")))))</f>
        <v/>
      </c>
      <c r="AI147" s="1" t="str">
        <f>+CONCATENATE(Nacsport!FK148,Nacsport!FL148)</f>
        <v/>
      </c>
      <c r="AJ147" s="34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17"/>
    </row>
    <row r="148" spans="1:45" ht="15.75" customHeight="1" x14ac:dyDescent="0.2">
      <c r="A148">
        <f>+Nacsport!A149</f>
        <v>149</v>
      </c>
      <c r="B148">
        <f>+A148-2</f>
        <v>147</v>
      </c>
      <c r="C148">
        <f>+B148</f>
        <v>147</v>
      </c>
      <c r="D148" s="12">
        <v>1</v>
      </c>
      <c r="E148" s="1" t="s">
        <v>1295</v>
      </c>
      <c r="F148" s="14">
        <f>CONVERT(LEFT(Nacsport!E149,2),"mn","hr")/24+CONVERT(MID(Nacsport!E149,4,2),"sec","hr")/24</f>
        <v>1.9652777777777779E-2</v>
      </c>
      <c r="G148" s="15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15">
        <f>(+CONVERT(F148,"hr","sec")*24)-5</f>
        <v>1693</v>
      </c>
      <c r="I148" s="15">
        <f>+CONVERT(F148,"hr","mn")*24</f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29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NUMBERS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>+IF(AG148="TRY",5,IF(AG148="CONVERSION",2,IF(AG148="PENALTY-KICK",3,IF(AG148="PENALTY-TRY",7,IF(AG148="DROP",3,"")))))</f>
        <v/>
      </c>
      <c r="AI148" s="1" t="str">
        <f>+CONCATENATE(Nacsport!FK149,Nacsport!FL149)</f>
        <v/>
      </c>
      <c r="AJ148" s="34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17"/>
    </row>
    <row r="149" spans="1:45" ht="15.75" customHeight="1" x14ac:dyDescent="0.2">
      <c r="A149">
        <f>+Nacsport!A150</f>
        <v>150</v>
      </c>
      <c r="B149">
        <f>+A149-2</f>
        <v>148</v>
      </c>
      <c r="C149">
        <f>+B149</f>
        <v>148</v>
      </c>
      <c r="D149" s="12">
        <v>1</v>
      </c>
      <c r="E149" s="1" t="s">
        <v>1295</v>
      </c>
      <c r="F149" s="14">
        <f>CONVERT(LEFT(Nacsport!E150,2),"mn","hr")/24+CONVERT(MID(Nacsport!E150,4,2),"sec","hr")/24</f>
        <v>1.9733796296296298E-2</v>
      </c>
      <c r="G149" s="15">
        <f>CONVERT((CONVERT(LEFT(Nacsport!F150,2),"mn","hr")/24+CONVERT(MID(Nacsport!F150,4,2),"sec","hr")/24)-(CONVERT(LEFT(Nacsport!E150,2),"mn","hr")/24+CONVERT(MID(Nacsport!E150,4,2),"sec","hr")/24),"hr","sec")*24</f>
        <v>0</v>
      </c>
      <c r="H149" s="15">
        <f>(+CONVERT(F149,"hr","sec")*24)-5</f>
        <v>1700</v>
      </c>
      <c r="I149" s="15">
        <f>+CONVERT(F149,"hr","mn")*24</f>
        <v>28.416666666666671</v>
      </c>
      <c r="J149" s="1">
        <f>+Nacsport!B150</f>
        <v>5</v>
      </c>
      <c r="K149" s="1" t="str">
        <f>+Nacsport!C150</f>
        <v>POINTS</v>
      </c>
      <c r="L149" s="1" t="str">
        <f>+CONCATENATE(Nacsport!I150,Nacsport!J150)</f>
        <v>SAN BENEDETTO</v>
      </c>
      <c r="M149" s="29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TRY</v>
      </c>
      <c r="AH149" s="1">
        <f>+IF(AG149="TRY",5,IF(AG149="CONVERSION",2,IF(AG149="PENALTY-KICK",3,IF(AG149="PENALTY-TRY",7,IF(AG149="DROP",3,"")))))</f>
        <v>5</v>
      </c>
      <c r="AI149" s="1" t="str">
        <f>+CONCATENATE(Nacsport!FK150,Nacsport!FL150)</f>
        <v/>
      </c>
      <c r="AJ149" s="34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17"/>
    </row>
    <row r="150" spans="1:45" ht="15.75" hidden="1" customHeight="1" x14ac:dyDescent="0.2">
      <c r="A150">
        <f>+Nacsport!A151</f>
        <v>151</v>
      </c>
      <c r="B150">
        <f>+A150-2</f>
        <v>149</v>
      </c>
      <c r="C150">
        <f>+B150</f>
        <v>149</v>
      </c>
      <c r="D150" s="12">
        <v>1</v>
      </c>
      <c r="E150" s="1" t="s">
        <v>1295</v>
      </c>
      <c r="F150" s="14">
        <f>CONVERT(LEFT(Nacsport!E151,2),"mn","hr")/24+CONVERT(MID(Nacsport!E151,4,2),"sec","hr")/24</f>
        <v>1.9745370370370371E-2</v>
      </c>
      <c r="G150" s="15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15">
        <f>(+CONVERT(F150,"hr","sec")*24)-5</f>
        <v>1701.0000000000002</v>
      </c>
      <c r="I150" s="15">
        <f>+CONVERT(F150,"hr","mn")*24</f>
        <v>28.433333333333337</v>
      </c>
      <c r="J150" s="1">
        <f>+Nacsport!B151</f>
        <v>15</v>
      </c>
      <c r="K150" s="1" t="str">
        <f>+Nacsport!C151</f>
        <v>END</v>
      </c>
      <c r="L150" s="1" t="str">
        <f>+CONCATENATE(Nacsport!I151,Nacsport!J151)</f>
        <v/>
      </c>
      <c r="M150" s="29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>+IF(AG150="TRY",5,IF(AG150="CONVERSION",2,IF(AG150="PENALTY-KICK",3,IF(AG150="PENALTY-TRY",7,IF(AG150="DROP",3,"")))))</f>
        <v/>
      </c>
      <c r="AI150" s="1" t="str">
        <f>+CONCATENATE(Nacsport!FK151,Nacsport!FL151)</f>
        <v/>
      </c>
      <c r="AJ150" s="34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17"/>
    </row>
    <row r="151" spans="1:45" ht="15.75" customHeight="1" x14ac:dyDescent="0.2">
      <c r="A151">
        <f>+Nacsport!A152</f>
        <v>152</v>
      </c>
      <c r="B151">
        <f>+A151-2</f>
        <v>150</v>
      </c>
      <c r="C151">
        <f>+B151</f>
        <v>150</v>
      </c>
      <c r="D151" s="12">
        <v>1</v>
      </c>
      <c r="E151" s="1" t="s">
        <v>1295</v>
      </c>
      <c r="F151" s="14">
        <f>CONVERT(LEFT(Nacsport!E152,2),"mn","hr")/24+CONVERT(MID(Nacsport!E152,4,2),"sec","hr")/24</f>
        <v>2.0717592592592593E-2</v>
      </c>
      <c r="G151" s="15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15">
        <f>(+CONVERT(F151,"hr","sec")*24)-5</f>
        <v>1785</v>
      </c>
      <c r="I151" s="15">
        <f>+CONVERT(F151,"hr","mn")*24</f>
        <v>29.833333333333336</v>
      </c>
      <c r="J151" s="1">
        <f>+Nacsport!B152</f>
        <v>3</v>
      </c>
      <c r="K151" s="1" t="str">
        <f>+Nacsport!C152</f>
        <v>GOAL-KICK</v>
      </c>
      <c r="L151" s="1" t="str">
        <f>+CONCATENATE(Nacsport!I152,Nacsport!J152)</f>
        <v>SAN BENEDETTO</v>
      </c>
      <c r="M151" s="29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>+IF(AG151="TRY",5,IF(AG151="CONVERSION",2,IF(AG151="PENALTY-KICK",3,IF(AG151="PENALTY-TRY",7,IF(AG151="DROP",3,"")))))</f>
        <v/>
      </c>
      <c r="AI151" s="1" t="str">
        <f>+CONCATENATE(Nacsport!FK152,Nacsport!FL152)</f>
        <v>FAIL</v>
      </c>
      <c r="AJ151" s="34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17"/>
    </row>
    <row r="152" spans="1:45" ht="15.75" hidden="1" customHeight="1" x14ac:dyDescent="0.2">
      <c r="A152">
        <f>+Nacsport!A153</f>
        <v>153</v>
      </c>
      <c r="B152">
        <f>+A152-2</f>
        <v>151</v>
      </c>
      <c r="C152">
        <f>+B152</f>
        <v>151</v>
      </c>
      <c r="D152" s="12">
        <v>1</v>
      </c>
      <c r="E152" s="1" t="s">
        <v>1295</v>
      </c>
      <c r="F152" s="14">
        <f>CONVERT(LEFT(Nacsport!E153,2),"mn","hr")/24+CONVERT(MID(Nacsport!E153,4,2),"sec","hr")/24</f>
        <v>2.1006944444444443E-2</v>
      </c>
      <c r="G152" s="15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15">
        <f>(+CONVERT(F152,"hr","sec")*24)-5</f>
        <v>1810</v>
      </c>
      <c r="I152" s="15">
        <f>+CONVERT(F152,"hr","mn")*24</f>
        <v>30.25</v>
      </c>
      <c r="J152" s="1">
        <f>+Nacsport!B153</f>
        <v>16</v>
      </c>
      <c r="K152" s="1" t="str">
        <f>+Nacsport!C153</f>
        <v>ATTACK</v>
      </c>
      <c r="L152" s="1" t="str">
        <f>+CONCATENATE(Nacsport!I153,Nacsport!J153)</f>
        <v/>
      </c>
      <c r="M152" s="29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>+IF(AG152="TRY",5,IF(AG152="CONVERSION",2,IF(AG152="PENALTY-KICK",3,IF(AG152="PENALTY-TRY",7,IF(AG152="DROP",3,"")))))</f>
        <v/>
      </c>
      <c r="AI152" s="1" t="str">
        <f>+CONCATENATE(Nacsport!FK153,Nacsport!FL153)</f>
        <v/>
      </c>
      <c r="AJ152" s="34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 t="str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/>
      </c>
      <c r="AS152" s="17"/>
    </row>
    <row r="153" spans="1:45" ht="15.75" hidden="1" customHeight="1" x14ac:dyDescent="0.2">
      <c r="A153">
        <f>+Nacsport!A154</f>
        <v>154</v>
      </c>
      <c r="B153">
        <f>+A153-2</f>
        <v>152</v>
      </c>
      <c r="C153">
        <f>+B153</f>
        <v>152</v>
      </c>
      <c r="D153" s="12">
        <v>1</v>
      </c>
      <c r="E153" s="1" t="s">
        <v>1295</v>
      </c>
      <c r="F153" s="14">
        <f>CONVERT(LEFT(Nacsport!E154,2),"mn","hr")/24+CONVERT(MID(Nacsport!E154,4,2),"sec","hr")/24</f>
        <v>2.1006944444444443E-2</v>
      </c>
      <c r="G153" s="15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15">
        <f>(+CONVERT(F153,"hr","sec")*24)-5</f>
        <v>1810</v>
      </c>
      <c r="I153" s="15">
        <f>+CONVERT(F153,"hr","mn")*24</f>
        <v>30.25</v>
      </c>
      <c r="J153" s="1">
        <f>+Nacsport!B154</f>
        <v>17</v>
      </c>
      <c r="K153" s="1" t="str">
        <f>+Nacsport!C154</f>
        <v>SHORT-MATCH</v>
      </c>
      <c r="L153" s="1" t="str">
        <f>+CONCATENATE(Nacsport!I154,Nacsport!J154)</f>
        <v/>
      </c>
      <c r="M153" s="29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>+IF(AG153="TRY",5,IF(AG153="CONVERSION",2,IF(AG153="PENALTY-KICK",3,IF(AG153="PENALTY-TRY",7,IF(AG153="DROP",3,"")))))</f>
        <v/>
      </c>
      <c r="AI153" s="1" t="str">
        <f>+CONCATENATE(Nacsport!FK154,Nacsport!FL154)</f>
        <v/>
      </c>
      <c r="AJ153" s="34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17"/>
    </row>
    <row r="154" spans="1:45" ht="15.75" hidden="1" customHeight="1" x14ac:dyDescent="0.2">
      <c r="A154">
        <f>+Nacsport!A155</f>
        <v>155</v>
      </c>
      <c r="B154">
        <f>+A154-2</f>
        <v>153</v>
      </c>
      <c r="C154">
        <f>+B154</f>
        <v>153</v>
      </c>
      <c r="D154" s="12">
        <v>1</v>
      </c>
      <c r="E154" s="1" t="s">
        <v>1295</v>
      </c>
      <c r="F154" s="14">
        <f>CONVERT(LEFT(Nacsport!E155,2),"mn","hr")/24+CONVERT(MID(Nacsport!E155,4,2),"sec","hr")/24</f>
        <v>2.1018518518518516E-2</v>
      </c>
      <c r="G154" s="15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15">
        <f>(+CONVERT(F154,"hr","sec")*24)-5</f>
        <v>1810.9999999999998</v>
      </c>
      <c r="I154" s="15">
        <f>+CONVERT(F154,"hr","mn")*24</f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OPPONENT</v>
      </c>
      <c r="M154" s="29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>+IF(AG154="TRY",5,IF(AG154="CONVERSION",2,IF(AG154="PENALTY-KICK",3,IF(AG154="PENALTY-TRY",7,IF(AG154="DROP",3,"")))))</f>
        <v/>
      </c>
      <c r="AI154" s="1" t="str">
        <f>+CONCATENATE(Nacsport!FK155,Nacsport!FL155)</f>
        <v/>
      </c>
      <c r="AJ154" s="34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17"/>
    </row>
    <row r="155" spans="1:45" ht="15.75" hidden="1" customHeight="1" x14ac:dyDescent="0.2">
      <c r="A155">
        <f>+Nacsport!A156</f>
        <v>156</v>
      </c>
      <c r="B155">
        <f>+A155-2</f>
        <v>154</v>
      </c>
      <c r="C155">
        <f>+B155</f>
        <v>154</v>
      </c>
      <c r="D155" s="12">
        <v>1</v>
      </c>
      <c r="E155" s="1" t="s">
        <v>1295</v>
      </c>
      <c r="F155" s="14">
        <f>CONVERT(LEFT(Nacsport!E156,2),"mn","hr")/24+CONVERT(MID(Nacsport!E156,4,2),"sec","hr")/24</f>
        <v>2.1064814814814814E-2</v>
      </c>
      <c r="G155" s="15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15">
        <f>(+CONVERT(F155,"hr","sec")*24)-5</f>
        <v>1815</v>
      </c>
      <c r="I155" s="15">
        <f>+CONVERT(F155,"hr","mn")*24</f>
        <v>30.333333333333332</v>
      </c>
      <c r="J155" s="1">
        <f>+Nacsport!B156</f>
        <v>4</v>
      </c>
      <c r="K155" s="1" t="str">
        <f>+Nacsport!C156</f>
        <v>MISSED-TACKLE</v>
      </c>
      <c r="L155" s="1" t="str">
        <f>+CONCATENATE(Nacsport!I156,Nacsport!J156)</f>
        <v>OPPONENT</v>
      </c>
      <c r="M155" s="29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>+IF(AG155="TRY",5,IF(AG155="CONVERSION",2,IF(AG155="PENALTY-KICK",3,IF(AG155="PENALTY-TRY",7,IF(AG155="DROP",3,"")))))</f>
        <v/>
      </c>
      <c r="AI155" s="1" t="str">
        <f>+CONCATENATE(Nacsport!FK156,Nacsport!FL156)</f>
        <v/>
      </c>
      <c r="AJ155" s="34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17"/>
    </row>
    <row r="156" spans="1:45" ht="15.75" hidden="1" customHeight="1" x14ac:dyDescent="0.2">
      <c r="A156">
        <f>+Nacsport!A157</f>
        <v>157</v>
      </c>
      <c r="B156">
        <f>+A156-2</f>
        <v>155</v>
      </c>
      <c r="C156">
        <f>+B156</f>
        <v>155</v>
      </c>
      <c r="D156" s="12">
        <v>1</v>
      </c>
      <c r="E156" s="1" t="s">
        <v>1295</v>
      </c>
      <c r="F156" s="14">
        <f>CONVERT(LEFT(Nacsport!E157,2),"mn","hr")/24+CONVERT(MID(Nacsport!E157,4,2),"sec","hr")/24</f>
        <v>2.1099537037037035E-2</v>
      </c>
      <c r="G156" s="15">
        <f>(CONVERT((CONVERT(LEFT(Nacsport!F157,2),"mn","hr")/24+CONVERT(MID(Nacsport!F157,4,2),"sec","hr")/24)-(CONVERT(LEFT(Nacsport!E157,2),"mn","hr")/24+CONVERT(MID(Nacsport!E157,4,2),"sec","hr")/24),"hr","sec")*24)+2</f>
        <v>5.0000000000001688</v>
      </c>
      <c r="H156" s="15">
        <f>(+CONVERT(F156,"hr","sec")*24)-5</f>
        <v>1818</v>
      </c>
      <c r="I156" s="15">
        <f>+CONVERT(F156,"hr","mn")*24</f>
        <v>30.383333333333329</v>
      </c>
      <c r="J156" s="1">
        <f>+Nacsport!B157</f>
        <v>22</v>
      </c>
      <c r="K156" s="1" t="str">
        <f>+Nacsport!C157</f>
        <v>TACKLE</v>
      </c>
      <c r="L156" s="1" t="str">
        <f>+CONCATENATE(Nacsport!I157,Nacsport!J157)</f>
        <v>OPPONENT</v>
      </c>
      <c r="M156" s="29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>+IF(AG156="TRY",5,IF(AG156="CONVERSION",2,IF(AG156="PENALTY-KICK",3,IF(AG156="PENALTY-TRY",7,IF(AG156="DROP",3,"")))))</f>
        <v/>
      </c>
      <c r="AI156" s="1" t="str">
        <f>+CONCATENATE(Nacsport!FK157,Nacsport!FL157)</f>
        <v/>
      </c>
      <c r="AJ156" s="34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17"/>
    </row>
    <row r="157" spans="1:45" ht="15.75" customHeight="1" x14ac:dyDescent="0.2">
      <c r="A157">
        <f>+Nacsport!A158</f>
        <v>158</v>
      </c>
      <c r="B157">
        <f>+A157-2</f>
        <v>156</v>
      </c>
      <c r="C157">
        <f>+B157</f>
        <v>156</v>
      </c>
      <c r="D157" s="12">
        <v>1</v>
      </c>
      <c r="E157" s="1" t="s">
        <v>1295</v>
      </c>
      <c r="F157" s="14">
        <f>CONVERT(LEFT(Nacsport!E158,2),"mn","hr")/24+CONVERT(MID(Nacsport!E158,4,2),"sec","hr")/24</f>
        <v>2.1111111111111108E-2</v>
      </c>
      <c r="G157" s="15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15">
        <f>(+CONVERT(F157,"hr","sec")*24)-5</f>
        <v>1818.9999999999995</v>
      </c>
      <c r="I157" s="15">
        <f>+CONVERT(F157,"hr","mn")*24</f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29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SLOW</v>
      </c>
      <c r="AG157" s="1" t="str">
        <f>+CONCATENATE(Nacsport!FF158,Nacsport!FG158,Nacsport!FH158,Nacsport!FI158,Nacsport!FJ158)</f>
        <v/>
      </c>
      <c r="AH157" s="1" t="str">
        <f>+IF(AG157="TRY",5,IF(AG157="CONVERSION",2,IF(AG157="PENALTY-KICK",3,IF(AG157="PENALTY-TRY",7,IF(AG157="DROP",3,"")))))</f>
        <v/>
      </c>
      <c r="AI157" s="1" t="str">
        <f>+CONCATENATE(Nacsport!FK158,Nacsport!FL158)</f>
        <v/>
      </c>
      <c r="AJ157" s="34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17"/>
    </row>
    <row r="158" spans="1:45" ht="15.75" customHeight="1" x14ac:dyDescent="0.2">
      <c r="A158">
        <f>+Nacsport!A159</f>
        <v>159</v>
      </c>
      <c r="B158">
        <f>+A158-2</f>
        <v>157</v>
      </c>
      <c r="C158">
        <f>+B158</f>
        <v>157</v>
      </c>
      <c r="D158" s="12">
        <v>1</v>
      </c>
      <c r="E158" s="1" t="s">
        <v>1295</v>
      </c>
      <c r="F158" s="14">
        <f>CONVERT(LEFT(Nacsport!E159,2),"mn","hr")/24+CONVERT(MID(Nacsport!E159,4,2),"sec","hr")/24</f>
        <v>2.1145833333333332E-2</v>
      </c>
      <c r="G158" s="15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15">
        <f>(+CONVERT(F158,"hr","sec")*24)-5</f>
        <v>1822</v>
      </c>
      <c r="I158" s="15">
        <f>+CONVERT(F158,"hr","mn")*24</f>
        <v>30.450000000000003</v>
      </c>
      <c r="J158" s="1">
        <f>+Nacsport!B159</f>
        <v>8</v>
      </c>
      <c r="K158" s="1" t="str">
        <f>+Nacsport!C159</f>
        <v>TURNOVER-</v>
      </c>
      <c r="L158" s="1" t="str">
        <f>+CONCATENATE(Nacsport!I159,Nacsport!J159)</f>
        <v>SAN BENEDETTO</v>
      </c>
      <c r="M158" s="29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KNOCK-ON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>+IF(AG158="TRY",5,IF(AG158="CONVERSION",2,IF(AG158="PENALTY-KICK",3,IF(AG158="PENALTY-TRY",7,IF(AG158="DROP",3,"")))))</f>
        <v/>
      </c>
      <c r="AI158" s="1" t="str">
        <f>+CONCATENATE(Nacsport!FK159,Nacsport!FL159)</f>
        <v/>
      </c>
      <c r="AJ158" s="34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17"/>
    </row>
    <row r="159" spans="1:45" ht="15.75" hidden="1" customHeight="1" x14ac:dyDescent="0.2">
      <c r="A159">
        <f>+Nacsport!A160</f>
        <v>160</v>
      </c>
      <c r="B159">
        <f>+A159-2</f>
        <v>158</v>
      </c>
      <c r="C159">
        <f>+B159</f>
        <v>158</v>
      </c>
      <c r="D159" s="12">
        <v>1</v>
      </c>
      <c r="E159" s="1" t="s">
        <v>1295</v>
      </c>
      <c r="F159" s="14">
        <f>CONVERT(LEFT(Nacsport!E160,2),"mn","hr")/24+CONVERT(MID(Nacsport!E160,4,2),"sec","hr")/24</f>
        <v>2.1145833333333332E-2</v>
      </c>
      <c r="G159" s="15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15">
        <f>(+CONVERT(F159,"hr","sec")*24)-5</f>
        <v>1822</v>
      </c>
      <c r="I159" s="15">
        <f>+CONVERT(F159,"hr","mn")*24</f>
        <v>30.450000000000003</v>
      </c>
      <c r="J159" s="1">
        <f>+Nacsport!B160</f>
        <v>7</v>
      </c>
      <c r="K159" s="1" t="str">
        <f>+Nacsport!C160</f>
        <v>DEFENCE</v>
      </c>
      <c r="L159" s="1" t="str">
        <f>+CONCATENATE(Nacsport!I160,Nacsport!J160)</f>
        <v/>
      </c>
      <c r="M159" s="29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>+IF(AG159="TRY",5,IF(AG159="CONVERSION",2,IF(AG159="PENALTY-KICK",3,IF(AG159="PENALTY-TRY",7,IF(AG159="DROP",3,"")))))</f>
        <v/>
      </c>
      <c r="AI159" s="1" t="str">
        <f>+CONCATENATE(Nacsport!FK160,Nacsport!FL160)</f>
        <v/>
      </c>
      <c r="AJ159" s="34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 t="str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/>
      </c>
      <c r="AS159" s="17"/>
    </row>
    <row r="160" spans="1:45" ht="15.75" customHeight="1" x14ac:dyDescent="0.2">
      <c r="A160">
        <f>+Nacsport!A161</f>
        <v>161</v>
      </c>
      <c r="B160">
        <f>+A160-2</f>
        <v>159</v>
      </c>
      <c r="C160">
        <f>+B160</f>
        <v>159</v>
      </c>
      <c r="D160" s="12">
        <v>1</v>
      </c>
      <c r="E160" s="1" t="s">
        <v>1295</v>
      </c>
      <c r="F160" s="14">
        <f>CONVERT(LEFT(Nacsport!E161,2),"mn","hr")/24+CONVERT(MID(Nacsport!E161,4,2),"sec","hr")/24</f>
        <v>2.116898148148148E-2</v>
      </c>
      <c r="G160" s="15">
        <f>(CONVERT((CONVERT(LEFT(Nacsport!F161,2),"mn","hr")/24+CONVERT(MID(Nacsport!F161,4,2),"sec","hr")/24)-(CONVERT(LEFT(Nacsport!E161,2),"mn","hr")/24+CONVERT(MID(Nacsport!E161,4,2),"sec","hr")/24),"hr","sec")*24)+2</f>
        <v>5.0000000000001688</v>
      </c>
      <c r="H160" s="15">
        <f>(+CONVERT(F160,"hr","sec")*24)-5</f>
        <v>1824</v>
      </c>
      <c r="I160" s="15">
        <f>+CONVERT(F160,"hr","mn")*24</f>
        <v>30.483333333333327</v>
      </c>
      <c r="J160" s="1">
        <f>+Nacsport!B161</f>
        <v>23</v>
      </c>
      <c r="K160" s="1" t="str">
        <f>+Nacsport!C161</f>
        <v>TACKLE</v>
      </c>
      <c r="L160" s="1" t="str">
        <f>+CONCATENATE(Nacsport!I161,Nacsport!J161)</f>
        <v>SAN BENEDETTO</v>
      </c>
      <c r="M160" s="29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NEUTRAL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>+IF(AG160="TRY",5,IF(AG160="CONVERSION",2,IF(AG160="PENALTY-KICK",3,IF(AG160="PENALTY-TRY",7,IF(AG160="DROP",3,"")))))</f>
        <v/>
      </c>
      <c r="AI160" s="1" t="str">
        <f>+CONCATENATE(Nacsport!FK161,Nacsport!FL161)</f>
        <v/>
      </c>
      <c r="AJ160" s="34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17"/>
    </row>
    <row r="161" spans="1:45" ht="15.75" hidden="1" customHeight="1" x14ac:dyDescent="0.2">
      <c r="A161">
        <f>+Nacsport!A162</f>
        <v>162</v>
      </c>
      <c r="B161">
        <f>+A161-2</f>
        <v>160</v>
      </c>
      <c r="C161">
        <f>+B161</f>
        <v>160</v>
      </c>
      <c r="D161" s="12">
        <v>1</v>
      </c>
      <c r="E161" s="1" t="s">
        <v>1295</v>
      </c>
      <c r="F161" s="14">
        <f>CONVERT(LEFT(Nacsport!E162,2),"mn","hr")/24+CONVERT(MID(Nacsport!E162,4,2),"sec","hr")/24</f>
        <v>2.1180555555555553E-2</v>
      </c>
      <c r="G161" s="15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15">
        <f>(+CONVERT(F161,"hr","sec")*24)-5</f>
        <v>1824.9999999999995</v>
      </c>
      <c r="I161" s="15">
        <f>+CONVERT(F161,"hr","mn")*24</f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OPPONENT</v>
      </c>
      <c r="M161" s="29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SLOW</v>
      </c>
      <c r="AG161" s="1" t="str">
        <f>+CONCATENATE(Nacsport!FF162,Nacsport!FG162,Nacsport!FH162,Nacsport!FI162,Nacsport!FJ162)</f>
        <v/>
      </c>
      <c r="AH161" s="1" t="str">
        <f>+IF(AG161="TRY",5,IF(AG161="CONVERSION",2,IF(AG161="PENALTY-KICK",3,IF(AG161="PENALTY-TRY",7,IF(AG161="DROP",3,"")))))</f>
        <v/>
      </c>
      <c r="AI161" s="1" t="str">
        <f>+CONCATENATE(Nacsport!FK162,Nacsport!FL162)</f>
        <v/>
      </c>
      <c r="AJ161" s="34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 t="str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/>
      </c>
      <c r="AS161" s="17"/>
    </row>
    <row r="162" spans="1:45" ht="15.75" customHeight="1" x14ac:dyDescent="0.2">
      <c r="A162">
        <f>+Nacsport!A163</f>
        <v>163</v>
      </c>
      <c r="B162">
        <f>+A162-2</f>
        <v>161</v>
      </c>
      <c r="C162">
        <f>+B162</f>
        <v>161</v>
      </c>
      <c r="D162" s="12">
        <v>1</v>
      </c>
      <c r="E162" s="1" t="s">
        <v>1295</v>
      </c>
      <c r="F162" s="14">
        <f>CONVERT(LEFT(Nacsport!E163,2),"mn","hr")/24+CONVERT(MID(Nacsport!E163,4,2),"sec","hr")/24</f>
        <v>2.1238425925925924E-2</v>
      </c>
      <c r="G162" s="15">
        <f>(CONVERT((CONVERT(LEFT(Nacsport!F163,2),"mn","hr")/24+CONVERT(MID(Nacsport!F163,4,2),"sec","hr")/24)-(CONVERT(LEFT(Nacsport!E163,2),"mn","hr")/24+CONVERT(MID(Nacsport!E163,4,2),"sec","hr")/24),"hr","sec")*24)+2</f>
        <v>5.0000000000001688</v>
      </c>
      <c r="H162" s="15">
        <f>(+CONVERT(F162,"hr","sec")*24)-5</f>
        <v>1830</v>
      </c>
      <c r="I162" s="15">
        <f>+CONVERT(F162,"hr","mn")*24</f>
        <v>30.583333333333336</v>
      </c>
      <c r="J162" s="1">
        <f>+Nacsport!B163</f>
        <v>24</v>
      </c>
      <c r="K162" s="1" t="str">
        <f>+Nacsport!C163</f>
        <v>TACKLE</v>
      </c>
      <c r="L162" s="1" t="str">
        <f>+CONCATENATE(Nacsport!I163,Nacsport!J163)</f>
        <v>SAN BENEDETTO</v>
      </c>
      <c r="M162" s="29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NEGATIVE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>+IF(AG162="TRY",5,IF(AG162="CONVERSION",2,IF(AG162="PENALTY-KICK",3,IF(AG162="PENALTY-TRY",7,IF(AG162="DROP",3,"")))))</f>
        <v/>
      </c>
      <c r="AI162" s="1" t="str">
        <f>+CONCATENATE(Nacsport!FK163,Nacsport!FL163)</f>
        <v/>
      </c>
      <c r="AJ162" s="34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17"/>
    </row>
    <row r="163" spans="1:45" ht="15.75" hidden="1" customHeight="1" x14ac:dyDescent="0.2">
      <c r="A163">
        <f>+Nacsport!A164</f>
        <v>164</v>
      </c>
      <c r="B163">
        <f>+A163-2</f>
        <v>162</v>
      </c>
      <c r="C163">
        <f>+B163</f>
        <v>162</v>
      </c>
      <c r="D163" s="12">
        <v>1</v>
      </c>
      <c r="E163" s="1" t="s">
        <v>1295</v>
      </c>
      <c r="F163" s="14">
        <f>CONVERT(LEFT(Nacsport!E164,2),"mn","hr")/24+CONVERT(MID(Nacsport!E164,4,2),"sec","hr")/24</f>
        <v>2.1261574074074072E-2</v>
      </c>
      <c r="G163" s="15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15">
        <f>(+CONVERT(F163,"hr","sec")*24)-5</f>
        <v>1831.9999999999998</v>
      </c>
      <c r="I163" s="15">
        <f>+CONVERT(F163,"hr","mn")*24</f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OPPONENT</v>
      </c>
      <c r="M163" s="29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SLOW</v>
      </c>
      <c r="AG163" s="1" t="str">
        <f>+CONCATENATE(Nacsport!FF164,Nacsport!FG164,Nacsport!FH164,Nacsport!FI164,Nacsport!FJ164)</f>
        <v/>
      </c>
      <c r="AH163" s="1" t="str">
        <f>+IF(AG163="TRY",5,IF(AG163="CONVERSION",2,IF(AG163="PENALTY-KICK",3,IF(AG163="PENALTY-TRY",7,IF(AG163="DROP",3,"")))))</f>
        <v/>
      </c>
      <c r="AI163" s="1" t="str">
        <f>+CONCATENATE(Nacsport!FK164,Nacsport!FL164)</f>
        <v/>
      </c>
      <c r="AJ163" s="34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 t="str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/>
      </c>
      <c r="AS163" s="17"/>
    </row>
    <row r="164" spans="1:45" ht="15.75" customHeight="1" x14ac:dyDescent="0.2">
      <c r="A164">
        <f>+Nacsport!A165</f>
        <v>165</v>
      </c>
      <c r="B164">
        <f>+A164-2</f>
        <v>163</v>
      </c>
      <c r="C164">
        <f>+B164</f>
        <v>163</v>
      </c>
      <c r="D164" s="12">
        <v>1</v>
      </c>
      <c r="E164" s="1" t="s">
        <v>1295</v>
      </c>
      <c r="F164" s="14">
        <f>CONVERT(LEFT(Nacsport!E165,2),"mn","hr")/24+CONVERT(MID(Nacsport!E165,4,2),"sec","hr")/24</f>
        <v>2.1388888888888888E-2</v>
      </c>
      <c r="G164" s="15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15">
        <f>(+CONVERT(F164,"hr","sec")*24)-5</f>
        <v>1843</v>
      </c>
      <c r="I164" s="15">
        <f>+CONVERT(F164,"hr","mn")*24</f>
        <v>30.800000000000004</v>
      </c>
      <c r="J164" s="1">
        <f>+Nacsport!B165</f>
        <v>7</v>
      </c>
      <c r="K164" s="1" t="str">
        <f>+Nacsport!C165</f>
        <v>TURNOVER+</v>
      </c>
      <c r="L164" s="1" t="str">
        <f>+CONCATENATE(Nacsport!I165,Nacsport!J165)</f>
        <v>SAN BENEDETTO</v>
      </c>
      <c r="M164" s="29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/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>KICK</v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>+IF(AG164="TRY",5,IF(AG164="CONVERSION",2,IF(AG164="PENALTY-KICK",3,IF(AG164="PENALTY-TRY",7,IF(AG164="DROP",3,"")))))</f>
        <v/>
      </c>
      <c r="AI164" s="1" t="str">
        <f>+CONCATENATE(Nacsport!FK165,Nacsport!FL165)</f>
        <v/>
      </c>
      <c r="AJ164" s="34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17"/>
    </row>
    <row r="165" spans="1:45" ht="15.75" hidden="1" customHeight="1" x14ac:dyDescent="0.2">
      <c r="A165">
        <f>+Nacsport!A166</f>
        <v>166</v>
      </c>
      <c r="B165">
        <f>+A165-2</f>
        <v>164</v>
      </c>
      <c r="C165">
        <f>+B165</f>
        <v>164</v>
      </c>
      <c r="D165" s="12">
        <v>1</v>
      </c>
      <c r="E165" s="1" t="s">
        <v>1295</v>
      </c>
      <c r="F165" s="14">
        <f>CONVERT(LEFT(Nacsport!E166,2),"mn","hr")/24+CONVERT(MID(Nacsport!E166,4,2),"sec","hr")/24</f>
        <v>2.1388888888888888E-2</v>
      </c>
      <c r="G165" s="15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15">
        <f>(+CONVERT(F165,"hr","sec")*24)-5</f>
        <v>1843</v>
      </c>
      <c r="I165" s="15">
        <f>+CONVERT(F165,"hr","mn")*24</f>
        <v>30.800000000000004</v>
      </c>
      <c r="J165" s="1">
        <f>+Nacsport!B166</f>
        <v>16</v>
      </c>
      <c r="K165" s="1" t="str">
        <f>+Nacsport!C166</f>
        <v>END</v>
      </c>
      <c r="L165" s="1" t="str">
        <f>+CONCATENATE(Nacsport!I166,Nacsport!J166)</f>
        <v/>
      </c>
      <c r="M165" s="29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>+IF(AG165="TRY",5,IF(AG165="CONVERSION",2,IF(AG165="PENALTY-KICK",3,IF(AG165="PENALTY-TRY",7,IF(AG165="DROP",3,"")))))</f>
        <v/>
      </c>
      <c r="AI165" s="1" t="str">
        <f>+CONCATENATE(Nacsport!FK166,Nacsport!FL166)</f>
        <v/>
      </c>
      <c r="AJ165" s="34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17"/>
    </row>
    <row r="166" spans="1:45" ht="15.75" hidden="1" customHeight="1" x14ac:dyDescent="0.2">
      <c r="A166">
        <f>+Nacsport!A167</f>
        <v>167</v>
      </c>
      <c r="B166">
        <f>+A166-2</f>
        <v>165</v>
      </c>
      <c r="C166">
        <f>+B166</f>
        <v>165</v>
      </c>
      <c r="D166" s="12">
        <v>1</v>
      </c>
      <c r="E166" s="1" t="s">
        <v>1295</v>
      </c>
      <c r="F166" s="14">
        <f>CONVERT(LEFT(Nacsport!E167,2),"mn","hr")/24+CONVERT(MID(Nacsport!E167,4,2),"sec","hr")/24</f>
        <v>2.2233796296296297E-2</v>
      </c>
      <c r="G166" s="15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15">
        <f>(+CONVERT(F166,"hr","sec")*24)-5</f>
        <v>1916</v>
      </c>
      <c r="I166" s="15">
        <f>+CONVERT(F166,"hr","mn")*24</f>
        <v>32.016666666666666</v>
      </c>
      <c r="J166" s="1">
        <f>+Nacsport!B167</f>
        <v>8</v>
      </c>
      <c r="K166" s="1" t="str">
        <f>+Nacsport!C167</f>
        <v>DEFENCE</v>
      </c>
      <c r="L166" s="1" t="str">
        <f>+CONCATENATE(Nacsport!I167,Nacsport!J167)</f>
        <v/>
      </c>
      <c r="M166" s="29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>+IF(AG166="TRY",5,IF(AG166="CONVERSION",2,IF(AG166="PENALTY-KICK",3,IF(AG166="PENALTY-TRY",7,IF(AG166="DROP",3,"")))))</f>
        <v/>
      </c>
      <c r="AI166" s="1" t="str">
        <f>+CONCATENATE(Nacsport!FK167,Nacsport!FL167)</f>
        <v/>
      </c>
      <c r="AJ166" s="34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 t="str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/>
      </c>
      <c r="AS166" s="17"/>
    </row>
    <row r="167" spans="1:45" ht="15.75" hidden="1" customHeight="1" x14ac:dyDescent="0.2">
      <c r="A167">
        <f>+Nacsport!A168</f>
        <v>168</v>
      </c>
      <c r="B167">
        <f>+A167-2</f>
        <v>166</v>
      </c>
      <c r="C167">
        <f>+B167</f>
        <v>166</v>
      </c>
      <c r="D167" s="12">
        <v>1</v>
      </c>
      <c r="E167" s="1" t="s">
        <v>1295</v>
      </c>
      <c r="F167" s="14">
        <f>CONVERT(LEFT(Nacsport!E168,2),"mn","hr")/24+CONVERT(MID(Nacsport!E168,4,2),"sec","hr")/24</f>
        <v>2.2233796296296297E-2</v>
      </c>
      <c r="G167" s="15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15">
        <f>(+CONVERT(F167,"hr","sec")*24)-5</f>
        <v>1916</v>
      </c>
      <c r="I167" s="15">
        <f>+CONVERT(F167,"hr","mn")*24</f>
        <v>32.016666666666666</v>
      </c>
      <c r="J167" s="1">
        <f>+Nacsport!B168</f>
        <v>18</v>
      </c>
      <c r="K167" s="1" t="str">
        <f>+Nacsport!C168</f>
        <v>SHORT-MATCH</v>
      </c>
      <c r="L167" s="1" t="str">
        <f>+CONCATENATE(Nacsport!I168,Nacsport!J168)</f>
        <v/>
      </c>
      <c r="M167" s="29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>+IF(AG167="TRY",5,IF(AG167="CONVERSION",2,IF(AG167="PENALTY-KICK",3,IF(AG167="PENALTY-TRY",7,IF(AG167="DROP",3,"")))))</f>
        <v/>
      </c>
      <c r="AI167" s="1" t="str">
        <f>+CONCATENATE(Nacsport!FK168,Nacsport!FL168)</f>
        <v/>
      </c>
      <c r="AJ167" s="34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17"/>
    </row>
    <row r="168" spans="1:45" ht="15.75" hidden="1" customHeight="1" x14ac:dyDescent="0.2">
      <c r="A168">
        <f>+Nacsport!A169</f>
        <v>169</v>
      </c>
      <c r="B168">
        <f>+A168-2</f>
        <v>167</v>
      </c>
      <c r="C168">
        <f>+B168</f>
        <v>167</v>
      </c>
      <c r="D168" s="12">
        <v>1</v>
      </c>
      <c r="E168" s="1" t="s">
        <v>1295</v>
      </c>
      <c r="F168" s="14">
        <f>CONVERT(LEFT(Nacsport!E169,2),"mn","hr")/24+CONVERT(MID(Nacsport!E169,4,2),"sec","hr")/24</f>
        <v>2.2280092592592594E-2</v>
      </c>
      <c r="G168" s="15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15">
        <f>(+CONVERT(F168,"hr","sec")*24)-5</f>
        <v>1920.0000000000002</v>
      </c>
      <c r="I168" s="15">
        <f>+CONVERT(F168,"hr","mn")*24</f>
        <v>32.083333333333343</v>
      </c>
      <c r="J168" s="1">
        <f>+Nacsport!B169</f>
        <v>6</v>
      </c>
      <c r="K168" s="1" t="str">
        <f>+Nacsport!C169</f>
        <v>SCRUM</v>
      </c>
      <c r="L168" s="1" t="str">
        <f>+CONCATENATE(Nacsport!I169,Nacsport!J169)</f>
        <v>OPPONENT</v>
      </c>
      <c r="M168" s="29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WIN</v>
      </c>
      <c r="S168" s="1" t="str">
        <f>+CONCATENATE(Nacsport!CB169,Nacsport!CC169,Nacsport!CD169)</f>
        <v>NEUTRAL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>+IF(AG168="TRY",5,IF(AG168="CONVERSION",2,IF(AG168="PENALTY-KICK",3,IF(AG168="PENALTY-TRY",7,IF(AG168="DROP",3,"")))))</f>
        <v/>
      </c>
      <c r="AI168" s="1" t="str">
        <f>+CONCATENATE(Nacsport!FK169,Nacsport!FL169)</f>
        <v/>
      </c>
      <c r="AJ168" s="34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17"/>
    </row>
    <row r="169" spans="1:45" ht="15.75" customHeight="1" x14ac:dyDescent="0.2">
      <c r="A169">
        <f>+Nacsport!A170</f>
        <v>170</v>
      </c>
      <c r="B169">
        <f>+A169-2</f>
        <v>168</v>
      </c>
      <c r="C169">
        <f>+B169</f>
        <v>168</v>
      </c>
      <c r="D169" s="12">
        <v>1</v>
      </c>
      <c r="E169" s="1" t="s">
        <v>1295</v>
      </c>
      <c r="F169" s="14">
        <f>CONVERT(LEFT(Nacsport!E170,2),"mn","hr")/24+CONVERT(MID(Nacsport!E170,4,2),"sec","hr")/24</f>
        <v>2.2303240740740742E-2</v>
      </c>
      <c r="G169" s="15">
        <f>(CONVERT((CONVERT(LEFT(Nacsport!F170,2),"mn","hr")/24+CONVERT(MID(Nacsport!F170,4,2),"sec","hr")/24)-(CONVERT(LEFT(Nacsport!E170,2),"mn","hr")/24+CONVERT(MID(Nacsport!E170,4,2),"sec","hr")/24),"hr","sec")*24)+2</f>
        <v>4.9999999999998694</v>
      </c>
      <c r="H169" s="15">
        <f>(+CONVERT(F169,"hr","sec")*24)-5</f>
        <v>1922</v>
      </c>
      <c r="I169" s="15">
        <f>+CONVERT(F169,"hr","mn")*24</f>
        <v>32.116666666666667</v>
      </c>
      <c r="J169" s="1">
        <f>+Nacsport!B170</f>
        <v>25</v>
      </c>
      <c r="K169" s="1" t="str">
        <f>+Nacsport!C170</f>
        <v>TACKLE</v>
      </c>
      <c r="L169" s="1" t="str">
        <f>+CONCATENATE(Nacsport!I170,Nacsport!J170)</f>
        <v>SAN BENEDETTO</v>
      </c>
      <c r="M169" s="29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NEUTRAL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>+IF(AG169="TRY",5,IF(AG169="CONVERSION",2,IF(AG169="PENALTY-KICK",3,IF(AG169="PENALTY-TRY",7,IF(AG169="DROP",3,"")))))</f>
        <v/>
      </c>
      <c r="AI169" s="1" t="str">
        <f>+CONCATENATE(Nacsport!FK170,Nacsport!FL170)</f>
        <v/>
      </c>
      <c r="AJ169" s="34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17"/>
    </row>
    <row r="170" spans="1:45" ht="15.75" customHeight="1" x14ac:dyDescent="0.2">
      <c r="A170">
        <f>+Nacsport!A171</f>
        <v>171</v>
      </c>
      <c r="B170">
        <f>+A170-2</f>
        <v>169</v>
      </c>
      <c r="C170">
        <f>+B170</f>
        <v>169</v>
      </c>
      <c r="D170" s="12">
        <v>1</v>
      </c>
      <c r="E170" s="1" t="s">
        <v>1295</v>
      </c>
      <c r="F170" s="14">
        <f>CONVERT(LEFT(Nacsport!E171,2),"mn","hr")/24+CONVERT(MID(Nacsport!E171,4,2),"sec","hr")/24</f>
        <v>2.2326388888888889E-2</v>
      </c>
      <c r="G170" s="15">
        <v>8</v>
      </c>
      <c r="H170" s="15">
        <f>(+CONVERT(F170,"hr","sec")*24)-5</f>
        <v>1924</v>
      </c>
      <c r="I170" s="15">
        <f>+CONVERT(F170,"hr","mn")*24</f>
        <v>32.15</v>
      </c>
      <c r="J170" s="1">
        <f>+Nacsport!B171</f>
        <v>7</v>
      </c>
      <c r="K170" s="1" t="str">
        <f>+Nacsport!C171</f>
        <v>PENALTY</v>
      </c>
      <c r="L170" s="1" t="str">
        <f>+CONCATENATE(Nacsport!I171,Nacsport!J171)</f>
        <v>SAN BENEDETTO</v>
      </c>
      <c r="M170" s="29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OFFSIDE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>+IF(AG170="TRY",5,IF(AG170="CONVERSION",2,IF(AG170="PENALTY-KICK",3,IF(AG170="PENALTY-TRY",7,IF(AG170="DROP",3,"")))))</f>
        <v/>
      </c>
      <c r="AI170" s="1" t="str">
        <f>+CONCATENATE(Nacsport!FK171,Nacsport!FL171)</f>
        <v/>
      </c>
      <c r="AJ170" s="34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17"/>
    </row>
    <row r="171" spans="1:45" ht="15.75" customHeight="1" x14ac:dyDescent="0.2">
      <c r="A171">
        <f>+Nacsport!A172</f>
        <v>172</v>
      </c>
      <c r="B171">
        <f>+A171-2</f>
        <v>170</v>
      </c>
      <c r="C171">
        <f>+B171</f>
        <v>170</v>
      </c>
      <c r="D171" s="12">
        <v>1</v>
      </c>
      <c r="E171" s="1" t="s">
        <v>1295</v>
      </c>
      <c r="F171" s="14">
        <f>CONVERT(LEFT(Nacsport!E172,2),"mn","hr")/24+CONVERT(MID(Nacsport!E172,4,2),"sec","hr")/24</f>
        <v>2.2361111111111113E-2</v>
      </c>
      <c r="G171" s="15">
        <f>(CONVERT((CONVERT(LEFT(Nacsport!F172,2),"mn","hr")/24+CONVERT(MID(Nacsport!F172,4,2),"sec","hr")/24)-(CONVERT(LEFT(Nacsport!E172,2),"mn","hr")/24+CONVERT(MID(Nacsport!E172,4,2),"sec","hr")/24),"hr","sec")*24)+2</f>
        <v>4.9999999999998694</v>
      </c>
      <c r="H171" s="15">
        <f>(+CONVERT(F171,"hr","sec")*24)-5</f>
        <v>1927</v>
      </c>
      <c r="I171" s="15">
        <f>+CONVERT(F171,"hr","mn")*24</f>
        <v>32.199999999999996</v>
      </c>
      <c r="J171" s="1">
        <f>+Nacsport!B172</f>
        <v>26</v>
      </c>
      <c r="K171" s="1" t="str">
        <f>+Nacsport!C172</f>
        <v>TACKLE</v>
      </c>
      <c r="L171" s="1" t="str">
        <f>+CONCATENATE(Nacsport!I172,Nacsport!J172)</f>
        <v>SAN BENEDETTO</v>
      </c>
      <c r="M171" s="29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NEUTRAL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DOUBLE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>+IF(AG171="TRY",5,IF(AG171="CONVERSION",2,IF(AG171="PENALTY-KICK",3,IF(AG171="PENALTY-TRY",7,IF(AG171="DROP",3,"")))))</f>
        <v/>
      </c>
      <c r="AI171" s="1" t="str">
        <f>+CONCATENATE(Nacsport!FK172,Nacsport!FL172)</f>
        <v/>
      </c>
      <c r="AJ171" s="34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17"/>
    </row>
    <row r="172" spans="1:45" ht="15.75" hidden="1" customHeight="1" x14ac:dyDescent="0.2">
      <c r="A172">
        <f>+Nacsport!A173</f>
        <v>173</v>
      </c>
      <c r="B172">
        <f>+A172-2</f>
        <v>171</v>
      </c>
      <c r="C172">
        <f>+B172</f>
        <v>171</v>
      </c>
      <c r="D172" s="12">
        <v>1</v>
      </c>
      <c r="E172" s="1" t="s">
        <v>1295</v>
      </c>
      <c r="F172" s="14">
        <f>CONVERT(LEFT(Nacsport!E173,2),"mn","hr")/24+CONVERT(MID(Nacsport!E173,4,2),"sec","hr")/24</f>
        <v>2.238425925925926E-2</v>
      </c>
      <c r="G172" s="15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15">
        <f>(+CONVERT(F172,"hr","sec")*24)-5</f>
        <v>1929.0000000000002</v>
      </c>
      <c r="I172" s="15">
        <f>+CONVERT(F172,"hr","mn")*24</f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OPPONENT</v>
      </c>
      <c r="M172" s="29" t="str">
        <f>IF(Nacsport!G173&lt;&gt;"",LEFT(Nacsport!G173,FIND(";",Nacsport!G173)-1),"")</f>
        <v>32</v>
      </c>
      <c r="N172" s="1" t="str">
        <f>IFERROR(MID(Nacsport!G173,FIND(";", Nacsport!G173)+1,IFERROR(FIND(" ", Nacsport!G173 &amp; " ", FIND(";", Nacsport!G173)+1) - FIND(";", Nacsport!G173)-1,LEN(Nacsport!G173))),"")</f>
        <v>82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>SLOW</v>
      </c>
      <c r="AG172" s="1" t="str">
        <f>+CONCATENATE(Nacsport!FF173,Nacsport!FG173,Nacsport!FH173,Nacsport!FI173,Nacsport!FJ173)</f>
        <v/>
      </c>
      <c r="AH172" s="1" t="str">
        <f>+IF(AG172="TRY",5,IF(AG172="CONVERSION",2,IF(AG172="PENALTY-KICK",3,IF(AG172="PENALTY-TRY",7,IF(AG172="DROP",3,"")))))</f>
        <v/>
      </c>
      <c r="AI172" s="1" t="str">
        <f>+CONCATENATE(Nacsport!FK173,Nacsport!FL173)</f>
        <v/>
      </c>
      <c r="AJ172" s="34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 t="str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/>
      </c>
      <c r="AS172" s="17"/>
    </row>
    <row r="173" spans="1:45" ht="15.75" customHeight="1" x14ac:dyDescent="0.2">
      <c r="A173">
        <f>+Nacsport!A174</f>
        <v>174</v>
      </c>
      <c r="B173">
        <f>+A173-2</f>
        <v>172</v>
      </c>
      <c r="C173">
        <f>+B173</f>
        <v>172</v>
      </c>
      <c r="D173" s="12">
        <v>1</v>
      </c>
      <c r="E173" s="1" t="s">
        <v>1295</v>
      </c>
      <c r="F173" s="14">
        <f>CONVERT(LEFT(Nacsport!E174,2),"mn","hr")/24+CONVERT(MID(Nacsport!E174,4,2),"sec","hr")/24</f>
        <v>2.2476851851851852E-2</v>
      </c>
      <c r="G173" s="15">
        <f>(CONVERT((CONVERT(LEFT(Nacsport!F174,2),"mn","hr")/24+CONVERT(MID(Nacsport!F174,4,2),"sec","hr")/24)-(CONVERT(LEFT(Nacsport!E174,2),"mn","hr")/24+CONVERT(MID(Nacsport!E174,4,2),"sec","hr")/24),"hr","sec")*24)+2</f>
        <v>5.0000000000001688</v>
      </c>
      <c r="H173" s="15">
        <f>(+CONVERT(F173,"hr","sec")*24)-5</f>
        <v>1937</v>
      </c>
      <c r="I173" s="15">
        <f>+CONVERT(F173,"hr","mn")*24</f>
        <v>32.366666666666667</v>
      </c>
      <c r="J173" s="1">
        <f>+Nacsport!B174</f>
        <v>27</v>
      </c>
      <c r="K173" s="1" t="str">
        <f>+Nacsport!C174</f>
        <v>TACKLE</v>
      </c>
      <c r="L173" s="1" t="str">
        <f>+CONCATENATE(Nacsport!I174,Nacsport!J174)</f>
        <v>SAN BENEDETTO</v>
      </c>
      <c r="M173" s="29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15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>NEUTRAL</v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>DOUBLE</v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>+IF(AG173="TRY",5,IF(AG173="CONVERSION",2,IF(AG173="PENALTY-KICK",3,IF(AG173="PENALTY-TRY",7,IF(AG173="DROP",3,"")))))</f>
        <v/>
      </c>
      <c r="AI173" s="1" t="str">
        <f>+CONCATENATE(Nacsport!FK174,Nacsport!FL174)</f>
        <v/>
      </c>
      <c r="AJ173" s="34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17"/>
    </row>
    <row r="174" spans="1:45" ht="15.75" hidden="1" customHeight="1" x14ac:dyDescent="0.2">
      <c r="A174">
        <f>+Nacsport!A175</f>
        <v>175</v>
      </c>
      <c r="B174">
        <f>+A174-2</f>
        <v>173</v>
      </c>
      <c r="C174">
        <f>+B174</f>
        <v>173</v>
      </c>
      <c r="D174" s="12">
        <v>1</v>
      </c>
      <c r="E174" s="1" t="s">
        <v>1295</v>
      </c>
      <c r="F174" s="14">
        <f>CONVERT(LEFT(Nacsport!E175,2),"mn","hr")/24+CONVERT(MID(Nacsport!E175,4,2),"sec","hr")/24</f>
        <v>2.2499999999999999E-2</v>
      </c>
      <c r="G174" s="15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15">
        <f>(+CONVERT(F174,"hr","sec")*24)-5</f>
        <v>1939</v>
      </c>
      <c r="I174" s="15">
        <f>+CONVERT(F174,"hr","mn")*24</f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OPPONENT</v>
      </c>
      <c r="M174" s="29" t="str">
        <f>IF(Nacsport!G175&lt;&gt;"",LEFT(Nacsport!G175,FIND(";",Nacsport!G175)-1),"")</f>
        <v>11</v>
      </c>
      <c r="N174" s="1" t="str">
        <f>IFERROR(MID(Nacsport!G175,FIND(";", Nacsport!G175)+1,IFERROR(FIND(" ", Nacsport!G175 &amp; " ", FIND(";", Nacsport!G175)+1) - FIND(";", Nacsport!G175)-1,LEN(Nacsport!G175))),"")</f>
        <v>76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>SLOW</v>
      </c>
      <c r="AG174" s="1" t="str">
        <f>+CONCATENATE(Nacsport!FF175,Nacsport!FG175,Nacsport!FH175,Nacsport!FI175,Nacsport!FJ175)</f>
        <v/>
      </c>
      <c r="AH174" s="1" t="str">
        <f>+IF(AG174="TRY",5,IF(AG174="CONVERSION",2,IF(AG174="PENALTY-KICK",3,IF(AG174="PENALTY-TRY",7,IF(AG174="DROP",3,"")))))</f>
        <v/>
      </c>
      <c r="AI174" s="1" t="str">
        <f>+CONCATENATE(Nacsport!FK175,Nacsport!FL175)</f>
        <v/>
      </c>
      <c r="AJ174" s="34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 t="str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/>
      </c>
      <c r="AS174" s="17"/>
    </row>
    <row r="175" spans="1:45" ht="15.75" customHeight="1" x14ac:dyDescent="0.2">
      <c r="A175">
        <f>+Nacsport!A176</f>
        <v>176</v>
      </c>
      <c r="B175">
        <f>+A175-2</f>
        <v>174</v>
      </c>
      <c r="C175">
        <f>+B175</f>
        <v>174</v>
      </c>
      <c r="D175" s="12">
        <v>1</v>
      </c>
      <c r="E175" s="1" t="s">
        <v>1295</v>
      </c>
      <c r="F175" s="14">
        <f>CONVERT(LEFT(Nacsport!E176,2),"mn","hr")/24+CONVERT(MID(Nacsport!E176,4,2),"sec","hr")/24</f>
        <v>2.2569444444444444E-2</v>
      </c>
      <c r="G175" s="15">
        <f>(CONVERT((CONVERT(LEFT(Nacsport!F176,2),"mn","hr")/24+CONVERT(MID(Nacsport!F176,4,2),"sec","hr")/24)-(CONVERT(LEFT(Nacsport!E176,2),"mn","hr")/24+CONVERT(MID(Nacsport!E176,4,2),"sec","hr")/24),"hr","sec")*24)+2</f>
        <v>5.0000000000001688</v>
      </c>
      <c r="H175" s="15">
        <f>(+CONVERT(F175,"hr","sec")*24)-5</f>
        <v>1945</v>
      </c>
      <c r="I175" s="15">
        <f>+CONVERT(F175,"hr","mn")*24</f>
        <v>32.5</v>
      </c>
      <c r="J175" s="1">
        <f>+Nacsport!B176</f>
        <v>28</v>
      </c>
      <c r="K175" s="1" t="str">
        <f>+Nacsport!C176</f>
        <v>TACKLE</v>
      </c>
      <c r="L175" s="1" t="str">
        <f>+CONCATENATE(Nacsport!I176,Nacsport!J176)</f>
        <v>SAN BENEDETTO</v>
      </c>
      <c r="M175" s="29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>
        <f>IF(ISNA(LOOKUP(2,1/(Nacsport!AA176:BY176&lt;&gt;""),Nacsport!AA176:BY176)),"",LOOKUP(2,1/(Nacsport!AA176:BY176&lt;&gt;""),Nacsport!AA176:BY176))</f>
        <v>28</v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>NEGATIVE</v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>+IF(AG175="TRY",5,IF(AG175="CONVERSION",2,IF(AG175="PENALTY-KICK",3,IF(AG175="PENALTY-TRY",7,IF(AG175="DROP",3,"")))))</f>
        <v/>
      </c>
      <c r="AI175" s="1" t="str">
        <f>+CONCATENATE(Nacsport!FK176,Nacsport!FL176)</f>
        <v/>
      </c>
      <c r="AJ175" s="34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17"/>
    </row>
    <row r="176" spans="1:45" ht="15.75" hidden="1" customHeight="1" x14ac:dyDescent="0.2">
      <c r="A176">
        <f>+Nacsport!A177</f>
        <v>177</v>
      </c>
      <c r="B176">
        <f>+A176-2</f>
        <v>175</v>
      </c>
      <c r="C176">
        <f>+B176</f>
        <v>175</v>
      </c>
      <c r="D176" s="12">
        <v>1</v>
      </c>
      <c r="E176" s="1" t="s">
        <v>1295</v>
      </c>
      <c r="F176" s="14">
        <f>CONVERT(LEFT(Nacsport!E177,2),"mn","hr")/24+CONVERT(MID(Nacsport!E177,4,2),"sec","hr")/24</f>
        <v>2.2592592592592595E-2</v>
      </c>
      <c r="G176" s="15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15">
        <f>(+CONVERT(F176,"hr","sec")*24)-5</f>
        <v>1947.0000000000002</v>
      </c>
      <c r="I176" s="15">
        <f>+CONVERT(F176,"hr","mn")*24</f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OPPONENT</v>
      </c>
      <c r="M176" s="29" t="str">
        <f>IF(Nacsport!G177&lt;&gt;"",LEFT(Nacsport!G177,FIND(";",Nacsport!G177)-1),"")</f>
        <v>23</v>
      </c>
      <c r="N176" s="1" t="str">
        <f>IFERROR(MID(Nacsport!G177,FIND(";", Nacsport!G177)+1,IFERROR(FIND(" ", Nacsport!G177 &amp; " ", FIND(";", Nacsport!G177)+1) - FIND(";", Nacsport!G177)-1,LEN(Nacsport!G177))),"")</f>
        <v>77</v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>FAST</v>
      </c>
      <c r="AG176" s="1" t="str">
        <f>+CONCATENATE(Nacsport!FF177,Nacsport!FG177,Nacsport!FH177,Nacsport!FI177,Nacsport!FJ177)</f>
        <v/>
      </c>
      <c r="AH176" s="1" t="str">
        <f>+IF(AG176="TRY",5,IF(AG176="CONVERSION",2,IF(AG176="PENALTY-KICK",3,IF(AG176="PENALTY-TRY",7,IF(AG176="DROP",3,"")))))</f>
        <v/>
      </c>
      <c r="AI176" s="1" t="str">
        <f>+CONCATENATE(Nacsport!FK177,Nacsport!FL177)</f>
        <v/>
      </c>
      <c r="AJ176" s="34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 t="str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/>
      </c>
      <c r="AS176" s="17"/>
    </row>
    <row r="177" spans="1:45" ht="15.75" customHeight="1" x14ac:dyDescent="0.2">
      <c r="A177">
        <f>+Nacsport!A178</f>
        <v>178</v>
      </c>
      <c r="B177">
        <f>+A177-2</f>
        <v>176</v>
      </c>
      <c r="C177">
        <f>+B177</f>
        <v>176</v>
      </c>
      <c r="D177" s="12">
        <v>1</v>
      </c>
      <c r="E177" s="1" t="s">
        <v>1295</v>
      </c>
      <c r="F177" s="14">
        <f>CONVERT(LEFT(Nacsport!E178,2),"mn","hr")/24+CONVERT(MID(Nacsport!E178,4,2),"sec","hr")/24</f>
        <v>2.2673611111111113E-2</v>
      </c>
      <c r="G177" s="15">
        <f>(CONVERT((CONVERT(LEFT(Nacsport!F178,2),"mn","hr")/24+CONVERT(MID(Nacsport!F178,4,2),"sec","hr")/24)-(CONVERT(LEFT(Nacsport!E178,2),"mn","hr")/24+CONVERT(MID(Nacsport!E178,4,2),"sec","hr")/24),"hr","sec")*24)+2</f>
        <v>4.9999999999998694</v>
      </c>
      <c r="H177" s="15">
        <f>(+CONVERT(F177,"hr","sec")*24)-5</f>
        <v>1954.0000000000005</v>
      </c>
      <c r="I177" s="15">
        <f>+CONVERT(F177,"hr","mn")*24</f>
        <v>32.650000000000006</v>
      </c>
      <c r="J177" s="1">
        <f>+Nacsport!B178</f>
        <v>29</v>
      </c>
      <c r="K177" s="1" t="str">
        <f>+Nacsport!C178</f>
        <v>TACKLE</v>
      </c>
      <c r="L177" s="1" t="str">
        <f>+CONCATENATE(Nacsport!I178,Nacsport!J178)</f>
        <v>SAN BENEDETTO</v>
      </c>
      <c r="M177" s="29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19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>NEGATIVE</v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>+IF(AG177="TRY",5,IF(AG177="CONVERSION",2,IF(AG177="PENALTY-KICK",3,IF(AG177="PENALTY-TRY",7,IF(AG177="DROP",3,"")))))</f>
        <v/>
      </c>
      <c r="AI177" s="1" t="str">
        <f>+CONCATENATE(Nacsport!FK178,Nacsport!FL178)</f>
        <v/>
      </c>
      <c r="AJ177" s="34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17"/>
    </row>
    <row r="178" spans="1:45" ht="15.75" hidden="1" customHeight="1" x14ac:dyDescent="0.2">
      <c r="A178">
        <f>+Nacsport!A179</f>
        <v>179</v>
      </c>
      <c r="B178">
        <f>+A178-2</f>
        <v>177</v>
      </c>
      <c r="C178">
        <f>+B178</f>
        <v>177</v>
      </c>
      <c r="D178" s="12">
        <v>1</v>
      </c>
      <c r="E178" s="1" t="s">
        <v>1295</v>
      </c>
      <c r="F178" s="14">
        <f>CONVERT(LEFT(Nacsport!E179,2),"mn","hr")/24+CONVERT(MID(Nacsport!E179,4,2),"sec","hr")/24</f>
        <v>2.2673611111111113E-2</v>
      </c>
      <c r="G178" s="15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15">
        <f>(+CONVERT(F178,"hr","sec")*24)-5</f>
        <v>1954.0000000000005</v>
      </c>
      <c r="I178" s="15">
        <f>+CONVERT(F178,"hr","mn")*24</f>
        <v>32.650000000000006</v>
      </c>
      <c r="J178" s="1">
        <f>+Nacsport!B179</f>
        <v>17</v>
      </c>
      <c r="K178" s="1" t="str">
        <f>+Nacsport!C179</f>
        <v>END</v>
      </c>
      <c r="L178" s="1" t="str">
        <f>+CONCATENATE(Nacsport!I179,Nacsport!J179)</f>
        <v/>
      </c>
      <c r="M178" s="29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>+IF(AG178="TRY",5,IF(AG178="CONVERSION",2,IF(AG178="PENALTY-KICK",3,IF(AG178="PENALTY-TRY",7,IF(AG178="DROP",3,"")))))</f>
        <v/>
      </c>
      <c r="AI178" s="1" t="str">
        <f>+CONCATENATE(Nacsport!FK179,Nacsport!FL179)</f>
        <v/>
      </c>
      <c r="AJ178" s="34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17"/>
    </row>
    <row r="179" spans="1:45" ht="15.75" hidden="1" customHeight="1" x14ac:dyDescent="0.2">
      <c r="A179">
        <f>+Nacsport!A180</f>
        <v>180</v>
      </c>
      <c r="B179">
        <f>+A179-2</f>
        <v>178</v>
      </c>
      <c r="C179">
        <f>+B179</f>
        <v>178</v>
      </c>
      <c r="D179" s="12">
        <v>1</v>
      </c>
      <c r="E179" s="1" t="s">
        <v>1295</v>
      </c>
      <c r="F179" s="14">
        <f>CONVERT(LEFT(Nacsport!E180,2),"mn","hr")/24+CONVERT(MID(Nacsport!E180,4,2),"sec","hr")/24</f>
        <v>2.3321759259259261E-2</v>
      </c>
      <c r="G179" s="15">
        <f>CONVERT((CONVERT(LEFT(Nacsport!F180,2),"mn","hr")/24+CONVERT(MID(Nacsport!F180,4,2),"sec","hr")/24)-(CONVERT(LEFT(Nacsport!E180,2),"mn","hr")/24+CONVERT(MID(Nacsport!E180,4,2),"sec","hr")/24),"hr","sec")*24</f>
        <v>0</v>
      </c>
      <c r="H179" s="15">
        <f>(+CONVERT(F179,"hr","sec")*24)-5</f>
        <v>2010.0000000000002</v>
      </c>
      <c r="I179" s="15">
        <f>+CONVERT(F179,"hr","mn")*24</f>
        <v>33.583333333333343</v>
      </c>
      <c r="J179" s="1">
        <f>+Nacsport!B180</f>
        <v>6</v>
      </c>
      <c r="K179" s="1" t="str">
        <f>+Nacsport!C180</f>
        <v>POINTS</v>
      </c>
      <c r="L179" s="1" t="str">
        <f>+CONCATENATE(Nacsport!I180,Nacsport!J180)</f>
        <v>OPPONENT</v>
      </c>
      <c r="M179" s="29" t="str">
        <f>IF(Nacsport!G180&lt;&gt;"",LEFT(Nacsport!G180,FIND(";",Nacsport!G180)-1),"")</f>
        <v>33</v>
      </c>
      <c r="N179" s="1" t="str">
        <f>IFERROR(MID(Nacsport!G180,FIND(";", Nacsport!G180)+1,IFERROR(FIND(" ", Nacsport!G180 &amp; " ", FIND(";", Nacsport!G180)+1) - FIND(";", Nacsport!G180)-1,LEN(Nacsport!G180))),"")</f>
        <v>87</v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>PENALTY-KICK</v>
      </c>
      <c r="AH179" s="1">
        <f>+IF(AG179="TRY",5,IF(AG179="CONVERSION",2,IF(AG179="PENALTY-KICK",3,IF(AG179="PENALTY-TRY",7,IF(AG179="DROP",3,"")))))</f>
        <v>3</v>
      </c>
      <c r="AI179" s="1" t="str">
        <f>+CONCATENATE(Nacsport!FK180,Nacsport!FL180)</f>
        <v/>
      </c>
      <c r="AJ179" s="34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17"/>
    </row>
    <row r="180" spans="1:45" ht="15.75" hidden="1" customHeight="1" x14ac:dyDescent="0.2">
      <c r="A180">
        <f>+Nacsport!A181</f>
        <v>181</v>
      </c>
      <c r="B180">
        <f>+A180-2</f>
        <v>179</v>
      </c>
      <c r="C180">
        <f>+B180</f>
        <v>179</v>
      </c>
      <c r="D180" s="12">
        <v>1</v>
      </c>
      <c r="E180" s="1" t="s">
        <v>1295</v>
      </c>
      <c r="F180" s="14">
        <f>CONVERT(LEFT(Nacsport!E181,2),"mn","hr")/24+CONVERT(MID(Nacsport!E181,4,2),"sec","hr")/24</f>
        <v>2.3888888888888887E-2</v>
      </c>
      <c r="G180" s="15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15">
        <f>(+CONVERT(F180,"hr","sec")*24)-5</f>
        <v>2058.9999999999995</v>
      </c>
      <c r="I180" s="15">
        <f>+CONVERT(F180,"hr","mn")*24</f>
        <v>34.399999999999991</v>
      </c>
      <c r="J180" s="1">
        <f>+Nacsport!B181</f>
        <v>19</v>
      </c>
      <c r="K180" s="1" t="str">
        <f>+Nacsport!C181</f>
        <v>SHORT-MATCH</v>
      </c>
      <c r="L180" s="1" t="str">
        <f>+CONCATENATE(Nacsport!I181,Nacsport!J181)</f>
        <v/>
      </c>
      <c r="M180" s="29" t="str">
        <f>IF(Nacsport!G181&lt;&gt;"",LEFT(Nacsport!G181,FIND(";",Nacsport!G181)-1),"")</f>
        <v>39</v>
      </c>
      <c r="N180" s="1" t="str">
        <f>IFERROR(MID(Nacsport!G181,FIND(";", Nacsport!G181)+1,IFERROR(FIND(" ", Nacsport!G181 &amp; " ", FIND(";", Nacsport!G181)+1) - FIND(";", Nacsport!G181)-1,LEN(Nacsport!G181))),"")</f>
        <v>43</v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>+IF(AG180="TRY",5,IF(AG180="CONVERSION",2,IF(AG180="PENALTY-KICK",3,IF(AG180="PENALTY-TRY",7,IF(AG180="DROP",3,"")))))</f>
        <v/>
      </c>
      <c r="AI180" s="1" t="str">
        <f>+CONCATENATE(Nacsport!FK181,Nacsport!FL181)</f>
        <v/>
      </c>
      <c r="AJ180" s="34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17"/>
    </row>
    <row r="181" spans="1:45" ht="15.75" customHeight="1" x14ac:dyDescent="0.2">
      <c r="A181">
        <f>+Nacsport!A182</f>
        <v>182</v>
      </c>
      <c r="B181">
        <f>+A181-2</f>
        <v>180</v>
      </c>
      <c r="C181">
        <f>+B181</f>
        <v>180</v>
      </c>
      <c r="D181" s="12">
        <v>1</v>
      </c>
      <c r="E181" s="1" t="s">
        <v>1295</v>
      </c>
      <c r="F181" s="14">
        <f>CONVERT(LEFT(Nacsport!E182,2),"mn","hr")/24+CONVERT(MID(Nacsport!E182,4,2),"sec","hr")/24</f>
        <v>2.3900462962962964E-2</v>
      </c>
      <c r="G181" s="15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15">
        <f>(+CONVERT(F181,"hr","sec")*24)-5</f>
        <v>2060</v>
      </c>
      <c r="I181" s="15">
        <f>+CONVERT(F181,"hr","mn")*24</f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29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/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>+IF(AG181="TRY",5,IF(AG181="CONVERSION",2,IF(AG181="PENALTY-KICK",3,IF(AG181="PENALTY-TRY",7,IF(AG181="DROP",3,"")))))</f>
        <v/>
      </c>
      <c r="AI181" s="1" t="str">
        <f>+CONCATENATE(Nacsport!FK182,Nacsport!FL182)</f>
        <v/>
      </c>
      <c r="AJ181" s="34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17"/>
    </row>
    <row r="182" spans="1:45" ht="15.75" hidden="1" customHeight="1" x14ac:dyDescent="0.2">
      <c r="A182">
        <f>+Nacsport!A183</f>
        <v>183</v>
      </c>
      <c r="B182">
        <f>+A182-2</f>
        <v>181</v>
      </c>
      <c r="C182">
        <f>+B182</f>
        <v>181</v>
      </c>
      <c r="D182" s="12">
        <v>1</v>
      </c>
      <c r="E182" s="1" t="s">
        <v>1295</v>
      </c>
      <c r="F182" s="14">
        <f>CONVERT(LEFT(Nacsport!E183,2),"mn","hr")/24+CONVERT(MID(Nacsport!E183,4,2),"sec","hr")/24</f>
        <v>2.4293981481481482E-2</v>
      </c>
      <c r="G182" s="15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15">
        <f>(+CONVERT(F182,"hr","sec")*24)-5</f>
        <v>2094</v>
      </c>
      <c r="I182" s="15">
        <f>+CONVERT(F182,"hr","mn")*24</f>
        <v>34.983333333333341</v>
      </c>
      <c r="J182" s="1">
        <f>+Nacsport!B183</f>
        <v>9</v>
      </c>
      <c r="K182" s="1" t="str">
        <f>+Nacsport!C183</f>
        <v>DEFENCE</v>
      </c>
      <c r="L182" s="1" t="str">
        <f>+CONCATENATE(Nacsport!I183,Nacsport!J183)</f>
        <v/>
      </c>
      <c r="M182" s="29" t="str">
        <f>IF(Nacsport!G183&lt;&gt;"",LEFT(Nacsport!G183,FIND(";",Nacsport!G183)-1),"")</f>
        <v>39</v>
      </c>
      <c r="N182" s="1" t="str">
        <f>IFERROR(MID(Nacsport!G183,FIND(";", Nacsport!G183)+1,IFERROR(FIND(" ", Nacsport!G183 &amp; " ", FIND(";", Nacsport!G183)+1) - FIND(";", Nacsport!G183)-1,LEN(Nacsport!G183))),"")</f>
        <v>43</v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>+IF(AG182="TRY",5,IF(AG182="CONVERSION",2,IF(AG182="PENALTY-KICK",3,IF(AG182="PENALTY-TRY",7,IF(AG182="DROP",3,"")))))</f>
        <v/>
      </c>
      <c r="AI182" s="1" t="str">
        <f>+CONCATENATE(Nacsport!FK183,Nacsport!FL183)</f>
        <v/>
      </c>
      <c r="AJ182" s="34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 t="str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/>
      </c>
      <c r="AS182" s="17"/>
    </row>
    <row r="183" spans="1:45" ht="15.75" hidden="1" customHeight="1" x14ac:dyDescent="0.2">
      <c r="A183">
        <f>+Nacsport!A184</f>
        <v>184</v>
      </c>
      <c r="B183">
        <f>+A183-2</f>
        <v>182</v>
      </c>
      <c r="C183">
        <f>+B183</f>
        <v>182</v>
      </c>
      <c r="D183" s="12">
        <v>1</v>
      </c>
      <c r="E183" s="1" t="s">
        <v>1295</v>
      </c>
      <c r="F183" s="14">
        <f>CONVERT(LEFT(Nacsport!E184,2),"mn","hr")/24+CONVERT(MID(Nacsport!E184,4,2),"sec","hr")/24</f>
        <v>2.4386574074074074E-2</v>
      </c>
      <c r="G183" s="15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15">
        <f>(+CONVERT(F183,"hr","sec")*24)-5</f>
        <v>2102</v>
      </c>
      <c r="I183" s="15">
        <f>+CONVERT(F183,"hr","mn")*24</f>
        <v>35.116666666666667</v>
      </c>
      <c r="J183" s="1">
        <f>+Nacsport!B184</f>
        <v>8</v>
      </c>
      <c r="K183" s="1" t="str">
        <f>+Nacsport!C184</f>
        <v>LINEOUT</v>
      </c>
      <c r="L183" s="1" t="str">
        <f>+CONCATENATE(Nacsport!I184,Nacsport!J184)</f>
        <v>OPPONENT</v>
      </c>
      <c r="M183" s="29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>CLEAN</v>
      </c>
      <c r="U183" s="1" t="str">
        <f>+CONCATENATE(Nacsport!CI184,Nacsport!CJ184,Nacsport!CK184,Nacsport!CL184,Nacsport!CM184,Nacsport!CN184,Nacsport!CO184,Nacsport!CP184)</f>
        <v>L5</v>
      </c>
      <c r="V183" s="1" t="str">
        <f>+CONCATENATE(Nacsport!CQ184,Nacsport!CR184,Nacsport!CS184,Nacsport!CT184,Nacsport!CU184,Nacsport!CV184)</f>
        <v>ZERO</v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>+IF(AG183="TRY",5,IF(AG183="CONVERSION",2,IF(AG183="PENALTY-KICK",3,IF(AG183="PENALTY-TRY",7,IF(AG183="DROP",3,"")))))</f>
        <v/>
      </c>
      <c r="AI183" s="1" t="str">
        <f>+CONCATENATE(Nacsport!FK184,Nacsport!FL184)</f>
        <v/>
      </c>
      <c r="AJ183" s="34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17"/>
    </row>
    <row r="184" spans="1:45" ht="15.75" customHeight="1" x14ac:dyDescent="0.2">
      <c r="A184">
        <f>+Nacsport!A185</f>
        <v>185</v>
      </c>
      <c r="B184">
        <f>+A184-2</f>
        <v>183</v>
      </c>
      <c r="C184">
        <f>+B184</f>
        <v>183</v>
      </c>
      <c r="D184" s="12">
        <v>1</v>
      </c>
      <c r="E184" s="1" t="s">
        <v>1295</v>
      </c>
      <c r="F184" s="14">
        <f>CONVERT(LEFT(Nacsport!E185,2),"mn","hr")/24+CONVERT(MID(Nacsport!E185,4,2),"sec","hr")/24</f>
        <v>2.4444444444444446E-2</v>
      </c>
      <c r="G184" s="15">
        <f>(CONVERT((CONVERT(LEFT(Nacsport!F185,2),"mn","hr")/24+CONVERT(MID(Nacsport!F185,4,2),"sec","hr")/24)-(CONVERT(LEFT(Nacsport!E185,2),"mn","hr")/24+CONVERT(MID(Nacsport!E185,4,2),"sec","hr")/24),"hr","sec")*24)+2</f>
        <v>4.9999999999998694</v>
      </c>
      <c r="H184" s="15">
        <f>(+CONVERT(F184,"hr","sec")*24)-5</f>
        <v>2107</v>
      </c>
      <c r="I184" s="15">
        <f>+CONVERT(F184,"hr","mn")*24</f>
        <v>35.199999999999996</v>
      </c>
      <c r="J184" s="1">
        <f>+Nacsport!B185</f>
        <v>30</v>
      </c>
      <c r="K184" s="1" t="str">
        <f>+Nacsport!C185</f>
        <v>TACKLE</v>
      </c>
      <c r="L184" s="1" t="str">
        <f>+CONCATENATE(Nacsport!I185,Nacsport!J185)</f>
        <v>SAN BENEDETTO</v>
      </c>
      <c r="M184" s="29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>7</v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>NEUTRAL</v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>+IF(AG184="TRY",5,IF(AG184="CONVERSION",2,IF(AG184="PENALTY-KICK",3,IF(AG184="PENALTY-TRY",7,IF(AG184="DROP",3,"")))))</f>
        <v/>
      </c>
      <c r="AI184" s="1" t="str">
        <f>+CONCATENATE(Nacsport!FK185,Nacsport!FL185)</f>
        <v/>
      </c>
      <c r="AJ184" s="34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17"/>
    </row>
    <row r="185" spans="1:45" ht="15.75" hidden="1" customHeight="1" x14ac:dyDescent="0.2">
      <c r="A185">
        <f>+Nacsport!A186</f>
        <v>186</v>
      </c>
      <c r="B185">
        <f>+A185-2</f>
        <v>184</v>
      </c>
      <c r="C185">
        <f>+B185</f>
        <v>184</v>
      </c>
      <c r="D185" s="12">
        <v>1</v>
      </c>
      <c r="E185" s="1" t="s">
        <v>1295</v>
      </c>
      <c r="F185" s="14">
        <f>CONVERT(LEFT(Nacsport!E186,2),"mn","hr")/24+CONVERT(MID(Nacsport!E186,4,2),"sec","hr")/24</f>
        <v>2.4479166666666666E-2</v>
      </c>
      <c r="G185" s="15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15">
        <f>(+CONVERT(F185,"hr","sec")*24)-5</f>
        <v>2110</v>
      </c>
      <c r="I185" s="15">
        <f>+CONVERT(F185,"hr","mn")*24</f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OPPONENT</v>
      </c>
      <c r="M185" s="29" t="str">
        <f>IF(Nacsport!G186&lt;&gt;"",LEFT(Nacsport!G186,FIND(";",Nacsport!G186)-1),"")</f>
        <v>39</v>
      </c>
      <c r="N185" s="1" t="str">
        <f>IFERROR(MID(Nacsport!G186,FIND(";", Nacsport!G186)+1,IFERROR(FIND(" ", Nacsport!G186 &amp; " ", FIND(";", Nacsport!G186)+1) - FIND(";", Nacsport!G186)-1,LEN(Nacsport!G186))),"")</f>
        <v>43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>SLOW</v>
      </c>
      <c r="AG185" s="1" t="str">
        <f>+CONCATENATE(Nacsport!FF186,Nacsport!FG186,Nacsport!FH186,Nacsport!FI186,Nacsport!FJ186)</f>
        <v/>
      </c>
      <c r="AH185" s="1" t="str">
        <f>+IF(AG185="TRY",5,IF(AG185="CONVERSION",2,IF(AG185="PENALTY-KICK",3,IF(AG185="PENALTY-TRY",7,IF(AG185="DROP",3,"")))))</f>
        <v/>
      </c>
      <c r="AI185" s="1" t="str">
        <f>+CONCATENATE(Nacsport!FK186,Nacsport!FL186)</f>
        <v/>
      </c>
      <c r="AJ185" s="34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 t="str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/>
      </c>
      <c r="AS185" s="17"/>
    </row>
    <row r="186" spans="1:45" ht="15.75" customHeight="1" x14ac:dyDescent="0.2">
      <c r="A186">
        <f>+Nacsport!A187</f>
        <v>187</v>
      </c>
      <c r="B186">
        <f>+A186-2</f>
        <v>185</v>
      </c>
      <c r="C186">
        <f>+B186</f>
        <v>185</v>
      </c>
      <c r="D186" s="12">
        <v>1</v>
      </c>
      <c r="E186" s="1" t="s">
        <v>1295</v>
      </c>
      <c r="F186" s="14">
        <f>CONVERT(LEFT(Nacsport!E187,2),"mn","hr")/24+CONVERT(MID(Nacsport!E187,4,2),"sec","hr")/24</f>
        <v>2.4537037037037038E-2</v>
      </c>
      <c r="G186" s="15">
        <f>(CONVERT((CONVERT(LEFT(Nacsport!F187,2),"mn","hr")/24+CONVERT(MID(Nacsport!F187,4,2),"sec","hr")/24)-(CONVERT(LEFT(Nacsport!E187,2),"mn","hr")/24+CONVERT(MID(Nacsport!E187,4,2),"sec","hr")/24),"hr","sec")*24)+2</f>
        <v>4.9999999999998694</v>
      </c>
      <c r="H186" s="15">
        <f>(+CONVERT(F186,"hr","sec")*24)-5</f>
        <v>2115</v>
      </c>
      <c r="I186" s="15">
        <f>+CONVERT(F186,"hr","mn")*24</f>
        <v>35.333333333333336</v>
      </c>
      <c r="J186" s="1">
        <f>+Nacsport!B187</f>
        <v>31</v>
      </c>
      <c r="K186" s="1" t="str">
        <f>+Nacsport!C187</f>
        <v>TACKLE</v>
      </c>
      <c r="L186" s="1" t="str">
        <f>+CONCATENATE(Nacsport!I187,Nacsport!J187)</f>
        <v>SAN BENEDETTO</v>
      </c>
      <c r="M186" s="29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12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>POSITIVE</v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>+IF(AG186="TRY",5,IF(AG186="CONVERSION",2,IF(AG186="PENALTY-KICK",3,IF(AG186="PENALTY-TRY",7,IF(AG186="DROP",3,"")))))</f>
        <v/>
      </c>
      <c r="AI186" s="1" t="str">
        <f>+CONCATENATE(Nacsport!FK187,Nacsport!FL187)</f>
        <v/>
      </c>
      <c r="AJ186" s="34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17"/>
    </row>
    <row r="187" spans="1:45" ht="15.75" customHeight="1" x14ac:dyDescent="0.2">
      <c r="A187">
        <f>+Nacsport!A188</f>
        <v>188</v>
      </c>
      <c r="B187">
        <f>+A187-2</f>
        <v>186</v>
      </c>
      <c r="C187">
        <f>+B187</f>
        <v>186</v>
      </c>
      <c r="D187" s="12">
        <v>1</v>
      </c>
      <c r="E187" s="1" t="s">
        <v>1295</v>
      </c>
      <c r="F187" s="14">
        <f>CONVERT(LEFT(Nacsport!E188,2),"mn","hr")/24+CONVERT(MID(Nacsport!E188,4,2),"sec","hr")/24</f>
        <v>2.4583333333333332E-2</v>
      </c>
      <c r="G187" s="15">
        <f>(CONVERT((CONVERT(LEFT(Nacsport!F188,2),"mn","hr")/24+CONVERT(MID(Nacsport!F188,4,2),"sec","hr")/24)-(CONVERT(LEFT(Nacsport!E188,2),"mn","hr")/24+CONVERT(MID(Nacsport!E188,4,2),"sec","hr")/24),"hr","sec")*24)+2</f>
        <v>5.0000000000001688</v>
      </c>
      <c r="H187" s="15">
        <f>(+CONVERT(F187,"hr","sec")*24)-5</f>
        <v>2119</v>
      </c>
      <c r="I187" s="15">
        <f>+CONVERT(F187,"hr","mn")*24</f>
        <v>35.400000000000006</v>
      </c>
      <c r="J187" s="1">
        <f>+Nacsport!B188</f>
        <v>32</v>
      </c>
      <c r="K187" s="1" t="str">
        <f>+Nacsport!C188</f>
        <v>TACKLE</v>
      </c>
      <c r="L187" s="1" t="str">
        <f>+CONCATENATE(Nacsport!I188,Nacsport!J188)</f>
        <v>SAN BENEDETTO</v>
      </c>
      <c r="M187" s="29" t="str">
        <f>IF(Nacsport!G188&lt;&gt;"",LEFT(Nacsport!G188,FIND(";",Nacsport!G188)-1),"")</f>
        <v/>
      </c>
      <c r="N187" s="1" t="str">
        <f>IFERROR(MID(Nacsport!G188,FIND(";", Nacsport!G188)+1,IFERROR(FIND(" ", Nacsport!G188 &amp; " ", FIND(";", Nacsport!G188)+1) - FIND(";", Nacsport!G188)-1,LEN(Nacsport!G188))),"")</f>
        <v/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>10</v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>NEGATIVE</v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>+IF(AG187="TRY",5,IF(AG187="CONVERSION",2,IF(AG187="PENALTY-KICK",3,IF(AG187="PENALTY-TRY",7,IF(AG187="DROP",3,"")))))</f>
        <v/>
      </c>
      <c r="AI187" s="1" t="str">
        <f>+CONCATENATE(Nacsport!FK188,Nacsport!FL188)</f>
        <v/>
      </c>
      <c r="AJ187" s="34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17"/>
    </row>
    <row r="188" spans="1:45" ht="15.75" customHeight="1" x14ac:dyDescent="0.2">
      <c r="A188">
        <f>+Nacsport!A189</f>
        <v>189</v>
      </c>
      <c r="B188">
        <f>+A188-2</f>
        <v>187</v>
      </c>
      <c r="C188">
        <f>+B188</f>
        <v>187</v>
      </c>
      <c r="D188" s="12">
        <v>1</v>
      </c>
      <c r="E188" s="1" t="s">
        <v>1295</v>
      </c>
      <c r="F188" s="14">
        <f>CONVERT(LEFT(Nacsport!E189,2),"mn","hr")/24+CONVERT(MID(Nacsport!E189,4,2),"sec","hr")/24</f>
        <v>2.4641203703703703E-2</v>
      </c>
      <c r="G188" s="15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15">
        <f>(+CONVERT(F188,"hr","sec")*24)-5</f>
        <v>2124</v>
      </c>
      <c r="I188" s="15">
        <f>+CONVERT(F188,"hr","mn")*24</f>
        <v>35.483333333333334</v>
      </c>
      <c r="J188" s="1">
        <f>+Nacsport!B189</f>
        <v>33</v>
      </c>
      <c r="K188" s="1" t="str">
        <f>+Nacsport!C189</f>
        <v>TACKLE</v>
      </c>
      <c r="L188" s="1" t="str">
        <f>+CONCATENATE(Nacsport!I189,Nacsport!J189)</f>
        <v>SAN BENEDETTO</v>
      </c>
      <c r="M188" s="29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>11</v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>NEGATIVE</v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>+IF(AG188="TRY",5,IF(AG188="CONVERSION",2,IF(AG188="PENALTY-KICK",3,IF(AG188="PENALTY-TRY",7,IF(AG188="DROP",3,"")))))</f>
        <v/>
      </c>
      <c r="AI188" s="1" t="str">
        <f>+CONCATENATE(Nacsport!FK189,Nacsport!FL189)</f>
        <v/>
      </c>
      <c r="AJ188" s="34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17"/>
    </row>
    <row r="189" spans="1:45" ht="15.75" hidden="1" customHeight="1" x14ac:dyDescent="0.2">
      <c r="A189">
        <f>+Nacsport!A190</f>
        <v>190</v>
      </c>
      <c r="B189">
        <f>+A189-2</f>
        <v>188</v>
      </c>
      <c r="C189">
        <f>+B189</f>
        <v>188</v>
      </c>
      <c r="D189" s="12">
        <v>1</v>
      </c>
      <c r="E189" s="1" t="s">
        <v>1295</v>
      </c>
      <c r="F189" s="14">
        <f>CONVERT(LEFT(Nacsport!E190,2),"mn","hr")/24+CONVERT(MID(Nacsport!E190,4,2),"sec","hr")/24</f>
        <v>2.4675925925925928E-2</v>
      </c>
      <c r="G189" s="15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15">
        <f>(+CONVERT(F189,"hr","sec")*24)-5</f>
        <v>2127</v>
      </c>
      <c r="I189" s="15">
        <f>+CONVERT(F189,"hr","mn")*24</f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OPPONENT</v>
      </c>
      <c r="M189" s="29" t="str">
        <f>IF(Nacsport!G190&lt;&gt;"",LEFT(Nacsport!G190,FIND(";",Nacsport!G190)-1),"")</f>
        <v>21</v>
      </c>
      <c r="N189" s="1" t="str">
        <f>IFERROR(MID(Nacsport!G190,FIND(";", Nacsport!G190)+1,IFERROR(FIND(" ", Nacsport!G190 &amp; " ", FIND(";", Nacsport!G190)+1) - FIND(";", Nacsport!G190)-1,LEN(Nacsport!G190))),"")</f>
        <v>54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SLOW</v>
      </c>
      <c r="AG189" s="1" t="str">
        <f>+CONCATENATE(Nacsport!FF190,Nacsport!FG190,Nacsport!FH190,Nacsport!FI190,Nacsport!FJ190)</f>
        <v/>
      </c>
      <c r="AH189" s="1" t="str">
        <f>+IF(AG189="TRY",5,IF(AG189="CONVERSION",2,IF(AG189="PENALTY-KICK",3,IF(AG189="PENALTY-TRY",7,IF(AG189="DROP",3,"")))))</f>
        <v/>
      </c>
      <c r="AI189" s="1" t="str">
        <f>+CONCATENATE(Nacsport!FK190,Nacsport!FL190)</f>
        <v/>
      </c>
      <c r="AJ189" s="34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 t="str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/>
      </c>
      <c r="AS189" s="17"/>
    </row>
    <row r="190" spans="1:45" ht="15.75" customHeight="1" x14ac:dyDescent="0.2">
      <c r="A190">
        <f>+Nacsport!A191</f>
        <v>191</v>
      </c>
      <c r="B190">
        <f>+A190-2</f>
        <v>189</v>
      </c>
      <c r="C190">
        <f>+B190</f>
        <v>189</v>
      </c>
      <c r="D190" s="12">
        <v>1</v>
      </c>
      <c r="E190" s="1" t="s">
        <v>1295</v>
      </c>
      <c r="F190" s="14">
        <f>CONVERT(LEFT(Nacsport!E191,2),"mn","hr")/24+CONVERT(MID(Nacsport!E191,4,2),"sec","hr")/24</f>
        <v>2.4710648148148148E-2</v>
      </c>
      <c r="G190" s="15">
        <f>(CONVERT((CONVERT(LEFT(Nacsport!F191,2),"mn","hr")/24+CONVERT(MID(Nacsport!F191,4,2),"sec","hr")/24)-(CONVERT(LEFT(Nacsport!E191,2),"mn","hr")/24+CONVERT(MID(Nacsport!E191,4,2),"sec","hr")/24),"hr","sec")*24)+2</f>
        <v>5.0000000000001688</v>
      </c>
      <c r="H190" s="15">
        <f>(+CONVERT(F190,"hr","sec")*24)-5</f>
        <v>2130</v>
      </c>
      <c r="I190" s="15">
        <f>+CONVERT(F190,"hr","mn")*24</f>
        <v>35.583333333333329</v>
      </c>
      <c r="J190" s="1">
        <f>+Nacsport!B191</f>
        <v>34</v>
      </c>
      <c r="K190" s="1" t="str">
        <f>+Nacsport!C191</f>
        <v>TACKLE</v>
      </c>
      <c r="L190" s="1" t="str">
        <f>+CONCATENATE(Nacsport!I191,Nacsport!J191)</f>
        <v>SAN BENEDETTO</v>
      </c>
      <c r="M190" s="29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>6</v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>NEUTRAL</v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>DOUBLE</v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>+IF(AG190="TRY",5,IF(AG190="CONVERSION",2,IF(AG190="PENALTY-KICK",3,IF(AG190="PENALTY-TRY",7,IF(AG190="DROP",3,"")))))</f>
        <v/>
      </c>
      <c r="AI190" s="1" t="str">
        <f>+CONCATENATE(Nacsport!FK191,Nacsport!FL191)</f>
        <v/>
      </c>
      <c r="AJ190" s="34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17"/>
    </row>
    <row r="191" spans="1:45" ht="15.75" customHeight="1" x14ac:dyDescent="0.2">
      <c r="A191">
        <f>+Nacsport!A192</f>
        <v>192</v>
      </c>
      <c r="B191">
        <f>+A191-2</f>
        <v>190</v>
      </c>
      <c r="C191">
        <f>+B191</f>
        <v>190</v>
      </c>
      <c r="D191" s="12">
        <v>1</v>
      </c>
      <c r="E191" s="1" t="s">
        <v>1295</v>
      </c>
      <c r="F191" s="14">
        <f>CONVERT(LEFT(Nacsport!E192,2),"mn","hr")/24+CONVERT(MID(Nacsport!E192,4,2),"sec","hr")/24</f>
        <v>2.4756944444444446E-2</v>
      </c>
      <c r="G191" s="15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15">
        <f>(+CONVERT(F191,"hr","sec")*24)-5</f>
        <v>2134</v>
      </c>
      <c r="I191" s="15">
        <f>+CONVERT(F191,"hr","mn")*24</f>
        <v>35.65</v>
      </c>
      <c r="J191" s="1">
        <f>+Nacsport!B192</f>
        <v>35</v>
      </c>
      <c r="K191" s="1" t="str">
        <f>+Nacsport!C192</f>
        <v>TACKLE</v>
      </c>
      <c r="L191" s="1" t="str">
        <f>+CONCATENATE(Nacsport!I192,Nacsport!J192)</f>
        <v>SAN BENEDETTO</v>
      </c>
      <c r="M191" s="29" t="str">
        <f>IF(Nacsport!G192&lt;&gt;"",LEFT(Nacsport!G192,FIND(";",Nacsport!G192)-1),"")</f>
        <v/>
      </c>
      <c r="N191" s="1" t="str">
        <f>IFERROR(MID(Nacsport!G192,FIND(";", Nacsport!G192)+1,IFERROR(FIND(" ", Nacsport!G192 &amp; " ", FIND(";", Nacsport!G192)+1) - FIND(";", Nacsport!G192)-1,LEN(Nacsport!G192))),"")</f>
        <v/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1" s="1" t="str">
        <f>IF(ISNA(LOOKUP(2,1/(Nacsport!AA192:BY192&lt;&gt;""),Nacsport!AA192:BY192)),"",LOOKUP(2,1/(Nacsport!AA192:BY192&lt;&gt;""),Nacsport!AA192:BY192))</f>
        <v>3</v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>NEGATIVE</v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>+IF(AG191="TRY",5,IF(AG191="CONVERSION",2,IF(AG191="PENALTY-KICK",3,IF(AG191="PENALTY-TRY",7,IF(AG191="DROP",3,"")))))</f>
        <v/>
      </c>
      <c r="AI191" s="1" t="str">
        <f>+CONCATENATE(Nacsport!FK192,Nacsport!FL192)</f>
        <v/>
      </c>
      <c r="AJ191" s="34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17"/>
    </row>
    <row r="192" spans="1:45" ht="15.75" customHeight="1" x14ac:dyDescent="0.2">
      <c r="A192">
        <f>+Nacsport!A437</f>
        <v>437</v>
      </c>
      <c r="B192">
        <f>+A192-2</f>
        <v>435</v>
      </c>
      <c r="C192">
        <f>+B192</f>
        <v>435</v>
      </c>
      <c r="D192" s="12">
        <v>1</v>
      </c>
      <c r="E192" s="1" t="s">
        <v>1295</v>
      </c>
      <c r="F192" s="14">
        <f>CONVERT(LEFT(Nacsport!E437,2),"mn","hr")/24+CONVERT(MID(Nacsport!E437,4,2),"sec","hr")/24</f>
        <v>5.8414351851851849E-2</v>
      </c>
      <c r="G192" s="15">
        <v>8</v>
      </c>
      <c r="H192" s="15">
        <f>(+CONVERT(F192,"hr","sec")*24)-5</f>
        <v>5042</v>
      </c>
      <c r="I192" s="15">
        <f>+CONVERT(F192,"hr","mn")*24</f>
        <v>84.11666666666666</v>
      </c>
      <c r="J192" s="1">
        <f>+Nacsport!B437</f>
        <v>14</v>
      </c>
      <c r="K192" s="1" t="str">
        <f>+Nacsport!C437</f>
        <v>PENALTY</v>
      </c>
      <c r="L192" s="1" t="str">
        <f>+CONCATENATE(Nacsport!I437,Nacsport!J437)</f>
        <v>SAN BENEDETTO</v>
      </c>
      <c r="M192" s="29" t="str">
        <f>IF(Nacsport!G437&lt;&gt;"",LEFT(Nacsport!G437,FIND(";",Nacsport!G437)-1),"")</f>
        <v>30</v>
      </c>
      <c r="N192" s="1" t="str">
        <f>IFERROR(MID(Nacsport!G437,FIND(";", Nacsport!G437)+1,IFERROR(FIND(" ", Nacsport!G437 &amp; " ", FIND(";", Nacsport!G437)+1) - FIND(";", Nacsport!G437)-1,LEN(Nacsport!G437))),"")</f>
        <v>20</v>
      </c>
      <c r="O192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192" s="1" t="str">
        <f>IF(ISNA(LOOKUP(2,1/(Nacsport!AA437:BY437&lt;&gt;""),Nacsport!AA437:BY437)),"",LOOKUP(2,1/(Nacsport!AA437:BY437&lt;&gt;""),Nacsport!AA437:BY437))</f>
        <v/>
      </c>
      <c r="Q192" s="1" t="str">
        <f t="array" ref="Q192">+IF(+COUNTIF(Nacsport!AA437:BY437,"*")&gt;1,INDEX(Nacsport!Z437:BX437,MATCH(TRUE,Nacsport!Z437:BX437&gt;0,0)),"")</f>
        <v/>
      </c>
      <c r="R192" s="1" t="str">
        <f>+CONCATENATE(Nacsport!BZ437,Nacsport!CA437)</f>
        <v/>
      </c>
      <c r="S192" s="1" t="str">
        <f>+CONCATENATE(Nacsport!CB437,Nacsport!CC437,Nacsport!CD437)</f>
        <v/>
      </c>
      <c r="T192" s="1" t="str">
        <f>+CONCATENATE(Nacsport!CE437,Nacsport!CF437,Nacsport!CG437,Nacsport!CH437)</f>
        <v/>
      </c>
      <c r="U192" s="1" t="str">
        <f>+CONCATENATE(Nacsport!CI437,Nacsport!CJ437,Nacsport!CK437,Nacsport!CL437,Nacsport!CM437,Nacsport!CN437,Nacsport!CO437,Nacsport!CP437)</f>
        <v/>
      </c>
      <c r="V192" s="1" t="str">
        <f>+CONCATENATE(Nacsport!CQ437,Nacsport!CR437,Nacsport!CS437,Nacsport!CT437,Nacsport!CU437,Nacsport!CV437)</f>
        <v/>
      </c>
      <c r="W192" s="1" t="str">
        <f>+CONCATENATE(Nacsport!CW437,Nacsport!CX437,Nacsport!CY437,Nacsport!CZ437,Nacsport!DA437,Nacsport!DB437,Nacsport!DC437)</f>
        <v/>
      </c>
      <c r="X192" s="1" t="str">
        <f>+CONCATENATE(Nacsport!DD437,Nacsport!DE437,Nacsport!DF437,Nacsport!DG437,Nacsport!DH437,Nacsport!DI437,Nacsport!DJ437,Nacsport!DK437,Nacsport!DL437,Nacsport!DM437,Nacsport!DN437)</f>
        <v/>
      </c>
      <c r="Y192" s="1" t="str">
        <f>+CONCATENATE(Nacsport!DO437,Nacsport!DP437,Nacsport!DQ437,Nacsport!DR437,Nacsport!DS437,Nacsport!DT437,Nacsport!DU437,Nacsport!DV437,)</f>
        <v/>
      </c>
      <c r="Z192" s="1" t="str">
        <f>+CONCATENATE(Nacsport!DW437,Nacsport!DX437,Nacsport!DY437,Nacsport!DZ437)</f>
        <v/>
      </c>
      <c r="AA192" s="1" t="str">
        <f>+CONCATENATE(Nacsport!EA437,Nacsport!EB437,Nacsport!EC437,Nacsport!ED437,Nacsport!EE437)</f>
        <v/>
      </c>
      <c r="AB192" s="1" t="str">
        <f>+CONCATENATE(Nacsport!EF437,Nacsport!EG437,Nacsport!EH437,Nacsport!EI437,Nacsport!EJ437,Nacsport!EK437)</f>
        <v/>
      </c>
      <c r="AC192" s="1" t="str">
        <f>+CONCATENATE(Nacsport!EL437,Nacsport!EM437,Nacsport!EN437,Nacsport!EO437,Nacsport!EP437,Nacsport!EQ437,Nacsport!ER437)</f>
        <v>OFFSIDE</v>
      </c>
      <c r="AD192" s="1" t="str">
        <f>+CONCATENATE(Nacsport!ES437,Nacsport!ET437,Nacsport!EU437,Nacsport!EV437,Nacsport!EW437,Nacsport!EX437,Nacsport!EY437,Nacsport!EZ437)</f>
        <v/>
      </c>
      <c r="AE192" s="1" t="str">
        <f>+CONCATENATE(Nacsport!FA437,Nacsport!FB437,Nacsport!FC437)</f>
        <v/>
      </c>
      <c r="AF192" s="1" t="str">
        <f>+CONCATENATE(Nacsport!FD437,Nacsport!FE437)</f>
        <v/>
      </c>
      <c r="AG192" s="1" t="str">
        <f>+CONCATENATE(Nacsport!FF437,Nacsport!FG437,Nacsport!FH437,Nacsport!FI437,Nacsport!FJ437)</f>
        <v/>
      </c>
      <c r="AH192" s="1" t="str">
        <f>+IF(AG192="TRY",5,IF(AG192="CONVERSION",2,IF(AG192="PENALTY-KICK",3,IF(AG192="PENALTY-TRY",7,IF(AG192="DROP",3,"")))))</f>
        <v/>
      </c>
      <c r="AI192" s="1" t="str">
        <f>+CONCATENATE(Nacsport!FK437,Nacsport!FL437)</f>
        <v/>
      </c>
      <c r="AJ192" s="34" t="str">
        <f>+CONCATENATE(Nacsport!FM437,Nacsport!FN437)</f>
        <v/>
      </c>
      <c r="AK192" s="1" t="str">
        <f>+IF(OR(K192="ATTACCO",K192="DIFESA"),+CONCATENATE(Nacsport!FO437,Nacsport!FP436,Nacsport!FQ437,Nacsport!FR437,Nacsport!FS437,Nacsport!FT437,Nacsport!FU437,),"")</f>
        <v/>
      </c>
      <c r="AL192" s="1" t="str">
        <f>+IF(OR(K192="ATAQUE",K192="DEFENSA"),+CONCATENATE(Nacsport!FV437,Nacsport!FW437,Nacsport!FX437,Nacsport!FY437,Nacsport!FZ437,Nacsport!GA437,Nacsport!GB437,),"")</f>
        <v/>
      </c>
      <c r="AM192" s="1" t="str">
        <f>+CONCATENATE(Nacsport!GC437,Nacsport!GD437,Nacsport!GE437,Nacsport!GF437,Nacsport!GG437,Nacsport!GH437,Nacsport!GI437,Nacsport!GJ437,)</f>
        <v/>
      </c>
      <c r="AN192" s="1" t="str">
        <f>IF(K192="PUNTOS",LOOKUP(2,1/($K$3:K192="ATAQUE"),$AN$3:AN192),IF(+COUNTIF(Nacsport!GK437:'Nacsport'!GS437,"*")&gt;0,+COUNTIF(Nacsport!GK437:'Nacsport'!GS437,"*"),""))</f>
        <v/>
      </c>
      <c r="AO192" t="str">
        <f ca="1">+IF(K192="QUIEBRE",+IF(L192="SAN LUIS",+COUNTIF(K192:INDIRECT(ADDRESS((LOOKUP(2,1/($K$1:K192="ATAQUE"),Nacsport!$A$1:A437)),3,4)),"RUCK")+1,+COUNTIF(K192:INDIRECT(ADDRESS((LOOKUP(2,1/($K$1:K192="DEFENSA"),Nacsport!$A$1:A437)),3,4)),"RUCK")+1),"")</f>
        <v/>
      </c>
      <c r="AP192" t="str">
        <f ca="1">+IF(OR(K192="PUNTOS",K192="QUIEBRE"),+IF(L192="SAN LUIS",+COUNTIF(K192:INDIRECT(ADDRESS((LOOKUP(2,1/($K$1:K192="ATAQUE"),Nacsport!$A$1:A437)),3,4)),"PASE"),+COUNTIF(K192:INDIRECT(ADDRESS((LOOKUP(2,1/($K$1:K192="DEFENSA"),Nacsport!$A$1:A437)),3,4)),"PASE")),"")</f>
        <v/>
      </c>
      <c r="AQ192" t="str">
        <f>IF(K192="QUIEBRE",LOOKUP(2,1/($K$3:K192="ATAQUE"),$AL$3:AL192),IF(+COUNTIF(Nacsport!GK437:'Nacsport'!GS437,"*")&gt;0,+COUNTIF(Nacsport!GK437:'Nacsport'!GS437,"*"),""))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17"/>
    </row>
    <row r="193" spans="1:45" ht="15.75" hidden="1" customHeight="1" x14ac:dyDescent="0.2">
      <c r="A193">
        <f>+Nacsport!A194</f>
        <v>194</v>
      </c>
      <c r="B193">
        <f>+A193-2</f>
        <v>192</v>
      </c>
      <c r="C193">
        <f>+B193</f>
        <v>192</v>
      </c>
      <c r="D193" s="12">
        <v>1</v>
      </c>
      <c r="E193" s="1" t="s">
        <v>1295</v>
      </c>
      <c r="F193" s="14">
        <f>CONVERT(LEFT(Nacsport!E194,2),"mn","hr")/24+CONVERT(MID(Nacsport!E194,4,2),"sec","hr")/24</f>
        <v>2.480324074074074E-2</v>
      </c>
      <c r="G193" s="15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15">
        <f>(+CONVERT(F193,"hr","sec")*24)-5</f>
        <v>2138</v>
      </c>
      <c r="I193" s="15">
        <f>+CONVERT(F193,"hr","mn")*24</f>
        <v>35.716666666666669</v>
      </c>
      <c r="J193" s="1">
        <f>+Nacsport!B194</f>
        <v>18</v>
      </c>
      <c r="K193" s="1" t="str">
        <f>+Nacsport!C194</f>
        <v>END</v>
      </c>
      <c r="L193" s="1" t="str">
        <f>+CONCATENATE(Nacsport!I194,Nacsport!J194)</f>
        <v/>
      </c>
      <c r="M193" s="29" t="str">
        <f>IF(Nacsport!G194&lt;&gt;"",LEFT(Nacsport!G194,FIND(";",Nacsport!G194)-1),"")</f>
        <v/>
      </c>
      <c r="N193" s="1" t="str">
        <f>IFERROR(MID(Nacsport!G194,FIND(";", Nacsport!G194)+1,IFERROR(FIND(" ", Nacsport!G194 &amp; " ", FIND(";", Nacsport!G194)+1) - FIND(";", Nacsport!G194)-1,LEN(Nacsport!G194))),"")</f>
        <v/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>+IF(AG193="TRY",5,IF(AG193="CONVERSION",2,IF(AG193="PENALTY-KICK",3,IF(AG193="PENALTY-TRY",7,IF(AG193="DROP",3,"")))))</f>
        <v/>
      </c>
      <c r="AI193" s="1" t="str">
        <f>+CONCATENATE(Nacsport!FK194,Nacsport!FL194)</f>
        <v/>
      </c>
      <c r="AJ193" s="34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17"/>
    </row>
    <row r="194" spans="1:45" ht="15.75" hidden="1" customHeight="1" x14ac:dyDescent="0.2">
      <c r="A194">
        <f>+Nacsport!A195</f>
        <v>195</v>
      </c>
      <c r="B194">
        <f>+A194-2</f>
        <v>193</v>
      </c>
      <c r="C194">
        <f>+B194</f>
        <v>193</v>
      </c>
      <c r="D194" s="12">
        <v>1</v>
      </c>
      <c r="E194" s="1" t="s">
        <v>1295</v>
      </c>
      <c r="F194" s="14">
        <f>CONVERT(LEFT(Nacsport!E195,2),"mn","hr")/24+CONVERT(MID(Nacsport!E195,4,2),"sec","hr")/24</f>
        <v>2.5277777777777774E-2</v>
      </c>
      <c r="G194" s="15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15">
        <f>(+CONVERT(F194,"hr","sec")*24)-5</f>
        <v>2178.9999999999995</v>
      </c>
      <c r="I194" s="15">
        <f>+CONVERT(F194,"hr","mn")*24</f>
        <v>36.399999999999991</v>
      </c>
      <c r="J194" s="1">
        <f>+Nacsport!B195</f>
        <v>10</v>
      </c>
      <c r="K194" s="1" t="str">
        <f>+Nacsport!C195</f>
        <v>DEFENCE</v>
      </c>
      <c r="L194" s="1" t="str">
        <f>+CONCATENATE(Nacsport!I195,Nacsport!J195)</f>
        <v/>
      </c>
      <c r="M194" s="29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>+IF(AG194="TRY",5,IF(AG194="CONVERSION",2,IF(AG194="PENALTY-KICK",3,IF(AG194="PENALTY-TRY",7,IF(AG194="DROP",3,"")))))</f>
        <v/>
      </c>
      <c r="AI194" s="1" t="str">
        <f>+CONCATENATE(Nacsport!FK195,Nacsport!FL195)</f>
        <v/>
      </c>
      <c r="AJ194" s="34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 t="str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/>
      </c>
      <c r="AS194" s="17"/>
    </row>
    <row r="195" spans="1:45" ht="15.75" hidden="1" customHeight="1" x14ac:dyDescent="0.2">
      <c r="A195">
        <f>+Nacsport!A196</f>
        <v>196</v>
      </c>
      <c r="B195">
        <f>+A195-2</f>
        <v>194</v>
      </c>
      <c r="C195">
        <f>+B195</f>
        <v>194</v>
      </c>
      <c r="D195" s="12">
        <v>1</v>
      </c>
      <c r="E195" s="1" t="s">
        <v>1295</v>
      </c>
      <c r="F195" s="14">
        <f>CONVERT(LEFT(Nacsport!E196,2),"mn","hr")/24+CONVERT(MID(Nacsport!E196,4,2),"sec","hr")/24</f>
        <v>2.5277777777777774E-2</v>
      </c>
      <c r="G195" s="15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15">
        <f>(+CONVERT(F195,"hr","sec")*24)-5</f>
        <v>2178.9999999999995</v>
      </c>
      <c r="I195" s="15">
        <f>+CONVERT(F195,"hr","mn")*24</f>
        <v>36.399999999999991</v>
      </c>
      <c r="J195" s="1">
        <f>+Nacsport!B196</f>
        <v>20</v>
      </c>
      <c r="K195" s="1" t="str">
        <f>+Nacsport!C196</f>
        <v>SHORT-MATCH</v>
      </c>
      <c r="L195" s="1" t="str">
        <f>+CONCATENATE(Nacsport!I196,Nacsport!J196)</f>
        <v/>
      </c>
      <c r="M195" s="29" t="str">
        <f>IF(Nacsport!G196&lt;&gt;"",LEFT(Nacsport!G196,FIND(";",Nacsport!G196)-1),"")</f>
        <v>66</v>
      </c>
      <c r="N195" s="1" t="str">
        <f>IFERROR(MID(Nacsport!G196,FIND(";", Nacsport!G196)+1,IFERROR(FIND(" ", Nacsport!G196 &amp; " ", FIND(";", Nacsport!G196)+1) - FIND(";", Nacsport!G196)-1,LEN(Nacsport!G196))),"")</f>
        <v>76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>+IF(AG195="TRY",5,IF(AG195="CONVERSION",2,IF(AG195="PENALTY-KICK",3,IF(AG195="PENALTY-TRY",7,IF(AG195="DROP",3,"")))))</f>
        <v/>
      </c>
      <c r="AI195" s="1" t="str">
        <f>+CONCATENATE(Nacsport!FK196,Nacsport!FL196)</f>
        <v/>
      </c>
      <c r="AJ195" s="34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17"/>
    </row>
    <row r="196" spans="1:45" ht="15.75" hidden="1" customHeight="1" x14ac:dyDescent="0.2">
      <c r="A196">
        <f>+Nacsport!A197</f>
        <v>197</v>
      </c>
      <c r="B196">
        <f>+A196-2</f>
        <v>195</v>
      </c>
      <c r="C196">
        <f>+B196</f>
        <v>195</v>
      </c>
      <c r="D196" s="12">
        <v>1</v>
      </c>
      <c r="E196" s="1" t="s">
        <v>1295</v>
      </c>
      <c r="F196" s="14">
        <f>CONVERT(LEFT(Nacsport!E197,2),"mn","hr")/24+CONVERT(MID(Nacsport!E197,4,2),"sec","hr")/24</f>
        <v>2.5347222222222219E-2</v>
      </c>
      <c r="G196" s="15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15">
        <f>(+CONVERT(F196,"hr","sec")*24)-5</f>
        <v>2184.9999999999995</v>
      </c>
      <c r="I196" s="15">
        <f>+CONVERT(F196,"hr","mn")*24</f>
        <v>36.499999999999993</v>
      </c>
      <c r="J196" s="1">
        <f>+Nacsport!B197</f>
        <v>9</v>
      </c>
      <c r="K196" s="1" t="str">
        <f>+Nacsport!C197</f>
        <v>LINEOUT</v>
      </c>
      <c r="L196" s="1" t="str">
        <f>+CONCATENATE(Nacsport!I197,Nacsport!J197)</f>
        <v>OPPONENT</v>
      </c>
      <c r="M196" s="29" t="str">
        <f>IF(Nacsport!G197&lt;&gt;"",LEFT(Nacsport!G197,FIND(";",Nacsport!G197)-1),"")</f>
        <v/>
      </c>
      <c r="N196" s="1" t="str">
        <f>IFERROR(MID(Nacsport!G197,FIND(";", Nacsport!G197)+1,IFERROR(FIND(" ", Nacsport!G197 &amp; " ", FIND(";", Nacsport!G197)+1) - FIND(";", Nacsport!G197)-1,LEN(Nacsport!G197))),"")</f>
        <v/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>LOST L</v>
      </c>
      <c r="U196" s="1" t="str">
        <f>+CONCATENATE(Nacsport!CI197,Nacsport!CJ197,Nacsport!CK197,Nacsport!CL197,Nacsport!CM197,Nacsport!CN197,Nacsport!CO197,Nacsport!CP197)</f>
        <v>L5</v>
      </c>
      <c r="V196" s="1" t="str">
        <f>+CONCATENATE(Nacsport!CQ197,Nacsport!CR197,Nacsport!CS197,Nacsport!CT197,Nacsport!CU197,Nacsport!CV197)</f>
        <v>B</v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>+IF(AG196="TRY",5,IF(AG196="CONVERSION",2,IF(AG196="PENALTY-KICK",3,IF(AG196="PENALTY-TRY",7,IF(AG196="DROP",3,"")))))</f>
        <v/>
      </c>
      <c r="AI196" s="1" t="str">
        <f>+CONCATENATE(Nacsport!FK197,Nacsport!FL197)</f>
        <v/>
      </c>
      <c r="AJ196" s="34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17"/>
    </row>
    <row r="197" spans="1:45" ht="15.75" hidden="1" customHeight="1" x14ac:dyDescent="0.2">
      <c r="A197">
        <f>+Nacsport!A198</f>
        <v>198</v>
      </c>
      <c r="B197">
        <f>+A197-2</f>
        <v>196</v>
      </c>
      <c r="C197">
        <f>+B197</f>
        <v>196</v>
      </c>
      <c r="D197" s="12">
        <v>1</v>
      </c>
      <c r="E197" s="1" t="s">
        <v>1295</v>
      </c>
      <c r="F197" s="14">
        <f>CONVERT(LEFT(Nacsport!E198,2),"mn","hr")/24+CONVERT(MID(Nacsport!E198,4,2),"sec","hr")/24</f>
        <v>2.5347222222222219E-2</v>
      </c>
      <c r="G197" s="15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15">
        <f>(+CONVERT(F197,"hr","sec")*24)-5</f>
        <v>2184.9999999999995</v>
      </c>
      <c r="I197" s="15">
        <f>+CONVERT(F197,"hr","mn")*24</f>
        <v>36.499999999999993</v>
      </c>
      <c r="J197" s="1">
        <f>+Nacsport!B198</f>
        <v>17</v>
      </c>
      <c r="K197" s="1" t="str">
        <f>+Nacsport!C198</f>
        <v>ATTACK</v>
      </c>
      <c r="L197" s="1" t="str">
        <f>+CONCATENATE(Nacsport!I198,Nacsport!J198)</f>
        <v/>
      </c>
      <c r="M197" s="29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/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>+IF(AG197="TRY",5,IF(AG197="CONVERSION",2,IF(AG197="PENALTY-KICK",3,IF(AG197="PENALTY-TRY",7,IF(AG197="DROP",3,"")))))</f>
        <v/>
      </c>
      <c r="AI197" s="1" t="str">
        <f>+CONCATENATE(Nacsport!FK198,Nacsport!FL198)</f>
        <v/>
      </c>
      <c r="AJ197" s="34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 t="str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/>
      </c>
      <c r="AS197" s="17"/>
    </row>
    <row r="198" spans="1:45" ht="15.75" customHeight="1" x14ac:dyDescent="0.2">
      <c r="A198">
        <f>+Nacsport!A199</f>
        <v>199</v>
      </c>
      <c r="B198">
        <f>+A198-2</f>
        <v>197</v>
      </c>
      <c r="C198">
        <f>+B198</f>
        <v>197</v>
      </c>
      <c r="D198" s="12">
        <v>1</v>
      </c>
      <c r="E198" s="1" t="s">
        <v>1295</v>
      </c>
      <c r="F198" s="14">
        <f>CONVERT(LEFT(Nacsport!E199,2),"mn","hr")/24+CONVERT(MID(Nacsport!E199,4,2),"sec","hr")/24</f>
        <v>2.537037037037037E-2</v>
      </c>
      <c r="G198" s="15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15">
        <f>(+CONVERT(F198,"hr","sec")*24)-5</f>
        <v>2187</v>
      </c>
      <c r="I198" s="15">
        <f>+CONVERT(F198,"hr","mn")*24</f>
        <v>36.533333333333331</v>
      </c>
      <c r="J198" s="1">
        <f>+Nacsport!B199</f>
        <v>9</v>
      </c>
      <c r="K198" s="1" t="str">
        <f>+Nacsport!C199</f>
        <v>TURNOVER-</v>
      </c>
      <c r="L198" s="1" t="str">
        <f>+CONCATENATE(Nacsport!I199,Nacsport!J199)</f>
        <v>SAN BENEDETTO</v>
      </c>
      <c r="M198" s="29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>6</v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ROBBED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>+IF(AG198="TRY",5,IF(AG198="CONVERSION",2,IF(AG198="PENALTY-KICK",3,IF(AG198="PENALTY-TRY",7,IF(AG198="DROP",3,"")))))</f>
        <v/>
      </c>
      <c r="AI198" s="1" t="str">
        <f>+CONCATENATE(Nacsport!FK199,Nacsport!FL199)</f>
        <v/>
      </c>
      <c r="AJ198" s="34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S198" s="17"/>
    </row>
    <row r="199" spans="1:45" ht="15.75" hidden="1" customHeight="1" x14ac:dyDescent="0.2">
      <c r="A199">
        <f>+Nacsport!A200</f>
        <v>200</v>
      </c>
      <c r="B199">
        <f>+A199-2</f>
        <v>198</v>
      </c>
      <c r="C199">
        <f>+B199</f>
        <v>198</v>
      </c>
      <c r="D199" s="12">
        <v>1</v>
      </c>
      <c r="E199" s="1" t="s">
        <v>1295</v>
      </c>
      <c r="F199" s="14">
        <f>CONVERT(LEFT(Nacsport!E200,2),"mn","hr")/24+CONVERT(MID(Nacsport!E200,4,2),"sec","hr")/24</f>
        <v>2.537037037037037E-2</v>
      </c>
      <c r="G199" s="15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15">
        <f>(+CONVERT(F199,"hr","sec")*24)-5</f>
        <v>2187</v>
      </c>
      <c r="I199" s="15">
        <f>+CONVERT(F199,"hr","mn")*24</f>
        <v>36.533333333333331</v>
      </c>
      <c r="J199" s="1">
        <f>+Nacsport!B200</f>
        <v>11</v>
      </c>
      <c r="K199" s="1" t="str">
        <f>+Nacsport!C200</f>
        <v>DEFENCE</v>
      </c>
      <c r="L199" s="1" t="str">
        <f>+CONCATENATE(Nacsport!I200,Nacsport!J200)</f>
        <v/>
      </c>
      <c r="M199" s="29" t="str">
        <f>IF(Nacsport!G200&lt;&gt;"",LEFT(Nacsport!G200,FIND(";",Nacsport!G200)-1),"")</f>
        <v>66</v>
      </c>
      <c r="N199" s="1" t="str">
        <f>IFERROR(MID(Nacsport!G200,FIND(";", Nacsport!G200)+1,IFERROR(FIND(" ", Nacsport!G200 &amp; " ", FIND(";", Nacsport!G200)+1) - FIND(";", Nacsport!G200)-1,LEN(Nacsport!G200))),"")</f>
        <v>76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>+IF(AG199="TRY",5,IF(AG199="CONVERSION",2,IF(AG199="PENALTY-KICK",3,IF(AG199="PENALTY-TRY",7,IF(AG199="DROP",3,"")))))</f>
        <v/>
      </c>
      <c r="AI199" s="1" t="str">
        <f>+CONCATENATE(Nacsport!FK200,Nacsport!FL200)</f>
        <v/>
      </c>
      <c r="AJ199" s="34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 t="str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/>
      </c>
      <c r="AS199" s="17"/>
    </row>
    <row r="200" spans="1:45" ht="15.75" hidden="1" customHeight="1" x14ac:dyDescent="0.2">
      <c r="A200">
        <f>+Nacsport!A201</f>
        <v>201</v>
      </c>
      <c r="B200">
        <f>+A200-2</f>
        <v>199</v>
      </c>
      <c r="C200">
        <f>+B200</f>
        <v>199</v>
      </c>
      <c r="D200" s="12">
        <v>1</v>
      </c>
      <c r="E200" s="1" t="s">
        <v>1295</v>
      </c>
      <c r="F200" s="14">
        <f>CONVERT(LEFT(Nacsport!E201,2),"mn","hr")/24+CONVERT(MID(Nacsport!E201,4,2),"sec","hr")/24</f>
        <v>2.5428240740740737E-2</v>
      </c>
      <c r="G200" s="15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15">
        <f>(+CONVERT(F200,"hr","sec")*24)-5</f>
        <v>2192</v>
      </c>
      <c r="I200" s="15">
        <f>+CONVERT(F200,"hr","mn")*24</f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OPPONENT</v>
      </c>
      <c r="M200" s="29" t="str">
        <f>IF(Nacsport!G201&lt;&gt;"",LEFT(Nacsport!G201,FIND(";",Nacsport!G201)-1),"")</f>
        <v>66</v>
      </c>
      <c r="N200" s="1" t="str">
        <f>IFERROR(MID(Nacsport!G201,FIND(";", Nacsport!G201)+1,IFERROR(FIND(" ", Nacsport!G201 &amp; " ", FIND(";", Nacsport!G201)+1) - FIND(";", Nacsport!G201)-1,LEN(Nacsport!G201))),"")</f>
        <v>76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SLOW</v>
      </c>
      <c r="AG200" s="1" t="str">
        <f>+CONCATENATE(Nacsport!FF201,Nacsport!FG201,Nacsport!FH201,Nacsport!FI201,Nacsport!FJ201)</f>
        <v/>
      </c>
      <c r="AH200" s="1" t="str">
        <f>+IF(AG200="TRY",5,IF(AG200="CONVERSION",2,IF(AG200="PENALTY-KICK",3,IF(AG200="PENALTY-TRY",7,IF(AG200="DROP",3,"")))))</f>
        <v/>
      </c>
      <c r="AI200" s="1" t="str">
        <f>+CONCATENATE(Nacsport!FK201,Nacsport!FL201)</f>
        <v/>
      </c>
      <c r="AJ200" s="34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 t="str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/>
      </c>
      <c r="AS200" s="17"/>
    </row>
    <row r="201" spans="1:45" ht="15.75" customHeight="1" x14ac:dyDescent="0.2">
      <c r="A201">
        <f>+Nacsport!A202</f>
        <v>202</v>
      </c>
      <c r="B201">
        <f>+A201-2</f>
        <v>200</v>
      </c>
      <c r="C201">
        <f>+B201</f>
        <v>200</v>
      </c>
      <c r="D201" s="12">
        <v>1</v>
      </c>
      <c r="E201" s="1" t="s">
        <v>1295</v>
      </c>
      <c r="F201" s="14">
        <f>CONVERT(LEFT(Nacsport!E202,2),"mn","hr")/24+CONVERT(MID(Nacsport!E202,4,2),"sec","hr")/24</f>
        <v>2.5486111111111109E-2</v>
      </c>
      <c r="G201" s="15">
        <f>(CONVERT((CONVERT(LEFT(Nacsport!F202,2),"mn","hr")/24+CONVERT(MID(Nacsport!F202,4,2),"sec","hr")/24)-(CONVERT(LEFT(Nacsport!E202,2),"mn","hr")/24+CONVERT(MID(Nacsport!E202,4,2),"sec","hr")/24),"hr","sec")*24)+2</f>
        <v>5.0000000000001688</v>
      </c>
      <c r="H201" s="15">
        <f>(+CONVERT(F201,"hr","sec")*24)-5</f>
        <v>2196.9999999999995</v>
      </c>
      <c r="I201" s="15">
        <f>+CONVERT(F201,"hr","mn")*24</f>
        <v>36.699999999999989</v>
      </c>
      <c r="J201" s="1">
        <f>+Nacsport!B202</f>
        <v>36</v>
      </c>
      <c r="K201" s="1" t="str">
        <f>+Nacsport!C202</f>
        <v>TACKLE</v>
      </c>
      <c r="L201" s="1" t="str">
        <f>+CONCATENATE(Nacsport!I202,Nacsport!J202)</f>
        <v>SAN BENEDETTO</v>
      </c>
      <c r="M201" s="29" t="str">
        <f>IF(Nacsport!G202&lt;&gt;"",LEFT(Nacsport!G202,FIND(";",Nacsport!G202)-1),"")</f>
        <v/>
      </c>
      <c r="N201" s="1" t="str">
        <f>IFERROR(MID(Nacsport!G202,FIND(";", Nacsport!G202)+1,IFERROR(FIND(" ", Nacsport!G202 &amp; " ", FIND(";", Nacsport!G202)+1) - FIND(";", Nacsport!G202)-1,LEN(Nacsport!G202))),"")</f>
        <v/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>
        <f>IF(ISNA(LOOKUP(2,1/(Nacsport!AA202:BY202&lt;&gt;""),Nacsport!AA202:BY202)),"",LOOKUP(2,1/(Nacsport!AA202:BY202&lt;&gt;""),Nacsport!AA202:BY202))</f>
        <v>28</v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>NEGATIVE</v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>+IF(AG201="TRY",5,IF(AG201="CONVERSION",2,IF(AG201="PENALTY-KICK",3,IF(AG201="PENALTY-TRY",7,IF(AG201="DROP",3,"")))))</f>
        <v/>
      </c>
      <c r="AI201" s="1" t="str">
        <f>+CONCATENATE(Nacsport!FK202,Nacsport!FL202)</f>
        <v/>
      </c>
      <c r="AJ201" s="34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17"/>
    </row>
    <row r="202" spans="1:45" ht="15.75" hidden="1" customHeight="1" x14ac:dyDescent="0.2">
      <c r="A202">
        <f>+Nacsport!A203</f>
        <v>203</v>
      </c>
      <c r="B202">
        <f>+A202-2</f>
        <v>201</v>
      </c>
      <c r="C202">
        <f>+B202</f>
        <v>201</v>
      </c>
      <c r="D202" s="12">
        <v>1</v>
      </c>
      <c r="E202" s="1" t="s">
        <v>1295</v>
      </c>
      <c r="F202" s="14">
        <f>CONVERT(LEFT(Nacsport!E203,2),"mn","hr")/24+CONVERT(MID(Nacsport!E203,4,2),"sec","hr")/24</f>
        <v>2.5497685185185182E-2</v>
      </c>
      <c r="G202" s="15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15">
        <f>(+CONVERT(F202,"hr","sec")*24)-5</f>
        <v>2198</v>
      </c>
      <c r="I202" s="15">
        <f>+CONVERT(F202,"hr","mn")*24</f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OPPONENT</v>
      </c>
      <c r="M202" s="29" t="str">
        <f>IF(Nacsport!G203&lt;&gt;"",LEFT(Nacsport!G203,FIND(";",Nacsport!G203)-1),"")</f>
        <v>54</v>
      </c>
      <c r="N202" s="1" t="str">
        <f>IFERROR(MID(Nacsport!G203,FIND(";", Nacsport!G203)+1,IFERROR(FIND(" ", Nacsport!G203 &amp; " ", FIND(";", Nacsport!G203)+1) - FIND(";", Nacsport!G203)-1,LEN(Nacsport!G203))),"")</f>
        <v>87</v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>SLOW</v>
      </c>
      <c r="AG202" s="1" t="str">
        <f>+CONCATENATE(Nacsport!FF203,Nacsport!FG203,Nacsport!FH203,Nacsport!FI203,Nacsport!FJ203)</f>
        <v/>
      </c>
      <c r="AH202" s="1" t="str">
        <f>+IF(AG202="TRY",5,IF(AG202="CONVERSION",2,IF(AG202="PENALTY-KICK",3,IF(AG202="PENALTY-TRY",7,IF(AG202="DROP",3,"")))))</f>
        <v/>
      </c>
      <c r="AI202" s="1" t="str">
        <f>+CONCATENATE(Nacsport!FK203,Nacsport!FL203)</f>
        <v/>
      </c>
      <c r="AJ202" s="34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 t="str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/>
      </c>
      <c r="AS202" s="17"/>
    </row>
    <row r="203" spans="1:45" ht="15.75" customHeight="1" x14ac:dyDescent="0.2">
      <c r="A203">
        <f>+Nacsport!A204</f>
        <v>204</v>
      </c>
      <c r="B203">
        <f>+A203-2</f>
        <v>202</v>
      </c>
      <c r="C203">
        <f>+B203</f>
        <v>202</v>
      </c>
      <c r="D203" s="12">
        <v>1</v>
      </c>
      <c r="E203" s="1" t="s">
        <v>1295</v>
      </c>
      <c r="F203" s="14">
        <f>CONVERT(LEFT(Nacsport!E204,2),"mn","hr")/24+CONVERT(MID(Nacsport!E204,4,2),"sec","hr")/24</f>
        <v>2.5532407407407406E-2</v>
      </c>
      <c r="G203" s="15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15">
        <f>(+CONVERT(F203,"hr","sec")*24)-5</f>
        <v>2201</v>
      </c>
      <c r="I203" s="15">
        <f>+CONVERT(F203,"hr","mn")*24</f>
        <v>36.766666666666666</v>
      </c>
      <c r="J203" s="1">
        <f>+Nacsport!B204</f>
        <v>8</v>
      </c>
      <c r="K203" s="1" t="str">
        <f>+Nacsport!C204</f>
        <v>TURNOVER+</v>
      </c>
      <c r="L203" s="1" t="str">
        <f>+CONCATENATE(Nacsport!I204,Nacsport!J204)</f>
        <v>SAN BENEDETTO</v>
      </c>
      <c r="M203" s="29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>KNOCK-ON</v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>+IF(AG203="TRY",5,IF(AG203="CONVERSION",2,IF(AG203="PENALTY-KICK",3,IF(AG203="PENALTY-TRY",7,IF(AG203="DROP",3,"")))))</f>
        <v/>
      </c>
      <c r="AI203" s="1" t="str">
        <f>+CONCATENATE(Nacsport!FK204,Nacsport!FL204)</f>
        <v/>
      </c>
      <c r="AJ203" s="34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17"/>
    </row>
    <row r="204" spans="1:45" ht="15.75" hidden="1" customHeight="1" x14ac:dyDescent="0.2">
      <c r="A204">
        <f>+Nacsport!A205</f>
        <v>205</v>
      </c>
      <c r="B204">
        <f>+A204-2</f>
        <v>203</v>
      </c>
      <c r="C204">
        <f>+B204</f>
        <v>203</v>
      </c>
      <c r="D204" s="12">
        <v>1</v>
      </c>
      <c r="E204" s="1" t="s">
        <v>1295</v>
      </c>
      <c r="F204" s="14">
        <f>CONVERT(LEFT(Nacsport!E205,2),"mn","hr")/24+CONVERT(MID(Nacsport!E205,4,2),"sec","hr")/24</f>
        <v>2.554398148148148E-2</v>
      </c>
      <c r="G204" s="15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15">
        <f>(+CONVERT(F204,"hr","sec")*24)-5</f>
        <v>2202</v>
      </c>
      <c r="I204" s="15">
        <f>+CONVERT(F204,"hr","mn")*24</f>
        <v>36.783333333333331</v>
      </c>
      <c r="J204" s="1">
        <f>+Nacsport!B205</f>
        <v>18</v>
      </c>
      <c r="K204" s="1" t="str">
        <f>+Nacsport!C205</f>
        <v>ATTACK</v>
      </c>
      <c r="L204" s="1" t="str">
        <f>+CONCATENATE(Nacsport!I205,Nacsport!J205)</f>
        <v/>
      </c>
      <c r="M204" s="29" t="str">
        <f>IF(Nacsport!G205&lt;&gt;"",LEFT(Nacsport!G205,FIND(";",Nacsport!G205)-1),"")</f>
        <v>4</v>
      </c>
      <c r="N204" s="1" t="str">
        <f>IFERROR(MID(Nacsport!G205,FIND(";", Nacsport!G205)+1,IFERROR(FIND(" ", Nacsport!G205 &amp; " ", FIND(";", Nacsport!G205)+1) - FIND(";", Nacsport!G205)-1,LEN(Nacsport!G205))),"")</f>
        <v>75</v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>+IF(AG204="TRY",5,IF(AG204="CONVERSION",2,IF(AG204="PENALTY-KICK",3,IF(AG204="PENALTY-TRY",7,IF(AG204="DROP",3,"")))))</f>
        <v/>
      </c>
      <c r="AI204" s="1" t="str">
        <f>+CONCATENATE(Nacsport!FK205,Nacsport!FL205)</f>
        <v/>
      </c>
      <c r="AJ204" s="34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 t="str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/>
      </c>
      <c r="AS204" s="17"/>
    </row>
    <row r="205" spans="1:45" ht="15.75" customHeight="1" x14ac:dyDescent="0.2">
      <c r="A205">
        <f>+Nacsport!A206</f>
        <v>206</v>
      </c>
      <c r="B205">
        <f>+A205-2</f>
        <v>204</v>
      </c>
      <c r="C205">
        <f>+B205</f>
        <v>204</v>
      </c>
      <c r="D205" s="12">
        <v>1</v>
      </c>
      <c r="E205" s="1" t="s">
        <v>1295</v>
      </c>
      <c r="F205" s="14">
        <f>CONVERT(LEFT(Nacsport!E206,2),"mn","hr")/24+CONVERT(MID(Nacsport!E206,4,2),"sec","hr")/24</f>
        <v>2.5624999999999998E-2</v>
      </c>
      <c r="G205" s="15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15">
        <f>(+CONVERT(F205,"hr","sec")*24)-5</f>
        <v>2209</v>
      </c>
      <c r="I205" s="15">
        <f>+CONVERT(F205,"hr","mn")*24</f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29" t="str">
        <f>IF(Nacsport!G206&lt;&gt;"",LEFT(Nacsport!G206,FIND(";",Nacsport!G206)-1),"")</f>
        <v>4</v>
      </c>
      <c r="N205" s="1" t="str">
        <f>IFERROR(MID(Nacsport!G206,FIND(";", Nacsport!G206)+1,IFERROR(FIND(" ", Nacsport!G206 &amp; " ", FIND(";", Nacsport!G206)+1) - FIND(";", Nacsport!G206)-1,LEN(Nacsport!G206))),"")</f>
        <v>75</v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5" s="1" t="str">
        <f>IF(ISNA(LOOKUP(2,1/(Nacsport!AA206:BY206&lt;&gt;""),Nacsport!AA206:BY206)),"",LOOKUP(2,1/(Nacsport!AA206:BY206&lt;&gt;""),Nacsport!AA206:BY206))</f>
        <v>11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>NUMBERS</v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>+IF(AG205="TRY",5,IF(AG205="CONVERSION",2,IF(AG205="PENALTY-KICK",3,IF(AG205="PENALTY-TRY",7,IF(AG205="DROP",3,"")))))</f>
        <v/>
      </c>
      <c r="AI205" s="1" t="str">
        <f>+CONCATENATE(Nacsport!FK206,Nacsport!FL206)</f>
        <v/>
      </c>
      <c r="AJ205" s="34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17"/>
    </row>
    <row r="206" spans="1:45" ht="15.75" customHeight="1" x14ac:dyDescent="0.2">
      <c r="A206">
        <f>+Nacsport!A207</f>
        <v>207</v>
      </c>
      <c r="B206">
        <f>+A206-2</f>
        <v>205</v>
      </c>
      <c r="C206">
        <f>+B206</f>
        <v>205</v>
      </c>
      <c r="D206" s="12">
        <v>1</v>
      </c>
      <c r="E206" s="1" t="s">
        <v>1295</v>
      </c>
      <c r="F206" s="14">
        <f>CONVERT(LEFT(Nacsport!E207,2),"mn","hr")/24+CONVERT(MID(Nacsport!E207,4,2),"sec","hr")/24</f>
        <v>2.5763888888888892E-2</v>
      </c>
      <c r="G206" s="15">
        <f>CONVERT((CONVERT(LEFT(Nacsport!F207,2),"mn","hr")/24+CONVERT(MID(Nacsport!F207,4,2),"sec","hr")/24)-(CONVERT(LEFT(Nacsport!E207,2),"mn","hr")/24+CONVERT(MID(Nacsport!E207,4,2),"sec","hr")/24),"hr","sec")*24</f>
        <v>0</v>
      </c>
      <c r="H206" s="15">
        <f>(+CONVERT(F206,"hr","sec")*24)-5</f>
        <v>2221.0000000000005</v>
      </c>
      <c r="I206" s="15">
        <f>+CONVERT(F206,"hr","mn")*24</f>
        <v>37.100000000000009</v>
      </c>
      <c r="J206" s="1">
        <f>+Nacsport!B207</f>
        <v>7</v>
      </c>
      <c r="K206" s="1" t="str">
        <f>+Nacsport!C207</f>
        <v>POINTS</v>
      </c>
      <c r="L206" s="1" t="str">
        <f>+CONCATENATE(Nacsport!I207,Nacsport!J207)</f>
        <v>SAN BENEDETTO</v>
      </c>
      <c r="M206" s="29" t="str">
        <f>IF(Nacsport!G207&lt;&gt;"",LEFT(Nacsport!G207,FIND(";",Nacsport!G207)-1),"")</f>
        <v>31</v>
      </c>
      <c r="N206" s="1" t="str">
        <f>IFERROR(MID(Nacsport!G207,FIND(";", Nacsport!G207)+1,IFERROR(FIND(" ", Nacsport!G207 &amp; " ", FIND(";", Nacsport!G207)+1) - FIND(";", Nacsport!G207)-1,LEN(Nacsport!G207))),"")</f>
        <v>-1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11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>TRY</v>
      </c>
      <c r="AH206" s="1">
        <f>+IF(AG206="TRY",5,IF(AG206="CONVERSION",2,IF(AG206="PENALTY-KICK",3,IF(AG206="PENALTY-TRY",7,IF(AG206="DROP",3,"")))))</f>
        <v>5</v>
      </c>
      <c r="AI206" s="1" t="str">
        <f>+CONCATENATE(Nacsport!FK207,Nacsport!FL207)</f>
        <v/>
      </c>
      <c r="AJ206" s="34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17"/>
    </row>
    <row r="207" spans="1:45" ht="15.75" hidden="1" customHeight="1" x14ac:dyDescent="0.2">
      <c r="A207">
        <f>+Nacsport!A208</f>
        <v>208</v>
      </c>
      <c r="B207">
        <f>+A207-2</f>
        <v>206</v>
      </c>
      <c r="C207">
        <f>+B207</f>
        <v>206</v>
      </c>
      <c r="D207" s="12">
        <v>1</v>
      </c>
      <c r="E207" s="1" t="s">
        <v>1295</v>
      </c>
      <c r="F207" s="14">
        <f>CONVERT(LEFT(Nacsport!E208,2),"mn","hr")/24+CONVERT(MID(Nacsport!E208,4,2),"sec","hr")/24</f>
        <v>2.5775462962962965E-2</v>
      </c>
      <c r="G207" s="15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15">
        <f>(+CONVERT(F207,"hr","sec")*24)-5</f>
        <v>2222</v>
      </c>
      <c r="I207" s="15">
        <f>+CONVERT(F207,"hr","mn")*24</f>
        <v>37.116666666666674</v>
      </c>
      <c r="J207" s="1">
        <f>+Nacsport!B208</f>
        <v>19</v>
      </c>
      <c r="K207" s="1" t="str">
        <f>+Nacsport!C208</f>
        <v>END</v>
      </c>
      <c r="L207" s="1" t="str">
        <f>+CONCATENATE(Nacsport!I208,Nacsport!J208)</f>
        <v/>
      </c>
      <c r="M207" s="29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>+IF(AG207="TRY",5,IF(AG207="CONVERSION",2,IF(AG207="PENALTY-KICK",3,IF(AG207="PENALTY-TRY",7,IF(AG207="DROP",3,"")))))</f>
        <v/>
      </c>
      <c r="AI207" s="1" t="str">
        <f>+CONCATENATE(Nacsport!FK208,Nacsport!FL208)</f>
        <v/>
      </c>
      <c r="AJ207" s="34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17"/>
    </row>
    <row r="208" spans="1:45" ht="15.75" customHeight="1" x14ac:dyDescent="0.2">
      <c r="A208">
        <f>+Nacsport!A209</f>
        <v>209</v>
      </c>
      <c r="B208">
        <f>+A208-2</f>
        <v>207</v>
      </c>
      <c r="C208">
        <f>+B208</f>
        <v>207</v>
      </c>
      <c r="D208" s="12">
        <v>1</v>
      </c>
      <c r="E208" s="1" t="s">
        <v>1295</v>
      </c>
      <c r="F208" s="14">
        <f>CONVERT(LEFT(Nacsport!E209,2),"mn","hr")/24+CONVERT(MID(Nacsport!E209,4,2),"sec","hr")/24</f>
        <v>2.6342592592592595E-2</v>
      </c>
      <c r="G208" s="15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15">
        <f>(+CONVERT(F208,"hr","sec")*24)-5</f>
        <v>2271</v>
      </c>
      <c r="I208" s="15">
        <f>+CONVERT(F208,"hr","mn")*24</f>
        <v>37.933333333333337</v>
      </c>
      <c r="J208" s="1">
        <f>+Nacsport!B209</f>
        <v>4</v>
      </c>
      <c r="K208" s="1" t="str">
        <f>+Nacsport!C209</f>
        <v>GOAL-KICK</v>
      </c>
      <c r="L208" s="1" t="str">
        <f>+CONCATENATE(Nacsport!I209,Nacsport!J209)</f>
        <v>SAN BENEDETTO</v>
      </c>
      <c r="M208" s="29" t="str">
        <f>IF(Nacsport!G209&lt;&gt;"",LEFT(Nacsport!G209,FIND(";",Nacsport!G209)-1),"")</f>
        <v>30</v>
      </c>
      <c r="N208" s="1" t="str">
        <f>IFERROR(MID(Nacsport!G209,FIND(";", Nacsport!G209)+1,IFERROR(FIND(" ", Nacsport!G209 &amp; " ", FIND(";", Nacsport!G209)+1) - FIND(";", Nacsport!G209)-1,LEN(Nacsport!G209))),"")</f>
        <v>12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8" s="1" t="str">
        <f>IF(ISNA(LOOKUP(2,1/(Nacsport!AA209:BY209&lt;&gt;""),Nacsport!AA209:BY209)),"",LOOKUP(2,1/(Nacsport!AA209:BY209&lt;&gt;""),Nacsport!AA209:BY209))</f>
        <v>10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>+IF(AG208="TRY",5,IF(AG208="CONVERSION",2,IF(AG208="PENALTY-KICK",3,IF(AG208="PENALTY-TRY",7,IF(AG208="DROP",3,"")))))</f>
        <v/>
      </c>
      <c r="AI208" s="1" t="str">
        <f>+CONCATENATE(Nacsport!FK209,Nacsport!FL209)</f>
        <v>SUCCESS</v>
      </c>
      <c r="AJ208" s="34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17"/>
    </row>
    <row r="209" spans="1:45" ht="15.75" customHeight="1" x14ac:dyDescent="0.2">
      <c r="A209">
        <f>+Nacsport!A210</f>
        <v>210</v>
      </c>
      <c r="B209">
        <f>+A209-2</f>
        <v>208</v>
      </c>
      <c r="C209">
        <f>+B209</f>
        <v>208</v>
      </c>
      <c r="D209" s="12">
        <v>1</v>
      </c>
      <c r="E209" s="1" t="s">
        <v>1295</v>
      </c>
      <c r="F209" s="14">
        <f>CONVERT(LEFT(Nacsport!E210,2),"mn","hr")/24+CONVERT(MID(Nacsport!E210,4,2),"sec","hr")/24</f>
        <v>2.6354166666666668E-2</v>
      </c>
      <c r="G209" s="15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15">
        <f>(+CONVERT(F209,"hr","sec")*24)-5</f>
        <v>2272</v>
      </c>
      <c r="I209" s="15">
        <f>+CONVERT(F209,"hr","mn")*24</f>
        <v>37.950000000000003</v>
      </c>
      <c r="J209" s="1">
        <f>+Nacsport!B210</f>
        <v>8</v>
      </c>
      <c r="K209" s="1" t="str">
        <f>+Nacsport!C210</f>
        <v>POINTS</v>
      </c>
      <c r="L209" s="1" t="str">
        <f>+CONCATENATE(Nacsport!I210,Nacsport!J210)</f>
        <v>SAN BENEDETTO</v>
      </c>
      <c r="M209" s="29" t="str">
        <f>IF(Nacsport!G210&lt;&gt;"",LEFT(Nacsport!G210,FIND(";",Nacsport!G210)-1),"")</f>
        <v>31</v>
      </c>
      <c r="N209" s="1" t="str">
        <f>IFERROR(MID(Nacsport!G210,FIND(";", Nacsport!G210)+1,IFERROR(FIND(" ", Nacsport!G210 &amp; " ", FIND(";", Nacsport!G210)+1) - FIND(";", Nacsport!G210)-1,LEN(Nacsport!G210))),"")</f>
        <v>13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10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>CONVERSION</v>
      </c>
      <c r="AH209" s="1">
        <f>+IF(AG209="TRY",5,IF(AG209="CONVERSION",2,IF(AG209="PENALTY-KICK",3,IF(AG209="PENALTY-TRY",7,IF(AG209="DROP",3,"")))))</f>
        <v>2</v>
      </c>
      <c r="AI209" s="1" t="str">
        <f>+CONCATENATE(Nacsport!FK210,Nacsport!FL210)</f>
        <v/>
      </c>
      <c r="AJ209" s="34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17"/>
    </row>
    <row r="210" spans="1:45" ht="15.75" hidden="1" customHeight="1" x14ac:dyDescent="0.2">
      <c r="A210">
        <f>+Nacsport!A211</f>
        <v>211</v>
      </c>
      <c r="B210">
        <f>+A210-2</f>
        <v>209</v>
      </c>
      <c r="C210">
        <f>+B210</f>
        <v>209</v>
      </c>
      <c r="D210" s="12">
        <v>1</v>
      </c>
      <c r="E210" s="1" t="s">
        <v>1295</v>
      </c>
      <c r="F210" s="14">
        <f>CONVERT(LEFT(Nacsport!E211,2),"mn","hr")/24+CONVERT(MID(Nacsport!E211,4,2),"sec","hr")/24</f>
        <v>2.6782407407407408E-2</v>
      </c>
      <c r="G210" s="15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15">
        <f>(+CONVERT(F210,"hr","sec")*24)-5</f>
        <v>2309</v>
      </c>
      <c r="I210" s="15">
        <f>+CONVERT(F210,"hr","mn")*24</f>
        <v>38.56666666666667</v>
      </c>
      <c r="J210" s="1">
        <f>+Nacsport!B211</f>
        <v>19</v>
      </c>
      <c r="K210" s="1" t="str">
        <f>+Nacsport!C211</f>
        <v>ATTACK</v>
      </c>
      <c r="L210" s="1" t="str">
        <f>+CONCATENATE(Nacsport!I211,Nacsport!J211)</f>
        <v/>
      </c>
      <c r="M210" s="29" t="str">
        <f>IF(Nacsport!G211&lt;&gt;"",LEFT(Nacsport!G211,FIND(";",Nacsport!G211)-1),"")</f>
        <v/>
      </c>
      <c r="N210" s="1" t="str">
        <f>IFERROR(MID(Nacsport!G211,FIND(";", Nacsport!G211)+1,IFERROR(FIND(" ", Nacsport!G211 &amp; " ", FIND(";", Nacsport!G211)+1) - FIND(";", Nacsport!G211)-1,LEN(Nacsport!G211))),"")</f>
        <v/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>+IF(AG210="TRY",5,IF(AG210="CONVERSION",2,IF(AG210="PENALTY-KICK",3,IF(AG210="PENALTY-TRY",7,IF(AG210="DROP",3,"")))))</f>
        <v/>
      </c>
      <c r="AI210" s="1" t="str">
        <f>+CONCATENATE(Nacsport!FK211,Nacsport!FL211)</f>
        <v/>
      </c>
      <c r="AJ210" s="34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 t="str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/>
      </c>
      <c r="AS210" s="17"/>
    </row>
    <row r="211" spans="1:45" ht="15.75" hidden="1" customHeight="1" x14ac:dyDescent="0.2">
      <c r="A211">
        <f>+Nacsport!A212</f>
        <v>212</v>
      </c>
      <c r="B211">
        <f>+A211-2</f>
        <v>210</v>
      </c>
      <c r="C211">
        <f>+B211</f>
        <v>210</v>
      </c>
      <c r="D211" s="12">
        <v>1</v>
      </c>
      <c r="E211" s="1" t="s">
        <v>1295</v>
      </c>
      <c r="F211" s="14">
        <f>CONVERT(LEFT(Nacsport!E212,2),"mn","hr")/24+CONVERT(MID(Nacsport!E212,4,2),"sec","hr")/24</f>
        <v>2.6782407407407408E-2</v>
      </c>
      <c r="G211" s="15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15">
        <f>(+CONVERT(F211,"hr","sec")*24)-5</f>
        <v>2309</v>
      </c>
      <c r="I211" s="15">
        <f>+CONVERT(F211,"hr","mn")*24</f>
        <v>38.56666666666667</v>
      </c>
      <c r="J211" s="1">
        <f>+Nacsport!B212</f>
        <v>21</v>
      </c>
      <c r="K211" s="1" t="str">
        <f>+Nacsport!C212</f>
        <v>SHORT-MATCH</v>
      </c>
      <c r="L211" s="1" t="str">
        <f>+CONCATENATE(Nacsport!I212,Nacsport!J212)</f>
        <v/>
      </c>
      <c r="M211" s="29" t="str">
        <f>IF(Nacsport!G212&lt;&gt;"",LEFT(Nacsport!G212,FIND(";",Nacsport!G212)-1),"")</f>
        <v/>
      </c>
      <c r="N211" s="1" t="str">
        <f>IFERROR(MID(Nacsport!G212,FIND(";", Nacsport!G212)+1,IFERROR(FIND(" ", Nacsport!G212 &amp; " ", FIND(";", Nacsport!G212)+1) - FIND(";", Nacsport!G212)-1,LEN(Nacsport!G212))),"")</f>
        <v/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>+IF(AG211="TRY",5,IF(AG211="CONVERSION",2,IF(AG211="PENALTY-KICK",3,IF(AG211="PENALTY-TRY",7,IF(AG211="DROP",3,"")))))</f>
        <v/>
      </c>
      <c r="AI211" s="1" t="str">
        <f>+CONCATENATE(Nacsport!FK212,Nacsport!FL212)</f>
        <v/>
      </c>
      <c r="AJ211" s="34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17"/>
    </row>
    <row r="212" spans="1:45" ht="15.75" hidden="1" customHeight="1" x14ac:dyDescent="0.2">
      <c r="A212">
        <f>+Nacsport!A213</f>
        <v>213</v>
      </c>
      <c r="B212">
        <f>+A212-2</f>
        <v>211</v>
      </c>
      <c r="C212">
        <f>+B212</f>
        <v>211</v>
      </c>
      <c r="D212" s="12">
        <v>1</v>
      </c>
      <c r="E212" s="1" t="s">
        <v>1295</v>
      </c>
      <c r="F212" s="14">
        <f>CONVERT(LEFT(Nacsport!E213,2),"mn","hr")/24+CONVERT(MID(Nacsport!E213,4,2),"sec","hr")/24</f>
        <v>2.6782407407407408E-2</v>
      </c>
      <c r="G212" s="15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15">
        <f>(+CONVERT(F212,"hr","sec")*24)-5</f>
        <v>2309</v>
      </c>
      <c r="I212" s="15">
        <f>+CONVERT(F212,"hr","mn")*24</f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OPPONENT</v>
      </c>
      <c r="M212" s="29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>+IF(AG212="TRY",5,IF(AG212="CONVERSION",2,IF(AG212="PENALTY-KICK",3,IF(AG212="PENALTY-TRY",7,IF(AG212="DROP",3,"")))))</f>
        <v/>
      </c>
      <c r="AI212" s="1" t="str">
        <f>+CONCATENATE(Nacsport!FK213,Nacsport!FL213)</f>
        <v/>
      </c>
      <c r="AJ212" s="34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17"/>
    </row>
    <row r="213" spans="1:45" ht="15.75" customHeight="1" x14ac:dyDescent="0.2">
      <c r="A213">
        <f>+Nacsport!A214</f>
        <v>214</v>
      </c>
      <c r="B213">
        <f>+A213-2</f>
        <v>212</v>
      </c>
      <c r="C213">
        <f>+B213</f>
        <v>212</v>
      </c>
      <c r="D213" s="12">
        <v>1</v>
      </c>
      <c r="E213" s="1" t="s">
        <v>1295</v>
      </c>
      <c r="F213" s="14">
        <f>CONVERT(LEFT(Nacsport!E214,2),"mn","hr")/24+CONVERT(MID(Nacsport!E214,4,2),"sec","hr")/24</f>
        <v>2.6851851851851852E-2</v>
      </c>
      <c r="G213" s="15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15">
        <f>(+CONVERT(F213,"hr","sec")*24)-5</f>
        <v>2315</v>
      </c>
      <c r="I213" s="15">
        <f>+CONVERT(F213,"hr","mn")*24</f>
        <v>38.666666666666671</v>
      </c>
      <c r="J213" s="1">
        <f>+Nacsport!B214</f>
        <v>10</v>
      </c>
      <c r="K213" s="1" t="str">
        <f>+Nacsport!C214</f>
        <v>TURNOVER-</v>
      </c>
      <c r="L213" s="1" t="str">
        <f>+CONCATENATE(Nacsport!I214,Nacsport!J214)</f>
        <v>SAN BENEDETTO</v>
      </c>
      <c r="M213" s="29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>8</v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>TOUCH</v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>+IF(AG213="TRY",5,IF(AG213="CONVERSION",2,IF(AG213="PENALTY-KICK",3,IF(AG213="PENALTY-TRY",7,IF(AG213="DROP",3,"")))))</f>
        <v/>
      </c>
      <c r="AI213" s="1" t="str">
        <f>+CONCATENATE(Nacsport!FK214,Nacsport!FL214)</f>
        <v/>
      </c>
      <c r="AJ213" s="34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17"/>
    </row>
    <row r="214" spans="1:45" ht="15.75" hidden="1" customHeight="1" x14ac:dyDescent="0.2">
      <c r="A214">
        <f>+Nacsport!A215</f>
        <v>215</v>
      </c>
      <c r="B214">
        <f>+A214-2</f>
        <v>213</v>
      </c>
      <c r="C214">
        <f>+B214</f>
        <v>213</v>
      </c>
      <c r="D214" s="12">
        <v>1</v>
      </c>
      <c r="E214" s="1" t="s">
        <v>1295</v>
      </c>
      <c r="F214" s="14">
        <f>CONVERT(LEFT(Nacsport!E215,2),"mn","hr")/24+CONVERT(MID(Nacsport!E215,4,2),"sec","hr")/24</f>
        <v>2.6851851851851852E-2</v>
      </c>
      <c r="G214" s="15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15">
        <f>(+CONVERT(F214,"hr","sec")*24)-5</f>
        <v>2315</v>
      </c>
      <c r="I214" s="15">
        <f>+CONVERT(F214,"hr","mn")*24</f>
        <v>38.666666666666671</v>
      </c>
      <c r="J214" s="1">
        <f>+Nacsport!B215</f>
        <v>20</v>
      </c>
      <c r="K214" s="1" t="str">
        <f>+Nacsport!C215</f>
        <v>END</v>
      </c>
      <c r="L214" s="1" t="str">
        <f>+CONCATENATE(Nacsport!I215,Nacsport!J215)</f>
        <v/>
      </c>
      <c r="M214" s="29" t="str">
        <f>IF(Nacsport!G215&lt;&gt;"",LEFT(Nacsport!G215,FIND(";",Nacsport!G215)-1),"")</f>
        <v/>
      </c>
      <c r="N214" s="1" t="str">
        <f>IFERROR(MID(Nacsport!G215,FIND(";", Nacsport!G215)+1,IFERROR(FIND(" ", Nacsport!G215 &amp; " ", FIND(";", Nacsport!G215)+1) - FIND(";", Nacsport!G215)-1,LEN(Nacsport!G215))),"")</f>
        <v/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>+IF(AG214="TRY",5,IF(AG214="CONVERSION",2,IF(AG214="PENALTY-KICK",3,IF(AG214="PENALTY-TRY",7,IF(AG214="DROP",3,"")))))</f>
        <v/>
      </c>
      <c r="AI214" s="1" t="str">
        <f>+CONCATENATE(Nacsport!FK215,Nacsport!FL215)</f>
        <v/>
      </c>
      <c r="AJ214" s="34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17"/>
    </row>
    <row r="215" spans="1:45" ht="15.75" hidden="1" customHeight="1" x14ac:dyDescent="0.2">
      <c r="A215">
        <f>+Nacsport!A216</f>
        <v>216</v>
      </c>
      <c r="B215">
        <f>+A215-2</f>
        <v>214</v>
      </c>
      <c r="C215">
        <f>+B215</f>
        <v>214</v>
      </c>
      <c r="D215" s="12">
        <v>1</v>
      </c>
      <c r="E215" s="1" t="s">
        <v>1295</v>
      </c>
      <c r="F215" s="14">
        <f>CONVERT(LEFT(Nacsport!E216,2),"mn","hr")/24+CONVERT(MID(Nacsport!E216,4,2),"sec","hr")/24</f>
        <v>2.75E-2</v>
      </c>
      <c r="G215" s="15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15">
        <f>(+CONVERT(F215,"hr","sec")*24)-5</f>
        <v>2371</v>
      </c>
      <c r="I215" s="15">
        <f>+CONVERT(F215,"hr","mn")*24</f>
        <v>39.599999999999994</v>
      </c>
      <c r="J215" s="1">
        <f>+Nacsport!B216</f>
        <v>12</v>
      </c>
      <c r="K215" s="1" t="str">
        <f>+Nacsport!C216</f>
        <v>DEFENCE</v>
      </c>
      <c r="L215" s="1" t="str">
        <f>+CONCATENATE(Nacsport!I216,Nacsport!J216)</f>
        <v/>
      </c>
      <c r="M215" s="29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77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>+IF(AG215="TRY",5,IF(AG215="CONVERSION",2,IF(AG215="PENALTY-KICK",3,IF(AG215="PENALTY-TRY",7,IF(AG215="DROP",3,"")))))</f>
        <v/>
      </c>
      <c r="AI215" s="1" t="str">
        <f>+CONCATENATE(Nacsport!FK216,Nacsport!FL216)</f>
        <v/>
      </c>
      <c r="AJ215" s="34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 t="str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/>
      </c>
      <c r="AS215" s="17"/>
    </row>
    <row r="216" spans="1:45" ht="15.75" hidden="1" customHeight="1" x14ac:dyDescent="0.2">
      <c r="A216">
        <f>+Nacsport!A217</f>
        <v>217</v>
      </c>
      <c r="B216">
        <f>+A216-2</f>
        <v>215</v>
      </c>
      <c r="C216">
        <f>+B216</f>
        <v>215</v>
      </c>
      <c r="D216" s="12">
        <v>1</v>
      </c>
      <c r="E216" s="1" t="s">
        <v>1295</v>
      </c>
      <c r="F216" s="14">
        <f>CONVERT(LEFT(Nacsport!E217,2),"mn","hr")/24+CONVERT(MID(Nacsport!E217,4,2),"sec","hr")/24</f>
        <v>2.75E-2</v>
      </c>
      <c r="G216" s="15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15">
        <f>(+CONVERT(F216,"hr","sec")*24)-5</f>
        <v>2371</v>
      </c>
      <c r="I216" s="15">
        <f>+CONVERT(F216,"hr","mn")*24</f>
        <v>39.599999999999994</v>
      </c>
      <c r="J216" s="1">
        <f>+Nacsport!B217</f>
        <v>22</v>
      </c>
      <c r="K216" s="1" t="str">
        <f>+Nacsport!C217</f>
        <v>SHORT-MATCH</v>
      </c>
      <c r="L216" s="1" t="str">
        <f>+CONCATENATE(Nacsport!I217,Nacsport!J217)</f>
        <v/>
      </c>
      <c r="M216" s="29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77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>+IF(AG216="TRY",5,IF(AG216="CONVERSION",2,IF(AG216="PENALTY-KICK",3,IF(AG216="PENALTY-TRY",7,IF(AG216="DROP",3,"")))))</f>
        <v/>
      </c>
      <c r="AI216" s="1" t="str">
        <f>+CONCATENATE(Nacsport!FK217,Nacsport!FL217)</f>
        <v/>
      </c>
      <c r="AJ216" s="34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17"/>
    </row>
    <row r="217" spans="1:45" ht="15.75" hidden="1" customHeight="1" x14ac:dyDescent="0.2">
      <c r="A217">
        <f>+Nacsport!A218</f>
        <v>218</v>
      </c>
      <c r="B217">
        <f>+A217-2</f>
        <v>216</v>
      </c>
      <c r="C217">
        <f>+B217</f>
        <v>216</v>
      </c>
      <c r="D217" s="12">
        <v>1</v>
      </c>
      <c r="E217" s="1" t="s">
        <v>1295</v>
      </c>
      <c r="F217" s="14">
        <f>CONVERT(LEFT(Nacsport!E218,2),"mn","hr")/24+CONVERT(MID(Nacsport!E218,4,2),"sec","hr")/24</f>
        <v>2.7615740740740743E-2</v>
      </c>
      <c r="G217" s="15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15">
        <f>(+CONVERT(F217,"hr","sec")*24)-5</f>
        <v>2381</v>
      </c>
      <c r="I217" s="15">
        <f>+CONVERT(F217,"hr","mn")*24</f>
        <v>39.766666666666666</v>
      </c>
      <c r="J217" s="1">
        <f>+Nacsport!B218</f>
        <v>10</v>
      </c>
      <c r="K217" s="1" t="str">
        <f>+Nacsport!C218</f>
        <v>LINEOUT</v>
      </c>
      <c r="L217" s="1" t="str">
        <f>+CONCATENATE(Nacsport!I218,Nacsport!J218)</f>
        <v>OPPONENT</v>
      </c>
      <c r="M217" s="29" t="str">
        <f>IF(Nacsport!G218&lt;&gt;"",LEFT(Nacsport!G218,FIND(";",Nacsport!G218)-1),"")</f>
        <v>68</v>
      </c>
      <c r="N217" s="1" t="str">
        <f>IFERROR(MID(Nacsport!G218,FIND(";", Nacsport!G218)+1,IFERROR(FIND(" ", Nacsport!G218 &amp; " ", FIND(";", Nacsport!G218)+1) - FIND(";", Nacsport!G218)-1,LEN(Nacsport!G218))),"")</f>
        <v>77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>CLEAN</v>
      </c>
      <c r="U217" s="1" t="str">
        <f>+CONCATENATE(Nacsport!CI218,Nacsport!CJ218,Nacsport!CK218,Nacsport!CL218,Nacsport!CM218,Nacsport!CN218,Nacsport!CO218,Nacsport!CP218)</f>
        <v>L5</v>
      </c>
      <c r="V217" s="1" t="str">
        <f>+CONCATENATE(Nacsport!CQ218,Nacsport!CR218,Nacsport!CS218,Nacsport!CT218,Nacsport!CU218,Nacsport!CV218)</f>
        <v>A</v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>+IF(AG217="TRY",5,IF(AG217="CONVERSION",2,IF(AG217="PENALTY-KICK",3,IF(AG217="PENALTY-TRY",7,IF(AG217="DROP",3,"")))))</f>
        <v/>
      </c>
      <c r="AI217" s="1" t="str">
        <f>+CONCATENATE(Nacsport!FK218,Nacsport!FL218)</f>
        <v/>
      </c>
      <c r="AJ217" s="34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17"/>
    </row>
    <row r="218" spans="1:45" ht="15.75" hidden="1" customHeight="1" x14ac:dyDescent="0.2">
      <c r="A218">
        <f>+Nacsport!A219</f>
        <v>219</v>
      </c>
      <c r="B218">
        <f>+A218-2</f>
        <v>217</v>
      </c>
      <c r="C218">
        <f>+B218</f>
        <v>217</v>
      </c>
      <c r="D218" s="12">
        <v>1</v>
      </c>
      <c r="E218" s="1" t="s">
        <v>1295</v>
      </c>
      <c r="F218" s="14">
        <f>CONVERT(LEFT(Nacsport!E219,2),"mn","hr")/24+CONVERT(MID(Nacsport!E219,4,2),"sec","hr")/24</f>
        <v>2.7800925925925923E-2</v>
      </c>
      <c r="G218" s="15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15">
        <f>(+CONVERT(F218,"hr","sec")*24)-5</f>
        <v>2397</v>
      </c>
      <c r="I218" s="15">
        <f>+CONVERT(F218,"hr","mn")*24</f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OPPONENT</v>
      </c>
      <c r="M218" s="29" t="str">
        <f>IF(Nacsport!G219&lt;&gt;"",LEFT(Nacsport!G219,FIND(";",Nacsport!G219)-1),"")</f>
        <v>63</v>
      </c>
      <c r="N218" s="1" t="str">
        <f>IFERROR(MID(Nacsport!G219,FIND(";", Nacsport!G219)+1,IFERROR(FIND(" ", Nacsport!G219 &amp; " ", FIND(";", Nacsport!G219)+1) - FIND(";", Nacsport!G219)-1,LEN(Nacsport!G219))),"")</f>
        <v>86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>POSITIVE</v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>+IF(AG218="TRY",5,IF(AG218="CONVERSION",2,IF(AG218="PENALTY-KICK",3,IF(AG218="PENALTY-TRY",7,IF(AG218="DROP",3,"")))))</f>
        <v/>
      </c>
      <c r="AI218" s="1" t="str">
        <f>+CONCATENATE(Nacsport!FK219,Nacsport!FL219)</f>
        <v/>
      </c>
      <c r="AJ218" s="34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17"/>
    </row>
    <row r="219" spans="1:45" ht="15.75" customHeight="1" x14ac:dyDescent="0.2">
      <c r="A219">
        <f>+Nacsport!A220</f>
        <v>220</v>
      </c>
      <c r="B219">
        <f>+A219-2</f>
        <v>218</v>
      </c>
      <c r="C219">
        <f>+B219</f>
        <v>218</v>
      </c>
      <c r="D219" s="12">
        <v>1</v>
      </c>
      <c r="E219" s="1" t="s">
        <v>1295</v>
      </c>
      <c r="F219" s="14">
        <f>CONVERT(LEFT(Nacsport!E220,2),"mn","hr")/24+CONVERT(MID(Nacsport!E220,4,2),"sec","hr")/24</f>
        <v>2.7847222222222221E-2</v>
      </c>
      <c r="G219" s="15">
        <f>(CONVERT((CONVERT(LEFT(Nacsport!F220,2),"mn","hr")/24+CONVERT(MID(Nacsport!F220,4,2),"sec","hr")/24)-(CONVERT(LEFT(Nacsport!E220,2),"mn","hr")/24+CONVERT(MID(Nacsport!E220,4,2),"sec","hr")/24),"hr","sec")*24)+2</f>
        <v>4.9999999999998694</v>
      </c>
      <c r="H219" s="15">
        <f>(+CONVERT(F219,"hr","sec")*24)-5</f>
        <v>2401</v>
      </c>
      <c r="I219" s="15">
        <f>+CONVERT(F219,"hr","mn")*24</f>
        <v>40.1</v>
      </c>
      <c r="J219" s="1">
        <f>+Nacsport!B220</f>
        <v>37</v>
      </c>
      <c r="K219" s="1" t="str">
        <f>+Nacsport!C220</f>
        <v>TACKLE</v>
      </c>
      <c r="L219" s="1" t="str">
        <f>+CONCATENATE(Nacsport!I220,Nacsport!J220)</f>
        <v>SAN BENEDETTO</v>
      </c>
      <c r="M219" s="29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>9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>NEGATIVE</v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>+IF(AG219="TRY",5,IF(AG219="CONVERSION",2,IF(AG219="PENALTY-KICK",3,IF(AG219="PENALTY-TRY",7,IF(AG219="DROP",3,"")))))</f>
        <v/>
      </c>
      <c r="AI219" s="1" t="str">
        <f>+CONCATENATE(Nacsport!FK220,Nacsport!FL220)</f>
        <v/>
      </c>
      <c r="AJ219" s="34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17"/>
    </row>
    <row r="220" spans="1:45" ht="15.75" hidden="1" customHeight="1" x14ac:dyDescent="0.2">
      <c r="A220">
        <f>+Nacsport!A221</f>
        <v>221</v>
      </c>
      <c r="B220">
        <f>+A220-2</f>
        <v>219</v>
      </c>
      <c r="C220">
        <f>+B220</f>
        <v>219</v>
      </c>
      <c r="D220" s="12">
        <v>1</v>
      </c>
      <c r="E220" s="1" t="s">
        <v>1295</v>
      </c>
      <c r="F220" s="14">
        <f>CONVERT(LEFT(Nacsport!E221,2),"mn","hr")/24+CONVERT(MID(Nacsport!E221,4,2),"sec","hr")/24</f>
        <v>2.7870370370370368E-2</v>
      </c>
      <c r="G220" s="15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15">
        <f>(+CONVERT(F220,"hr","sec")*24)-5</f>
        <v>2403</v>
      </c>
      <c r="I220" s="15">
        <f>+CONVERT(F220,"hr","mn")*24</f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OPPONENT</v>
      </c>
      <c r="M220" s="29" t="str">
        <f>IF(Nacsport!G221&lt;&gt;"",LEFT(Nacsport!G221,FIND(";",Nacsport!G221)-1),"")</f>
        <v>59</v>
      </c>
      <c r="N220" s="1" t="str">
        <f>IFERROR(MID(Nacsport!G221,FIND(";", Nacsport!G221)+1,IFERROR(FIND(" ", Nacsport!G221 &amp; " ", FIND(";", Nacsport!G221)+1) - FIND(";", Nacsport!G221)-1,LEN(Nacsport!G221))),"")</f>
        <v>89</v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>SLOW</v>
      </c>
      <c r="AG220" s="1" t="str">
        <f>+CONCATENATE(Nacsport!FF221,Nacsport!FG221,Nacsport!FH221,Nacsport!FI221,Nacsport!FJ221)</f>
        <v/>
      </c>
      <c r="AH220" s="1" t="str">
        <f>+IF(AG220="TRY",5,IF(AG220="CONVERSION",2,IF(AG220="PENALTY-KICK",3,IF(AG220="PENALTY-TRY",7,IF(AG220="DROP",3,"")))))</f>
        <v/>
      </c>
      <c r="AI220" s="1" t="str">
        <f>+CONCATENATE(Nacsport!FK221,Nacsport!FL221)</f>
        <v/>
      </c>
      <c r="AJ220" s="34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 t="str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/>
      </c>
      <c r="AS220" s="17"/>
    </row>
    <row r="221" spans="1:45" ht="15.75" customHeight="1" x14ac:dyDescent="0.2">
      <c r="A221">
        <f>+Nacsport!A222</f>
        <v>222</v>
      </c>
      <c r="B221">
        <f>+A221-2</f>
        <v>220</v>
      </c>
      <c r="C221">
        <f>+B221</f>
        <v>220</v>
      </c>
      <c r="D221" s="12">
        <v>1</v>
      </c>
      <c r="E221" s="1" t="s">
        <v>1295</v>
      </c>
      <c r="F221" s="14">
        <f>CONVERT(LEFT(Nacsport!E222,2),"mn","hr")/24+CONVERT(MID(Nacsport!E222,4,2),"sec","hr")/24</f>
        <v>2.7939814814814813E-2</v>
      </c>
      <c r="G221" s="15">
        <f>(CONVERT((CONVERT(LEFT(Nacsport!F222,2),"mn","hr")/24+CONVERT(MID(Nacsport!F222,4,2),"sec","hr")/24)-(CONVERT(LEFT(Nacsport!E222,2),"mn","hr")/24+CONVERT(MID(Nacsport!E222,4,2),"sec","hr")/24),"hr","sec")*24)+2</f>
        <v>4.9999999999998694</v>
      </c>
      <c r="H221" s="15">
        <f>(+CONVERT(F221,"hr","sec")*24)-5</f>
        <v>2409</v>
      </c>
      <c r="I221" s="15">
        <f>+CONVERT(F221,"hr","mn")*24</f>
        <v>40.233333333333327</v>
      </c>
      <c r="J221" s="1">
        <f>+Nacsport!B222</f>
        <v>38</v>
      </c>
      <c r="K221" s="1" t="str">
        <f>+Nacsport!C222</f>
        <v>TACKLE</v>
      </c>
      <c r="L221" s="1" t="str">
        <f>+CONCATENATE(Nacsport!I222,Nacsport!J222)</f>
        <v>SAN BENEDETTO</v>
      </c>
      <c r="M221" s="29" t="str">
        <f>IF(Nacsport!G222&lt;&gt;"",LEFT(Nacsport!G222,FIND(";",Nacsport!G222)-1),"")</f>
        <v/>
      </c>
      <c r="N221" s="1" t="str">
        <f>IFERROR(MID(Nacsport!G222,FIND(";", Nacsport!G222)+1,IFERROR(FIND(" ", Nacsport!G222 &amp; " ", FIND(";", Nacsport!G222)+1) - FIND(";", Nacsport!G222)-1,LEN(Nacsport!G222))),"")</f>
        <v/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>10</v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>NEUTRAL</v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>+IF(AG221="TRY",5,IF(AG221="CONVERSION",2,IF(AG221="PENALTY-KICK",3,IF(AG221="PENALTY-TRY",7,IF(AG221="DROP",3,"")))))</f>
        <v/>
      </c>
      <c r="AI221" s="1" t="str">
        <f>+CONCATENATE(Nacsport!FK222,Nacsport!FL222)</f>
        <v/>
      </c>
      <c r="AJ221" s="34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17"/>
    </row>
    <row r="222" spans="1:45" ht="15.75" customHeight="1" x14ac:dyDescent="0.2">
      <c r="A222">
        <f>+Nacsport!A475</f>
        <v>475</v>
      </c>
      <c r="B222">
        <f>+A222-2</f>
        <v>473</v>
      </c>
      <c r="C222">
        <f>+B222</f>
        <v>473</v>
      </c>
      <c r="D222" s="12">
        <v>1</v>
      </c>
      <c r="E222" s="1" t="s">
        <v>1295</v>
      </c>
      <c r="F222" s="14">
        <f>CONVERT(LEFT(Nacsport!E475,2),"mn","hr")/24+CONVERT(MID(Nacsport!E475,4,2),"sec","hr")/24</f>
        <v>6.188657407407408E-2</v>
      </c>
      <c r="G222" s="15">
        <v>8</v>
      </c>
      <c r="H222" s="15">
        <f>(+CONVERT(F222,"hr","sec")*24)-5</f>
        <v>5342</v>
      </c>
      <c r="I222" s="15">
        <f>+CONVERT(F222,"hr","mn")*24</f>
        <v>89.116666666666674</v>
      </c>
      <c r="J222" s="1">
        <f>+Nacsport!B475</f>
        <v>18</v>
      </c>
      <c r="K222" s="1" t="str">
        <f>+Nacsport!C475</f>
        <v>PENALTY</v>
      </c>
      <c r="L222" s="1" t="str">
        <f>+CONCATENATE(Nacsport!I475,Nacsport!J475)</f>
        <v>SAN BENEDETTO</v>
      </c>
      <c r="M222" s="29" t="str">
        <f>IF(Nacsport!G475&lt;&gt;"",LEFT(Nacsport!G475,FIND(";",Nacsport!G475)-1),"")</f>
        <v>8</v>
      </c>
      <c r="N222" s="1" t="str">
        <f>IFERROR(MID(Nacsport!G475,FIND(";", Nacsport!G475)+1,IFERROR(FIND(" ", Nacsport!G475 &amp; " ", FIND(";", Nacsport!G475)+1) - FIND(";", Nacsport!G475)-1,LEN(Nacsport!G475))),"")</f>
        <v>96</v>
      </c>
      <c r="O222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222" s="1" t="str">
        <f>IF(ISNA(LOOKUP(2,1/(Nacsport!AA475:BY475&lt;&gt;""),Nacsport!AA475:BY475)),"",LOOKUP(2,1/(Nacsport!AA475:BY475&lt;&gt;""),Nacsport!AA475:BY475))</f>
        <v>9</v>
      </c>
      <c r="Q222" s="1" t="str">
        <f t="array" ref="Q222">+IF(+COUNTIF(Nacsport!AA475:BY475,"*")&gt;1,INDEX(Nacsport!Z475:BX475,MATCH(TRUE,Nacsport!Z475:BX475&gt;0,0)),"")</f>
        <v/>
      </c>
      <c r="R222" s="1" t="str">
        <f>+CONCATENATE(Nacsport!BZ475,Nacsport!CA475)</f>
        <v/>
      </c>
      <c r="S222" s="1" t="str">
        <f>+CONCATENATE(Nacsport!CB475,Nacsport!CC475,Nacsport!CD475)</f>
        <v/>
      </c>
      <c r="T222" s="1" t="str">
        <f>+CONCATENATE(Nacsport!CE475,Nacsport!CF475,Nacsport!CG475,Nacsport!CH475)</f>
        <v/>
      </c>
      <c r="U222" s="1" t="str">
        <f>+CONCATENATE(Nacsport!CI475,Nacsport!CJ475,Nacsport!CK475,Nacsport!CL475,Nacsport!CM475,Nacsport!CN475,Nacsport!CO475,Nacsport!CP475)</f>
        <v/>
      </c>
      <c r="V222" s="1" t="str">
        <f>+CONCATENATE(Nacsport!CQ475,Nacsport!CR475,Nacsport!CS475,Nacsport!CT475,Nacsport!CU475,Nacsport!CV475)</f>
        <v/>
      </c>
      <c r="W222" s="1" t="str">
        <f>+CONCATENATE(Nacsport!CW475,Nacsport!CX475,Nacsport!CY475,Nacsport!CZ475,Nacsport!DA475,Nacsport!DB475,Nacsport!DC475)</f>
        <v/>
      </c>
      <c r="X222" s="1" t="str">
        <f>+CONCATENATE(Nacsport!DD475,Nacsport!DE475,Nacsport!DF475,Nacsport!DG475,Nacsport!DH475,Nacsport!DI475,Nacsport!DJ475,Nacsport!DK475,Nacsport!DL475,Nacsport!DM475,Nacsport!DN475)</f>
        <v/>
      </c>
      <c r="Y222" s="1" t="str">
        <f>+CONCATENATE(Nacsport!DO475,Nacsport!DP475,Nacsport!DQ475,Nacsport!DR475,Nacsport!DS475,Nacsport!DT475,Nacsport!DU475,Nacsport!DV475,)</f>
        <v/>
      </c>
      <c r="Z222" s="1" t="str">
        <f>+CONCATENATE(Nacsport!DW475,Nacsport!DX475,Nacsport!DY475,Nacsport!DZ475)</f>
        <v/>
      </c>
      <c r="AA222" s="1" t="str">
        <f>+CONCATENATE(Nacsport!EA475,Nacsport!EB475,Nacsport!EC475,Nacsport!ED475,Nacsport!EE475)</f>
        <v/>
      </c>
      <c r="AB222" s="1" t="str">
        <f>+CONCATENATE(Nacsport!EF475,Nacsport!EG475,Nacsport!EH475,Nacsport!EI475,Nacsport!EJ475,Nacsport!EK475)</f>
        <v/>
      </c>
      <c r="AC222" s="1" t="str">
        <f>+CONCATENATE(Nacsport!EL475,Nacsport!EM475,Nacsport!EN475,Nacsport!EO475,Nacsport!EP475,Nacsport!EQ475,Nacsport!ER475)</f>
        <v>OFFSIDE</v>
      </c>
      <c r="AD222" s="1" t="str">
        <f>+CONCATENATE(Nacsport!ES475,Nacsport!ET475,Nacsport!EU475,Nacsport!EV475,Nacsport!EW475,Nacsport!EX475,Nacsport!EY475,Nacsport!EZ475)</f>
        <v/>
      </c>
      <c r="AE222" s="1" t="str">
        <f>+CONCATENATE(Nacsport!FA475,Nacsport!FB475,Nacsport!FC475)</f>
        <v/>
      </c>
      <c r="AF222" s="1" t="str">
        <f>+CONCATENATE(Nacsport!FD475,Nacsport!FE475)</f>
        <v/>
      </c>
      <c r="AG222" s="1" t="str">
        <f>+CONCATENATE(Nacsport!FF475,Nacsport!FG475,Nacsport!FH475,Nacsport!FI475,Nacsport!FJ475)</f>
        <v/>
      </c>
      <c r="AH222" s="1" t="str">
        <f>+IF(AG222="TRY",5,IF(AG222="CONVERSION",2,IF(AG222="PENALTY-KICK",3,IF(AG222="PENALTY-TRY",7,IF(AG222="DROP",3,"")))))</f>
        <v/>
      </c>
      <c r="AI222" s="1" t="str">
        <f>+CONCATENATE(Nacsport!FK475,Nacsport!FL475)</f>
        <v/>
      </c>
      <c r="AJ222" s="34" t="str">
        <f>+CONCATENATE(Nacsport!FM475,Nacsport!FN475)</f>
        <v/>
      </c>
      <c r="AK222" s="1" t="str">
        <f>+IF(OR(K222="ATTACCO",K222="DIFESA"),+CONCATENATE(Nacsport!FO475,Nacsport!FP474,Nacsport!FQ475,Nacsport!FR475,Nacsport!FS475,Nacsport!FT475,Nacsport!FU475,),"")</f>
        <v/>
      </c>
      <c r="AL222" s="1" t="str">
        <f>+IF(OR(K222="ATAQUE",K222="DEFENSA"),+CONCATENATE(Nacsport!FV475,Nacsport!FW475,Nacsport!FX475,Nacsport!FY475,Nacsport!FZ475,Nacsport!GA475,Nacsport!GB475,),"")</f>
        <v/>
      </c>
      <c r="AM222" s="1" t="str">
        <f>+CONCATENATE(Nacsport!GC475,Nacsport!GD475,Nacsport!GE475,Nacsport!GF475,Nacsport!GG475,Nacsport!GH475,Nacsport!GI475,Nacsport!GJ475,)</f>
        <v/>
      </c>
      <c r="AN222" s="1" t="str">
        <f>IF(K222="PUNTOS",LOOKUP(2,1/($K$3:K222="ATAQUE"),$AN$3:AN222),IF(+COUNTIF(Nacsport!GK475:'Nacsport'!GS475,"*")&gt;0,+COUNTIF(Nacsport!GK475:'Nacsport'!GS475,"*"),""))</f>
        <v/>
      </c>
      <c r="AO222" t="str">
        <f ca="1">+IF(K222="QUIEBRE",+IF(L222="SAN LUIS",+COUNTIF(K222:INDIRECT(ADDRESS((LOOKUP(2,1/($K$1:K222="ATAQUE"),Nacsport!$A$1:A475)),3,4)),"RUCK")+1,+COUNTIF(K222:INDIRECT(ADDRESS((LOOKUP(2,1/($K$1:K222="DEFENSA"),Nacsport!$A$1:A475)),3,4)),"RUCK")+1),"")</f>
        <v/>
      </c>
      <c r="AP222" t="str">
        <f ca="1">+IF(OR(K222="PUNTOS",K222="QUIEBRE"),+IF(L222="SAN LUIS",+COUNTIF(K222:INDIRECT(ADDRESS((LOOKUP(2,1/($K$1:K222="ATAQUE"),Nacsport!$A$1:A475)),3,4)),"PASE"),+COUNTIF(K222:INDIRECT(ADDRESS((LOOKUP(2,1/($K$1:K222="DEFENSA"),Nacsport!$A$1:A475)),3,4)),"PASE")),"")</f>
        <v/>
      </c>
      <c r="AQ222" t="str">
        <f>IF(K222="QUIEBRE",LOOKUP(2,1/($K$3:K222="ATAQUE"),$AL$3:AL222),IF(+COUNTIF(Nacsport!GK475:'Nacsport'!GS475,"*")&gt;0,+COUNTIF(Nacsport!GK475:'Nacsport'!GS475,"*"),""))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17"/>
    </row>
    <row r="223" spans="1:45" ht="15.75" hidden="1" customHeight="1" x14ac:dyDescent="0.2">
      <c r="A223">
        <f>+Nacsport!A224</f>
        <v>224</v>
      </c>
      <c r="B223">
        <f>+A223-2</f>
        <v>222</v>
      </c>
      <c r="C223">
        <f>+B223</f>
        <v>222</v>
      </c>
      <c r="D223" s="12">
        <v>1</v>
      </c>
      <c r="E223" s="1" t="s">
        <v>1295</v>
      </c>
      <c r="F223" s="14">
        <f>CONVERT(LEFT(Nacsport!E224,2),"mn","hr")/24+CONVERT(MID(Nacsport!E224,4,2),"sec","hr")/24</f>
        <v>2.7997685185185184E-2</v>
      </c>
      <c r="G223" s="15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15">
        <f>(+CONVERT(F223,"hr","sec")*24)-5</f>
        <v>2414</v>
      </c>
      <c r="I223" s="15">
        <f>+CONVERT(F223,"hr","mn")*24</f>
        <v>40.316666666666663</v>
      </c>
      <c r="J223" s="1">
        <f>+Nacsport!B224</f>
        <v>21</v>
      </c>
      <c r="K223" s="1" t="str">
        <f>+Nacsport!C224</f>
        <v>END</v>
      </c>
      <c r="L223" s="1" t="str">
        <f>+CONCATENATE(Nacsport!I224,Nacsport!J224)</f>
        <v/>
      </c>
      <c r="M223" s="29" t="str">
        <f>IF(Nacsport!G224&lt;&gt;"",LEFT(Nacsport!G224,FIND(";",Nacsport!G224)-1),"")</f>
        <v/>
      </c>
      <c r="N223" s="1" t="str">
        <f>IFERROR(MID(Nacsport!G224,FIND(";", Nacsport!G224)+1,IFERROR(FIND(" ", Nacsport!G224 &amp; " ", FIND(";", Nacsport!G224)+1) - FIND(";", Nacsport!G224)-1,LEN(Nacsport!G224))),"")</f>
        <v/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>+IF(AG223="TRY",5,IF(AG223="CONVERSION",2,IF(AG223="PENALTY-KICK",3,IF(AG223="PENALTY-TRY",7,IF(AG223="DROP",3,"")))))</f>
        <v/>
      </c>
      <c r="AI223" s="1" t="str">
        <f>+CONCATENATE(Nacsport!FK224,Nacsport!FL224)</f>
        <v/>
      </c>
      <c r="AJ223" s="34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17"/>
    </row>
    <row r="224" spans="1:45" ht="15.75" hidden="1" customHeight="1" x14ac:dyDescent="0.2">
      <c r="A224">
        <f>+Nacsport!A225</f>
        <v>225</v>
      </c>
      <c r="B224">
        <f>+A224-2</f>
        <v>223</v>
      </c>
      <c r="C224">
        <f>+B224</f>
        <v>223</v>
      </c>
      <c r="D224" s="12">
        <v>1</v>
      </c>
      <c r="E224" s="1" t="s">
        <v>1295</v>
      </c>
      <c r="F224" s="14">
        <f>CONVERT(LEFT(Nacsport!E225,2),"mn","hr")/24+CONVERT(MID(Nacsport!E225,4,2),"sec","hr")/24</f>
        <v>2.8541666666666667E-2</v>
      </c>
      <c r="G224" s="15">
        <f>CONVERT((CONVERT(LEFT(Nacsport!F225,2),"mn","hr")/24+CONVERT(MID(Nacsport!F225,4,2),"sec","hr")/24)-(CONVERT(LEFT(Nacsport!E225,2),"mn","hr")/24+CONVERT(MID(Nacsport!E225,4,2),"sec","hr")/24),"hr","sec")*24</f>
        <v>0</v>
      </c>
      <c r="H224" s="15">
        <f>(+CONVERT(F224,"hr","sec")*24)-5</f>
        <v>2461</v>
      </c>
      <c r="I224" s="15">
        <f>+CONVERT(F224,"hr","mn")*24</f>
        <v>41.099999999999994</v>
      </c>
      <c r="J224" s="1">
        <f>+Nacsport!B225</f>
        <v>9</v>
      </c>
      <c r="K224" s="1" t="str">
        <f>+Nacsport!C225</f>
        <v>POINTS</v>
      </c>
      <c r="L224" s="1" t="str">
        <f>+CONCATENATE(Nacsport!I225,Nacsport!J225)</f>
        <v>OPPONENT</v>
      </c>
      <c r="M224" s="29" t="str">
        <f>IF(Nacsport!G225&lt;&gt;"",LEFT(Nacsport!G225,FIND(";",Nacsport!G225)-1),"")</f>
        <v>45</v>
      </c>
      <c r="N224" s="1" t="str">
        <f>IFERROR(MID(Nacsport!G225,FIND(";", Nacsport!G225)+1,IFERROR(FIND(" ", Nacsport!G225 &amp; " ", FIND(";", Nacsport!G225)+1) - FIND(";", Nacsport!G225)-1,LEN(Nacsport!G225))),"")</f>
        <v>90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>PENALTY-KICK</v>
      </c>
      <c r="AH224" s="1">
        <f>+IF(AG224="TRY",5,IF(AG224="CONVERSION",2,IF(AG224="PENALTY-KICK",3,IF(AG224="PENALTY-TRY",7,IF(AG224="DROP",3,"")))))</f>
        <v>3</v>
      </c>
      <c r="AI224" s="1" t="str">
        <f>+CONCATENATE(Nacsport!FK225,Nacsport!FL225)</f>
        <v/>
      </c>
      <c r="AJ224" s="34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17"/>
    </row>
    <row r="225" spans="1:45" ht="15.75" customHeight="1" x14ac:dyDescent="0.2">
      <c r="A225">
        <f>+Nacsport!A226</f>
        <v>226</v>
      </c>
      <c r="B225">
        <f>+A225-2</f>
        <v>224</v>
      </c>
      <c r="C225">
        <f>+B225</f>
        <v>224</v>
      </c>
      <c r="D225" s="12">
        <v>1</v>
      </c>
      <c r="E225" s="1" t="s">
        <v>1295</v>
      </c>
      <c r="F225" s="14">
        <f>CONVERT(LEFT(Nacsport!E226,2),"mn","hr")/24+CONVERT(MID(Nacsport!E226,4,2),"sec","hr")/24</f>
        <v>2.8923611111111112E-2</v>
      </c>
      <c r="G225" s="15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15">
        <f>(+CONVERT(F225,"hr","sec")*24)-5</f>
        <v>2494</v>
      </c>
      <c r="I225" s="15">
        <f>+CONVERT(F225,"hr","mn")*24</f>
        <v>41.65</v>
      </c>
      <c r="J225" s="1">
        <f>+Nacsport!B226</f>
        <v>11</v>
      </c>
      <c r="K225" s="1" t="str">
        <f>+Nacsport!C226</f>
        <v>TURNOVER-</v>
      </c>
      <c r="L225" s="1" t="str">
        <f>+CONCATENATE(Nacsport!I226,Nacsport!J226)</f>
        <v>SAN BENEDETTO</v>
      </c>
      <c r="M225" s="29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>
        <f>IF(ISNA(LOOKUP(2,1/(Nacsport!AA226:BY226&lt;&gt;""),Nacsport!AA226:BY226)),"",LOOKUP(2,1/(Nacsport!AA226:BY226&lt;&gt;""),Nacsport!AA226:BY226))</f>
        <v>10</v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>KNOCK-ON</v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>+IF(AG225="TRY",5,IF(AG225="CONVERSION",2,IF(AG225="PENALTY-KICK",3,IF(AG225="PENALTY-TRY",7,IF(AG225="DROP",3,"")))))</f>
        <v/>
      </c>
      <c r="AI225" s="1" t="str">
        <f>+CONCATENATE(Nacsport!FK226,Nacsport!FL226)</f>
        <v/>
      </c>
      <c r="AJ225" s="34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17"/>
    </row>
    <row r="226" spans="1:45" ht="15.75" hidden="1" customHeight="1" x14ac:dyDescent="0.2">
      <c r="A226">
        <f>+Nacsport!A227</f>
        <v>227</v>
      </c>
      <c r="B226">
        <f>+A226-2</f>
        <v>225</v>
      </c>
      <c r="C226">
        <f>+B226</f>
        <v>225</v>
      </c>
      <c r="D226" s="12">
        <v>1</v>
      </c>
      <c r="E226" s="1" t="s">
        <v>1295</v>
      </c>
      <c r="F226" s="14">
        <f>CONVERT(LEFT(Nacsport!E227,2),"mn","hr")/24+CONVERT(MID(Nacsport!E227,4,2),"sec","hr")/24</f>
        <v>2.8923611111111112E-2</v>
      </c>
      <c r="G226" s="15">
        <f>CONVERT((CONVERT(LEFT(Nacsport!F227,2),"mn","hr")/24+CONVERT(MID(Nacsport!F227,4,2),"sec","hr")/24)-(CONVERT(LEFT(Nacsport!E227,2),"mn","hr")/24+CONVERT(MID(Nacsport!E227,4,2),"sec","hr")/24),"hr","sec")*24</f>
        <v>0</v>
      </c>
      <c r="H226" s="15">
        <f>(+CONVERT(F226,"hr","sec")*24)-5</f>
        <v>2494</v>
      </c>
      <c r="I226" s="15">
        <f>+CONVERT(F226,"hr","mn")*24</f>
        <v>41.65</v>
      </c>
      <c r="J226" s="1">
        <f>+Nacsport!B227</f>
        <v>23</v>
      </c>
      <c r="K226" s="1" t="str">
        <f>+Nacsport!C227</f>
        <v>SHORT-MATCH</v>
      </c>
      <c r="L226" s="1" t="str">
        <f>+CONCATENATE(Nacsport!I227,Nacsport!J227)</f>
        <v/>
      </c>
      <c r="M226" s="29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>+IF(AG226="TRY",5,IF(AG226="CONVERSION",2,IF(AG226="PENALTY-KICK",3,IF(AG226="PENALTY-TRY",7,IF(AG226="DROP",3,"")))))</f>
        <v/>
      </c>
      <c r="AI226" s="1" t="str">
        <f>+CONCATENATE(Nacsport!FK227,Nacsport!FL227)</f>
        <v/>
      </c>
      <c r="AJ226" s="34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17"/>
    </row>
    <row r="227" spans="1:45" ht="15.75" customHeight="1" x14ac:dyDescent="0.2">
      <c r="A227">
        <f>+Nacsport!A228</f>
        <v>228</v>
      </c>
      <c r="B227">
        <f>+A227-2</f>
        <v>226</v>
      </c>
      <c r="C227">
        <f>+B227</f>
        <v>226</v>
      </c>
      <c r="D227" s="12">
        <v>1</v>
      </c>
      <c r="E227" s="1" t="s">
        <v>1295</v>
      </c>
      <c r="F227" s="14">
        <f>CONVERT(LEFT(Nacsport!E228,2),"mn","hr")/24+CONVERT(MID(Nacsport!E228,4,2),"sec","hr")/24</f>
        <v>2.8923611111111112E-2</v>
      </c>
      <c r="G227" s="15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15">
        <f>(+CONVERT(F227,"hr","sec")*24)-5</f>
        <v>2494</v>
      </c>
      <c r="I227" s="15">
        <f>+CONVERT(F227,"hr","mn")*24</f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29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>+IF(AG227="TRY",5,IF(AG227="CONVERSION",2,IF(AG227="PENALTY-KICK",3,IF(AG227="PENALTY-TRY",7,IF(AG227="DROP",3,"")))))</f>
        <v/>
      </c>
      <c r="AI227" s="1" t="str">
        <f>+CONCATENATE(Nacsport!FK228,Nacsport!FL228)</f>
        <v/>
      </c>
      <c r="AJ227" s="34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17"/>
    </row>
    <row r="228" spans="1:45" ht="15.75" hidden="1" customHeight="1" x14ac:dyDescent="0.2">
      <c r="A228">
        <f>+Nacsport!A229</f>
        <v>229</v>
      </c>
      <c r="B228">
        <f>+A228-2</f>
        <v>227</v>
      </c>
      <c r="C228">
        <f>+B228</f>
        <v>227</v>
      </c>
      <c r="D228" s="12">
        <v>1</v>
      </c>
      <c r="E228" s="1" t="s">
        <v>1295</v>
      </c>
      <c r="F228" s="14">
        <f>CONVERT(LEFT(Nacsport!E229,2),"mn","hr")/24+CONVERT(MID(Nacsport!E229,4,2),"sec","hr")/24</f>
        <v>2.900462962962963E-2</v>
      </c>
      <c r="G228" s="15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15">
        <f>(+CONVERT(F228,"hr","sec")*24)-5</f>
        <v>2501</v>
      </c>
      <c r="I228" s="15">
        <f>+CONVERT(F228,"hr","mn")*24</f>
        <v>41.766666666666666</v>
      </c>
      <c r="J228" s="1">
        <f>+Nacsport!B229</f>
        <v>22</v>
      </c>
      <c r="K228" s="1" t="str">
        <f>+Nacsport!C229</f>
        <v>END</v>
      </c>
      <c r="L228" s="1" t="str">
        <f>+CONCATENATE(Nacsport!I229,Nacsport!J229)</f>
        <v/>
      </c>
      <c r="M228" s="29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>+IF(AG228="TRY",5,IF(AG228="CONVERSION",2,IF(AG228="PENALTY-KICK",3,IF(AG228="PENALTY-TRY",7,IF(AG228="DROP",3,"")))))</f>
        <v/>
      </c>
      <c r="AI228" s="1" t="str">
        <f>+CONCATENATE(Nacsport!FK229,Nacsport!FL229)</f>
        <v/>
      </c>
      <c r="AJ228" s="34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17"/>
    </row>
    <row r="229" spans="1:45" ht="15.75" hidden="1" customHeight="1" x14ac:dyDescent="0.2">
      <c r="A229">
        <f>+Nacsport!A230</f>
        <v>230</v>
      </c>
      <c r="B229">
        <f>+A229-2</f>
        <v>228</v>
      </c>
      <c r="C229">
        <f>+B229</f>
        <v>228</v>
      </c>
      <c r="D229" s="12">
        <v>1</v>
      </c>
      <c r="E229" s="1" t="s">
        <v>1295</v>
      </c>
      <c r="F229" s="14">
        <f>CONVERT(LEFT(Nacsport!E230,2),"mn","hr")/24+CONVERT(MID(Nacsport!E230,4,2),"sec","hr")/24</f>
        <v>2.9479166666666664E-2</v>
      </c>
      <c r="G229" s="15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15">
        <f>(+CONVERT(F229,"hr","sec")*24)-5</f>
        <v>2541.9999999999995</v>
      </c>
      <c r="I229" s="15">
        <f>+CONVERT(F229,"hr","mn")*24</f>
        <v>42.449999999999996</v>
      </c>
      <c r="J229" s="1">
        <f>+Nacsport!B230</f>
        <v>13</v>
      </c>
      <c r="K229" s="1" t="str">
        <f>+Nacsport!C230</f>
        <v>DEFENCE</v>
      </c>
      <c r="L229" s="1" t="str">
        <f>+CONCATENATE(Nacsport!I230,Nacsport!J230)</f>
        <v/>
      </c>
      <c r="M229" s="29" t="str">
        <f>IF(Nacsport!G230&lt;&gt;"",LEFT(Nacsport!G230,FIND(";",Nacsport!G230)-1),"")</f>
        <v>12</v>
      </c>
      <c r="N229" s="1" t="str">
        <f>IFERROR(MID(Nacsport!G230,FIND(";", Nacsport!G230)+1,IFERROR(FIND(" ", Nacsport!G230 &amp; " ", FIND(";", Nacsport!G230)+1) - FIND(";", Nacsport!G230)-1,LEN(Nacsport!G230))),"")</f>
        <v>27</v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>+IF(AG229="TRY",5,IF(AG229="CONVERSION",2,IF(AG229="PENALTY-KICK",3,IF(AG229="PENALTY-TRY",7,IF(AG229="DROP",3,"")))))</f>
        <v/>
      </c>
      <c r="AI229" s="1" t="str">
        <f>+CONCATENATE(Nacsport!FK230,Nacsport!FL230)</f>
        <v/>
      </c>
      <c r="AJ229" s="34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 t="str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/>
      </c>
      <c r="AS229" s="17"/>
    </row>
    <row r="230" spans="1:45" ht="15.75" hidden="1" customHeight="1" x14ac:dyDescent="0.2">
      <c r="A230">
        <f>+Nacsport!A231</f>
        <v>231</v>
      </c>
      <c r="B230">
        <f>+A230-2</f>
        <v>229</v>
      </c>
      <c r="C230">
        <f>+B230</f>
        <v>229</v>
      </c>
      <c r="D230" s="12">
        <v>1</v>
      </c>
      <c r="E230" s="1" t="s">
        <v>1295</v>
      </c>
      <c r="F230" s="14">
        <f>CONVERT(LEFT(Nacsport!E231,2),"mn","hr")/24+CONVERT(MID(Nacsport!E231,4,2),"sec","hr")/24</f>
        <v>2.9479166666666664E-2</v>
      </c>
      <c r="G230" s="15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15">
        <f>(+CONVERT(F230,"hr","sec")*24)-5</f>
        <v>2541.9999999999995</v>
      </c>
      <c r="I230" s="15">
        <f>+CONVERT(F230,"hr","mn")*24</f>
        <v>42.449999999999996</v>
      </c>
      <c r="J230" s="1">
        <f>+Nacsport!B231</f>
        <v>24</v>
      </c>
      <c r="K230" s="1" t="str">
        <f>+Nacsport!C231</f>
        <v>SHORT-MATCH</v>
      </c>
      <c r="L230" s="1" t="str">
        <f>+CONCATENATE(Nacsport!I231,Nacsport!J231)</f>
        <v/>
      </c>
      <c r="M230" s="29" t="str">
        <f>IF(Nacsport!G231&lt;&gt;"",LEFT(Nacsport!G231,FIND(";",Nacsport!G231)-1),"")</f>
        <v>12</v>
      </c>
      <c r="N230" s="1" t="str">
        <f>IFERROR(MID(Nacsport!G231,FIND(";", Nacsport!G231)+1,IFERROR(FIND(" ", Nacsport!G231 &amp; " ", FIND(";", Nacsport!G231)+1) - FIND(";", Nacsport!G231)-1,LEN(Nacsport!G231))),"")</f>
        <v>27</v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>+IF(AG230="TRY",5,IF(AG230="CONVERSION",2,IF(AG230="PENALTY-KICK",3,IF(AG230="PENALTY-TRY",7,IF(AG230="DROP",3,"")))))</f>
        <v/>
      </c>
      <c r="AI230" s="1" t="str">
        <f>+CONCATENATE(Nacsport!FK231,Nacsport!FL231)</f>
        <v/>
      </c>
      <c r="AJ230" s="34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17"/>
    </row>
    <row r="231" spans="1:45" ht="15.75" hidden="1" customHeight="1" x14ac:dyDescent="0.2">
      <c r="A231">
        <f>+Nacsport!A232</f>
        <v>232</v>
      </c>
      <c r="B231">
        <f>+A231-2</f>
        <v>230</v>
      </c>
      <c r="C231">
        <f>+B231</f>
        <v>230</v>
      </c>
      <c r="D231" s="12">
        <v>1</v>
      </c>
      <c r="E231" s="1" t="s">
        <v>1295</v>
      </c>
      <c r="F231" s="14">
        <f>CONVERT(LEFT(Nacsport!E232,2),"mn","hr")/24+CONVERT(MID(Nacsport!E232,4,2),"sec","hr")/24</f>
        <v>2.9537037037037035E-2</v>
      </c>
      <c r="G231" s="15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15">
        <f>(+CONVERT(F231,"hr","sec")*24)-5</f>
        <v>2547</v>
      </c>
      <c r="I231" s="15">
        <f>+CONVERT(F231,"hr","mn")*24</f>
        <v>42.533333333333331</v>
      </c>
      <c r="J231" s="1">
        <f>+Nacsport!B232</f>
        <v>7</v>
      </c>
      <c r="K231" s="1" t="str">
        <f>+Nacsport!C232</f>
        <v>SCRUM</v>
      </c>
      <c r="L231" s="1" t="str">
        <f>+CONCATENATE(Nacsport!I232,Nacsport!J232)</f>
        <v>OPPONENT</v>
      </c>
      <c r="M231" s="29" t="str">
        <f>IF(Nacsport!G232&lt;&gt;"",LEFT(Nacsport!G232,FIND(";",Nacsport!G232)-1),"")</f>
        <v>12</v>
      </c>
      <c r="N231" s="1" t="str">
        <f>IFERROR(MID(Nacsport!G232,FIND(";", Nacsport!G232)+1,IFERROR(FIND(" ", Nacsport!G232 &amp; " ", FIND(";", Nacsport!G232)+1) - FIND(";", Nacsport!G232)-1,LEN(Nacsport!G232))),"")</f>
        <v>27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>WIN</v>
      </c>
      <c r="S231" s="1" t="str">
        <f>+CONCATENATE(Nacsport!CB232,Nacsport!CC232,Nacsport!CD232)</f>
        <v>NEGATIVE</v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>+IF(AG231="TRY",5,IF(AG231="CONVERSION",2,IF(AG231="PENALTY-KICK",3,IF(AG231="PENALTY-TRY",7,IF(AG231="DROP",3,"")))))</f>
        <v/>
      </c>
      <c r="AI231" s="1" t="str">
        <f>+CONCATENATE(Nacsport!FK232,Nacsport!FL232)</f>
        <v/>
      </c>
      <c r="AJ231" s="34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17"/>
    </row>
    <row r="232" spans="1:45" ht="15.75" customHeight="1" x14ac:dyDescent="0.2">
      <c r="A232">
        <f>+Nacsport!A233</f>
        <v>233</v>
      </c>
      <c r="B232">
        <f>+A232-2</f>
        <v>231</v>
      </c>
      <c r="C232">
        <f>+B232</f>
        <v>231</v>
      </c>
      <c r="D232" s="12">
        <v>1</v>
      </c>
      <c r="E232" s="1" t="s">
        <v>1295</v>
      </c>
      <c r="F232" s="14">
        <f>CONVERT(LEFT(Nacsport!E233,2),"mn","hr")/24+CONVERT(MID(Nacsport!E233,4,2),"sec","hr")/24</f>
        <v>2.958333333333333E-2</v>
      </c>
      <c r="G232" s="15">
        <f>(CONVERT((CONVERT(LEFT(Nacsport!F233,2),"mn","hr")/24+CONVERT(MID(Nacsport!F233,4,2),"sec","hr")/24)-(CONVERT(LEFT(Nacsport!E233,2),"mn","hr")/24+CONVERT(MID(Nacsport!E233,4,2),"sec","hr")/24),"hr","sec")*24)+2</f>
        <v>5.0000000000001688</v>
      </c>
      <c r="H232" s="15">
        <f>(+CONVERT(F232,"hr","sec")*24)-5</f>
        <v>2550.9999999999995</v>
      </c>
      <c r="I232" s="15">
        <f>+CONVERT(F232,"hr","mn")*24</f>
        <v>42.599999999999994</v>
      </c>
      <c r="J232" s="1">
        <f>+Nacsport!B233</f>
        <v>39</v>
      </c>
      <c r="K232" s="1" t="str">
        <f>+Nacsport!C233</f>
        <v>TACKLE</v>
      </c>
      <c r="L232" s="1" t="str">
        <f>+CONCATENATE(Nacsport!I233,Nacsport!J233)</f>
        <v>SAN BENEDETTO</v>
      </c>
      <c r="M232" s="29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>10</v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>NEGATIVE</v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>+IF(AG232="TRY",5,IF(AG232="CONVERSION",2,IF(AG232="PENALTY-KICK",3,IF(AG232="PENALTY-TRY",7,IF(AG232="DROP",3,"")))))</f>
        <v/>
      </c>
      <c r="AI232" s="1" t="str">
        <f>+CONCATENATE(Nacsport!FK233,Nacsport!FL233)</f>
        <v/>
      </c>
      <c r="AJ232" s="34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17"/>
    </row>
    <row r="233" spans="1:45" ht="15.75" hidden="1" customHeight="1" x14ac:dyDescent="0.2">
      <c r="A233">
        <f>+Nacsport!A234</f>
        <v>234</v>
      </c>
      <c r="B233">
        <f>+A233-2</f>
        <v>232</v>
      </c>
      <c r="C233">
        <f>+B233</f>
        <v>232</v>
      </c>
      <c r="D233" s="12">
        <v>1</v>
      </c>
      <c r="E233" s="1" t="s">
        <v>1295</v>
      </c>
      <c r="F233" s="14">
        <f>CONVERT(LEFT(Nacsport!E234,2),"mn","hr")/24+CONVERT(MID(Nacsport!E234,4,2),"sec","hr")/24</f>
        <v>2.960648148148148E-2</v>
      </c>
      <c r="G233" s="15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15">
        <f>(+CONVERT(F233,"hr","sec")*24)-5</f>
        <v>2553</v>
      </c>
      <c r="I233" s="15">
        <f>+CONVERT(F233,"hr","mn")*24</f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OPPONENT</v>
      </c>
      <c r="M233" s="29" t="str">
        <f>IF(Nacsport!G234&lt;&gt;"",LEFT(Nacsport!G234,FIND(";",Nacsport!G234)-1),"")</f>
        <v>32</v>
      </c>
      <c r="N233" s="1" t="str">
        <f>IFERROR(MID(Nacsport!G234,FIND(";", Nacsport!G234)+1,IFERROR(FIND(" ", Nacsport!G234 &amp; " ", FIND(";", Nacsport!G234)+1) - FIND(";", Nacsport!G234)-1,LEN(Nacsport!G234))),"")</f>
        <v>31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>SLOW</v>
      </c>
      <c r="AG233" s="1" t="str">
        <f>+CONCATENATE(Nacsport!FF234,Nacsport!FG234,Nacsport!FH234,Nacsport!FI234,Nacsport!FJ234)</f>
        <v/>
      </c>
      <c r="AH233" s="1" t="str">
        <f>+IF(AG233="TRY",5,IF(AG233="CONVERSION",2,IF(AG233="PENALTY-KICK",3,IF(AG233="PENALTY-TRY",7,IF(AG233="DROP",3,"")))))</f>
        <v/>
      </c>
      <c r="AI233" s="1" t="str">
        <f>+CONCATENATE(Nacsport!FK234,Nacsport!FL234)</f>
        <v/>
      </c>
      <c r="AJ233" s="34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 t="str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/>
      </c>
      <c r="AS233" s="17"/>
    </row>
    <row r="234" spans="1:45" ht="15.75" customHeight="1" x14ac:dyDescent="0.2">
      <c r="A234">
        <f>+Nacsport!A235</f>
        <v>235</v>
      </c>
      <c r="B234">
        <f>+A234-2</f>
        <v>233</v>
      </c>
      <c r="C234">
        <f>+B234</f>
        <v>233</v>
      </c>
      <c r="D234" s="12">
        <v>1</v>
      </c>
      <c r="E234" s="1" t="s">
        <v>1295</v>
      </c>
      <c r="F234" s="14">
        <f>CONVERT(LEFT(Nacsport!E235,2),"mn","hr")/24+CONVERT(MID(Nacsport!E235,4,2),"sec","hr")/24</f>
        <v>2.9699074074074072E-2</v>
      </c>
      <c r="G234" s="15">
        <f>(CONVERT((CONVERT(LEFT(Nacsport!F235,2),"mn","hr")/24+CONVERT(MID(Nacsport!F235,4,2),"sec","hr")/24)-(CONVERT(LEFT(Nacsport!E235,2),"mn","hr")/24+CONVERT(MID(Nacsport!E235,4,2),"sec","hr")/24),"hr","sec")*24)+2</f>
        <v>4.9999999999998694</v>
      </c>
      <c r="H234" s="15">
        <f>(+CONVERT(F234,"hr","sec")*24)-5</f>
        <v>2561</v>
      </c>
      <c r="I234" s="15">
        <f>+CONVERT(F234,"hr","mn")*24</f>
        <v>42.766666666666666</v>
      </c>
      <c r="J234" s="1">
        <f>+Nacsport!B235</f>
        <v>40</v>
      </c>
      <c r="K234" s="1" t="str">
        <f>+Nacsport!C235</f>
        <v>TACKLE</v>
      </c>
      <c r="L234" s="1" t="str">
        <f>+CONCATENATE(Nacsport!I235,Nacsport!J235)</f>
        <v>SAN BENEDETTO</v>
      </c>
      <c r="M234" s="29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12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NEGATIVE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>+IF(AG234="TRY",5,IF(AG234="CONVERSION",2,IF(AG234="PENALTY-KICK",3,IF(AG234="PENALTY-TRY",7,IF(AG234="DROP",3,"")))))</f>
        <v/>
      </c>
      <c r="AI234" s="1" t="str">
        <f>+CONCATENATE(Nacsport!FK235,Nacsport!FL235)</f>
        <v/>
      </c>
      <c r="AJ234" s="34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17"/>
    </row>
    <row r="235" spans="1:45" ht="15.75" hidden="1" customHeight="1" x14ac:dyDescent="0.2">
      <c r="A235">
        <f>+Nacsport!A236</f>
        <v>236</v>
      </c>
      <c r="B235">
        <f>+A235-2</f>
        <v>234</v>
      </c>
      <c r="C235">
        <f>+B235</f>
        <v>234</v>
      </c>
      <c r="D235" s="12">
        <v>1</v>
      </c>
      <c r="E235" s="1" t="s">
        <v>1295</v>
      </c>
      <c r="F235" s="14">
        <f>CONVERT(LEFT(Nacsport!E236,2),"mn","hr")/24+CONVERT(MID(Nacsport!E236,4,2),"sec","hr")/24</f>
        <v>2.9710648148148146E-2</v>
      </c>
      <c r="G235" s="15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15">
        <f>(+CONVERT(F235,"hr","sec")*24)-5</f>
        <v>2562</v>
      </c>
      <c r="I235" s="15">
        <f>+CONVERT(F235,"hr","mn")*24</f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OPPONENT</v>
      </c>
      <c r="M235" s="29" t="str">
        <f>IF(Nacsport!G236&lt;&gt;"",LEFT(Nacsport!G236,FIND(";",Nacsport!G236)-1),"")</f>
        <v>41</v>
      </c>
      <c r="N235" s="1" t="str">
        <f>IFERROR(MID(Nacsport!G236,FIND(";", Nacsport!G236)+1,IFERROR(FIND(" ", Nacsport!G236 &amp; " ", FIND(";", Nacsport!G236)+1) - FIND(";", Nacsport!G236)-1,LEN(Nacsport!G236))),"")</f>
        <v>34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>SLOW</v>
      </c>
      <c r="AG235" s="1" t="str">
        <f>+CONCATENATE(Nacsport!FF236,Nacsport!FG236,Nacsport!FH236,Nacsport!FI236,Nacsport!FJ236)</f>
        <v/>
      </c>
      <c r="AH235" s="1" t="str">
        <f>+IF(AG235="TRY",5,IF(AG235="CONVERSION",2,IF(AG235="PENALTY-KICK",3,IF(AG235="PENALTY-TRY",7,IF(AG235="DROP",3,"")))))</f>
        <v/>
      </c>
      <c r="AI235" s="1" t="str">
        <f>+CONCATENATE(Nacsport!FK236,Nacsport!FL236)</f>
        <v/>
      </c>
      <c r="AJ235" s="34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 t="str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/>
      </c>
      <c r="AS235" s="17"/>
    </row>
    <row r="236" spans="1:45" ht="15.75" customHeight="1" x14ac:dyDescent="0.2">
      <c r="A236">
        <f>+Nacsport!A237</f>
        <v>237</v>
      </c>
      <c r="B236">
        <f>+A236-2</f>
        <v>235</v>
      </c>
      <c r="C236">
        <f>+B236</f>
        <v>235</v>
      </c>
      <c r="D236" s="12">
        <v>1</v>
      </c>
      <c r="E236" s="1" t="s">
        <v>1295</v>
      </c>
      <c r="F236" s="14">
        <f>CONVERT(LEFT(Nacsport!E237,2),"mn","hr")/24+CONVERT(MID(Nacsport!E237,4,2),"sec","hr")/24</f>
        <v>2.9768518518518517E-2</v>
      </c>
      <c r="G236" s="15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15">
        <f>(+CONVERT(F236,"hr","sec")*24)-5</f>
        <v>2567</v>
      </c>
      <c r="I236" s="15">
        <f>+CONVERT(F236,"hr","mn")*24</f>
        <v>42.86666666666666</v>
      </c>
      <c r="J236" s="1">
        <f>+Nacsport!B237</f>
        <v>9</v>
      </c>
      <c r="K236" s="1" t="str">
        <f>+Nacsport!C237</f>
        <v>TURNOVER+</v>
      </c>
      <c r="L236" s="1" t="str">
        <f>+CONCATENATE(Nacsport!I237,Nacsport!J237)</f>
        <v>SAN BENEDETTO</v>
      </c>
      <c r="M236" s="29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/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>KICK</v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>+IF(AG236="TRY",5,IF(AG236="CONVERSION",2,IF(AG236="PENALTY-KICK",3,IF(AG236="PENALTY-TRY",7,IF(AG236="DROP",3,"")))))</f>
        <v/>
      </c>
      <c r="AI236" s="1" t="str">
        <f>+CONCATENATE(Nacsport!FK237,Nacsport!FL237)</f>
        <v/>
      </c>
      <c r="AJ236" s="34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17"/>
    </row>
    <row r="237" spans="1:45" ht="15.75" hidden="1" customHeight="1" x14ac:dyDescent="0.2">
      <c r="A237">
        <f>+Nacsport!A238</f>
        <v>238</v>
      </c>
      <c r="B237">
        <f>+A237-2</f>
        <v>236</v>
      </c>
      <c r="C237">
        <f>+B237</f>
        <v>236</v>
      </c>
      <c r="D237" s="12">
        <v>1</v>
      </c>
      <c r="E237" s="1" t="s">
        <v>1295</v>
      </c>
      <c r="F237" s="14">
        <f>CONVERT(LEFT(Nacsport!E238,2),"mn","hr")/24+CONVERT(MID(Nacsport!E238,4,2),"sec","hr")/24</f>
        <v>2.9791666666666664E-2</v>
      </c>
      <c r="G237" s="15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15">
        <f>(+CONVERT(F237,"hr","sec")*24)-5</f>
        <v>2568.9999999999995</v>
      </c>
      <c r="I237" s="15">
        <f>+CONVERT(F237,"hr","mn")*24</f>
        <v>42.9</v>
      </c>
      <c r="J237" s="1">
        <f>+Nacsport!B238</f>
        <v>20</v>
      </c>
      <c r="K237" s="1" t="str">
        <f>+Nacsport!C238</f>
        <v>ATTACK</v>
      </c>
      <c r="L237" s="1" t="str">
        <f>+CONCATENATE(Nacsport!I238,Nacsport!J238)</f>
        <v/>
      </c>
      <c r="M237" s="29" t="str">
        <f>IF(Nacsport!G238&lt;&gt;"",LEFT(Nacsport!G238,FIND(";",Nacsport!G238)-1),"")</f>
        <v>66</v>
      </c>
      <c r="N237" s="1" t="str">
        <f>IFERROR(MID(Nacsport!G238,FIND(";", Nacsport!G238)+1,IFERROR(FIND(" ", Nacsport!G238 &amp; " ", FIND(";", Nacsport!G238)+1) - FIND(";", Nacsport!G238)-1,LEN(Nacsport!G238))),"")</f>
        <v>41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>+IF(AG237="TRY",5,IF(AG237="CONVERSION",2,IF(AG237="PENALTY-KICK",3,IF(AG237="PENALTY-TRY",7,IF(AG237="DROP",3,"")))))</f>
        <v/>
      </c>
      <c r="AI237" s="1" t="str">
        <f>+CONCATENATE(Nacsport!FK238,Nacsport!FL238)</f>
        <v/>
      </c>
      <c r="AJ237" s="34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 t="str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/>
      </c>
      <c r="AS237" s="17"/>
    </row>
    <row r="238" spans="1:45" ht="15.75" hidden="1" customHeight="1" x14ac:dyDescent="0.2">
      <c r="A238">
        <f>+Nacsport!A239</f>
        <v>239</v>
      </c>
      <c r="B238">
        <f>+A238-2</f>
        <v>237</v>
      </c>
      <c r="C238">
        <f>+B238</f>
        <v>237</v>
      </c>
      <c r="D238" s="12">
        <v>1</v>
      </c>
      <c r="E238" s="1" t="s">
        <v>1295</v>
      </c>
      <c r="F238" s="14">
        <f>CONVERT(LEFT(Nacsport!E239,2),"mn","hr")/24+CONVERT(MID(Nacsport!E239,4,2),"sec","hr")/24</f>
        <v>2.9814814814814811E-2</v>
      </c>
      <c r="G238" s="15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15">
        <f>(+CONVERT(F238,"hr","sec")*24)-5</f>
        <v>2570.9999999999995</v>
      </c>
      <c r="I238" s="15">
        <f>+CONVERT(F238,"hr","mn")*24</f>
        <v>42.933333333333323</v>
      </c>
      <c r="J238" s="1">
        <f>+Nacsport!B239</f>
        <v>5</v>
      </c>
      <c r="K238" s="1" t="str">
        <f>+Nacsport!C239</f>
        <v>MISSED-TACKLE</v>
      </c>
      <c r="L238" s="1" t="str">
        <f>+CONCATENATE(Nacsport!I239,Nacsport!J239)</f>
        <v>OPPONENT</v>
      </c>
      <c r="M238" s="29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>+IF(AG238="TRY",5,IF(AG238="CONVERSION",2,IF(AG238="PENALTY-KICK",3,IF(AG238="PENALTY-TRY",7,IF(AG238="DROP",3,"")))))</f>
        <v/>
      </c>
      <c r="AI238" s="1" t="str">
        <f>+CONCATENATE(Nacsport!FK239,Nacsport!FL239)</f>
        <v/>
      </c>
      <c r="AJ238" s="34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17"/>
    </row>
    <row r="239" spans="1:45" ht="15.75" hidden="1" customHeight="1" x14ac:dyDescent="0.2">
      <c r="A239">
        <f>+Nacsport!A240</f>
        <v>240</v>
      </c>
      <c r="B239">
        <f>+A239-2</f>
        <v>238</v>
      </c>
      <c r="C239">
        <f>+B239</f>
        <v>238</v>
      </c>
      <c r="D239" s="12">
        <v>1</v>
      </c>
      <c r="E239" s="1" t="s">
        <v>1295</v>
      </c>
      <c r="F239" s="14">
        <f>CONVERT(LEFT(Nacsport!E240,2),"mn","hr")/24+CONVERT(MID(Nacsport!E240,4,2),"sec","hr")/24</f>
        <v>2.9837962962962958E-2</v>
      </c>
      <c r="G239" s="15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15">
        <f>(+CONVERT(F239,"hr","sec")*24)-5</f>
        <v>2573</v>
      </c>
      <c r="I239" s="15">
        <f>+CONVERT(F239,"hr","mn")*24</f>
        <v>42.966666666666661</v>
      </c>
      <c r="J239" s="1">
        <f>+Nacsport!B240</f>
        <v>6</v>
      </c>
      <c r="K239" s="1" t="str">
        <f>+Nacsport!C240</f>
        <v>MISSED-TACKLE</v>
      </c>
      <c r="L239" s="1" t="str">
        <f>+CONCATENATE(Nacsport!I240,Nacsport!J240)</f>
        <v>OPPONENT</v>
      </c>
      <c r="M239" s="29" t="str">
        <f>IF(Nacsport!G240&lt;&gt;"",LEFT(Nacsport!G240,FIND(";",Nacsport!G240)-1),"")</f>
        <v/>
      </c>
      <c r="N239" s="1" t="str">
        <f>IFERROR(MID(Nacsport!G240,FIND(";", Nacsport!G240)+1,IFERROR(FIND(" ", Nacsport!G240 &amp; " ", FIND(";", Nacsport!G240)+1) - FIND(";", Nacsport!G240)-1,LEN(Nacsport!G240))),"")</f>
        <v/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>+IF(AG239="TRY",5,IF(AG239="CONVERSION",2,IF(AG239="PENALTY-KICK",3,IF(AG239="PENALTY-TRY",7,IF(AG239="DROP",3,"")))))</f>
        <v/>
      </c>
      <c r="AI239" s="1" t="str">
        <f>+CONCATENATE(Nacsport!FK240,Nacsport!FL240)</f>
        <v/>
      </c>
      <c r="AJ239" s="34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17"/>
    </row>
    <row r="240" spans="1:45" ht="15.75" hidden="1" customHeight="1" x14ac:dyDescent="0.2">
      <c r="A240">
        <f>+Nacsport!A241</f>
        <v>241</v>
      </c>
      <c r="B240">
        <f>+A240-2</f>
        <v>239</v>
      </c>
      <c r="C240">
        <f>+B240</f>
        <v>239</v>
      </c>
      <c r="D240" s="12">
        <v>1</v>
      </c>
      <c r="E240" s="1" t="s">
        <v>1295</v>
      </c>
      <c r="F240" s="14">
        <f>CONVERT(LEFT(Nacsport!E241,2),"mn","hr")/24+CONVERT(MID(Nacsport!E241,4,2),"sec","hr")/24</f>
        <v>2.9837962962962958E-2</v>
      </c>
      <c r="G240" s="15">
        <f>(CONVERT((CONVERT(LEFT(Nacsport!F241,2),"mn","hr")/24+CONVERT(MID(Nacsport!F241,4,2),"sec","hr")/24)-(CONVERT(LEFT(Nacsport!E241,2),"mn","hr")/24+CONVERT(MID(Nacsport!E241,4,2),"sec","hr")/24),"hr","sec")*24)+2</f>
        <v>5.000000000000469</v>
      </c>
      <c r="H240" s="15">
        <f>(+CONVERT(F240,"hr","sec")*24)-5</f>
        <v>2573</v>
      </c>
      <c r="I240" s="15">
        <f>+CONVERT(F240,"hr","mn")*24</f>
        <v>42.966666666666661</v>
      </c>
      <c r="J240" s="1">
        <f>+Nacsport!B241</f>
        <v>41</v>
      </c>
      <c r="K240" s="1" t="str">
        <f>+Nacsport!C241</f>
        <v>TACKLE</v>
      </c>
      <c r="L240" s="1" t="str">
        <f>+CONCATENATE(Nacsport!I241,Nacsport!J241)</f>
        <v>OPPONENT</v>
      </c>
      <c r="M240" s="29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>+IF(AG240="TRY",5,IF(AG240="CONVERSION",2,IF(AG240="PENALTY-KICK",3,IF(AG240="PENALTY-TRY",7,IF(AG240="DROP",3,"")))))</f>
        <v/>
      </c>
      <c r="AI240" s="1" t="str">
        <f>+CONCATENATE(Nacsport!FK241,Nacsport!FL241)</f>
        <v/>
      </c>
      <c r="AJ240" s="34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17"/>
    </row>
    <row r="241" spans="1:45" ht="15.75" customHeight="1" x14ac:dyDescent="0.2">
      <c r="A241">
        <f>+Nacsport!A242</f>
        <v>242</v>
      </c>
      <c r="B241">
        <f>+A241-2</f>
        <v>240</v>
      </c>
      <c r="C241">
        <f>+B241</f>
        <v>240</v>
      </c>
      <c r="D241" s="12">
        <v>1</v>
      </c>
      <c r="E241" s="1" t="s">
        <v>1295</v>
      </c>
      <c r="F241" s="14">
        <f>CONVERT(LEFT(Nacsport!E242,2),"mn","hr")/24+CONVERT(MID(Nacsport!E242,4,2),"sec","hr")/24</f>
        <v>2.9872685185185186E-2</v>
      </c>
      <c r="G241" s="15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15">
        <f>(+CONVERT(F241,"hr","sec")*24)-5</f>
        <v>2576</v>
      </c>
      <c r="I241" s="15">
        <f>+CONVERT(F241,"hr","mn")*24</f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29" t="str">
        <f>IF(Nacsport!G242&lt;&gt;"",LEFT(Nacsport!G242,FIND(";",Nacsport!G242)-1),"")</f>
        <v>66</v>
      </c>
      <c r="N241" s="1" t="str">
        <f>IFERROR(MID(Nacsport!G242,FIND(";", Nacsport!G242)+1,IFERROR(FIND(" ", Nacsport!G242 &amp; " ", FIND(";", Nacsport!G242)+1) - FIND(";", Nacsport!G242)-1,LEN(Nacsport!G242))),"")</f>
        <v>41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>SLOW</v>
      </c>
      <c r="AG241" s="1" t="str">
        <f>+CONCATENATE(Nacsport!FF242,Nacsport!FG242,Nacsport!FH242,Nacsport!FI242,Nacsport!FJ242)</f>
        <v/>
      </c>
      <c r="AH241" s="1" t="str">
        <f>+IF(AG241="TRY",5,IF(AG241="CONVERSION",2,IF(AG241="PENALTY-KICK",3,IF(AG241="PENALTY-TRY",7,IF(AG241="DROP",3,"")))))</f>
        <v/>
      </c>
      <c r="AI241" s="1" t="str">
        <f>+CONCATENATE(Nacsport!FK242,Nacsport!FL242)</f>
        <v/>
      </c>
      <c r="AJ241" s="34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17"/>
    </row>
    <row r="242" spans="1:45" ht="15.75" customHeight="1" x14ac:dyDescent="0.2">
      <c r="A242">
        <f>+Nacsport!A243</f>
        <v>243</v>
      </c>
      <c r="B242">
        <f>+A242-2</f>
        <v>241</v>
      </c>
      <c r="C242">
        <f>+B242</f>
        <v>241</v>
      </c>
      <c r="D242" s="12">
        <v>1</v>
      </c>
      <c r="E242" s="1" t="s">
        <v>1295</v>
      </c>
      <c r="F242" s="14">
        <f>CONVERT(LEFT(Nacsport!E243,2),"mn","hr")/24+CONVERT(MID(Nacsport!E243,4,2),"sec","hr")/24</f>
        <v>2.9953703703703705E-2</v>
      </c>
      <c r="G242" s="15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15">
        <f>(+CONVERT(F242,"hr","sec")*24)-5</f>
        <v>2583</v>
      </c>
      <c r="I242" s="15">
        <f>+CONVERT(F242,"hr","mn")*24</f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29" t="str">
        <f>IF(Nacsport!G243&lt;&gt;"",LEFT(Nacsport!G243,FIND(";",Nacsport!G243)-1),"")</f>
        <v>50</v>
      </c>
      <c r="N242" s="1" t="str">
        <f>IFERROR(MID(Nacsport!G243,FIND(";", Nacsport!G243)+1,IFERROR(FIND(" ", Nacsport!G243 &amp; " ", FIND(";", Nacsport!G243)+1) - FIND(";", Nacsport!G243)-1,LEN(Nacsport!G243))),"")</f>
        <v>43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>SLOW</v>
      </c>
      <c r="AG242" s="1" t="str">
        <f>+CONCATENATE(Nacsport!FF243,Nacsport!FG243,Nacsport!FH243,Nacsport!FI243,Nacsport!FJ243)</f>
        <v/>
      </c>
      <c r="AH242" s="1" t="str">
        <f>+IF(AG242="TRY",5,IF(AG242="CONVERSION",2,IF(AG242="PENALTY-KICK",3,IF(AG242="PENALTY-TRY",7,IF(AG242="DROP",3,"")))))</f>
        <v/>
      </c>
      <c r="AI242" s="1" t="str">
        <f>+CONCATENATE(Nacsport!FK243,Nacsport!FL243)</f>
        <v/>
      </c>
      <c r="AJ242" s="34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17"/>
    </row>
    <row r="243" spans="1:45" ht="15.75" hidden="1" customHeight="1" x14ac:dyDescent="0.2">
      <c r="A243">
        <f>+Nacsport!A244</f>
        <v>244</v>
      </c>
      <c r="B243">
        <f>+A243-2</f>
        <v>242</v>
      </c>
      <c r="C243">
        <f>+B243</f>
        <v>242</v>
      </c>
      <c r="D243" s="12">
        <v>1</v>
      </c>
      <c r="E243" s="1" t="s">
        <v>1295</v>
      </c>
      <c r="F243" s="14">
        <f>CONVERT(LEFT(Nacsport!E244,2),"mn","hr")/24+CONVERT(MID(Nacsport!E244,4,2),"sec","hr")/24</f>
        <v>3.0011574074074076E-2</v>
      </c>
      <c r="G243" s="15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15">
        <f>(+CONVERT(F243,"hr","sec")*24)-5</f>
        <v>2588</v>
      </c>
      <c r="I243" s="15">
        <f>+CONVERT(F243,"hr","mn")*24</f>
        <v>43.216666666666669</v>
      </c>
      <c r="J243" s="1">
        <f>+Nacsport!B244</f>
        <v>7</v>
      </c>
      <c r="K243" s="1" t="str">
        <f>+Nacsport!C244</f>
        <v>MISSED-TACKLE</v>
      </c>
      <c r="L243" s="1" t="str">
        <f>+CONCATENATE(Nacsport!I244,Nacsport!J244)</f>
        <v>OPPONENT</v>
      </c>
      <c r="M243" s="29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>+IF(AG243="TRY",5,IF(AG243="CONVERSION",2,IF(AG243="PENALTY-KICK",3,IF(AG243="PENALTY-TRY",7,IF(AG243="DROP",3,"")))))</f>
        <v/>
      </c>
      <c r="AI243" s="1" t="str">
        <f>+CONCATENATE(Nacsport!FK244,Nacsport!FL244)</f>
        <v/>
      </c>
      <c r="AJ243" s="34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17"/>
    </row>
    <row r="244" spans="1:45" ht="15.75" hidden="1" customHeight="1" x14ac:dyDescent="0.2">
      <c r="A244">
        <f>+Nacsport!A245</f>
        <v>245</v>
      </c>
      <c r="B244">
        <f>+A244-2</f>
        <v>243</v>
      </c>
      <c r="C244">
        <f>+B244</f>
        <v>243</v>
      </c>
      <c r="D244" s="12">
        <v>1</v>
      </c>
      <c r="E244" s="1" t="s">
        <v>1295</v>
      </c>
      <c r="F244" s="14">
        <f>CONVERT(LEFT(Nacsport!E245,2),"mn","hr")/24+CONVERT(MID(Nacsport!E245,4,2),"sec","hr")/24</f>
        <v>3.0034722222222223E-2</v>
      </c>
      <c r="G244" s="15">
        <f>(CONVERT((CONVERT(LEFT(Nacsport!F245,2),"mn","hr")/24+CONVERT(MID(Nacsport!F245,4,2),"sec","hr")/24)-(CONVERT(LEFT(Nacsport!E245,2),"mn","hr")/24+CONVERT(MID(Nacsport!E245,4,2),"sec","hr")/24),"hr","sec")*24)+2</f>
        <v>5.0000000000001688</v>
      </c>
      <c r="H244" s="15">
        <f>(+CONVERT(F244,"hr","sec")*24)-5</f>
        <v>2590</v>
      </c>
      <c r="I244" s="15">
        <f>+CONVERT(F244,"hr","mn")*24</f>
        <v>43.25</v>
      </c>
      <c r="J244" s="1">
        <f>+Nacsport!B245</f>
        <v>42</v>
      </c>
      <c r="K244" s="1" t="str">
        <f>+Nacsport!C245</f>
        <v>TACKLE</v>
      </c>
      <c r="L244" s="1" t="str">
        <f>+CONCATENATE(Nacsport!I245,Nacsport!J245)</f>
        <v>OPPONENT</v>
      </c>
      <c r="M244" s="29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>+IF(AG244="TRY",5,IF(AG244="CONVERSION",2,IF(AG244="PENALTY-KICK",3,IF(AG244="PENALTY-TRY",7,IF(AG244="DROP",3,"")))))</f>
        <v/>
      </c>
      <c r="AI244" s="1" t="str">
        <f>+CONCATENATE(Nacsport!FK245,Nacsport!FL245)</f>
        <v/>
      </c>
      <c r="AJ244" s="34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17"/>
    </row>
    <row r="245" spans="1:45" ht="15.75" customHeight="1" x14ac:dyDescent="0.2">
      <c r="A245">
        <f>+Nacsport!A246</f>
        <v>246</v>
      </c>
      <c r="B245">
        <f>+A245-2</f>
        <v>244</v>
      </c>
      <c r="C245">
        <f>+B245</f>
        <v>244</v>
      </c>
      <c r="D245" s="12">
        <v>1</v>
      </c>
      <c r="E245" s="1" t="s">
        <v>1295</v>
      </c>
      <c r="F245" s="14">
        <f>CONVERT(LEFT(Nacsport!E246,2),"mn","hr")/24+CONVERT(MID(Nacsport!E246,4,2),"sec","hr")/24</f>
        <v>3.005787037037037E-2</v>
      </c>
      <c r="G245" s="15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15">
        <f>(+CONVERT(F245,"hr","sec")*24)-5</f>
        <v>2592</v>
      </c>
      <c r="I245" s="15">
        <f>+CONVERT(F245,"hr","mn")*24</f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29" t="str">
        <f>IF(Nacsport!G246&lt;&gt;"",LEFT(Nacsport!G246,FIND(";",Nacsport!G246)-1),"")</f>
        <v>21</v>
      </c>
      <c r="N245" s="1" t="str">
        <f>IFERROR(MID(Nacsport!G246,FIND(";", Nacsport!G246)+1,IFERROR(FIND(" ", Nacsport!G246 &amp; " ", FIND(";", Nacsport!G246)+1) - FIND(";", Nacsport!G246)-1,LEN(Nacsport!G246))),"")</f>
        <v>36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>FAST</v>
      </c>
      <c r="AG245" s="1" t="str">
        <f>+CONCATENATE(Nacsport!FF246,Nacsport!FG246,Nacsport!FH246,Nacsport!FI246,Nacsport!FJ246)</f>
        <v/>
      </c>
      <c r="AH245" s="1" t="str">
        <f>+IF(AG245="TRY",5,IF(AG245="CONVERSION",2,IF(AG245="PENALTY-KICK",3,IF(AG245="PENALTY-TRY",7,IF(AG245="DROP",3,"")))))</f>
        <v/>
      </c>
      <c r="AI245" s="1" t="str">
        <f>+CONCATENATE(Nacsport!FK246,Nacsport!FL246)</f>
        <v/>
      </c>
      <c r="AJ245" s="34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17"/>
    </row>
    <row r="246" spans="1:45" ht="15.75" customHeight="1" x14ac:dyDescent="0.2">
      <c r="A246">
        <f>+Nacsport!A247</f>
        <v>247</v>
      </c>
      <c r="B246">
        <f>+A246-2</f>
        <v>245</v>
      </c>
      <c r="C246">
        <f>+B246</f>
        <v>245</v>
      </c>
      <c r="D246" s="12">
        <v>1</v>
      </c>
      <c r="E246" s="1" t="s">
        <v>1295</v>
      </c>
      <c r="F246" s="14">
        <f>CONVERT(LEFT(Nacsport!E247,2),"mn","hr")/24+CONVERT(MID(Nacsport!E247,4,2),"sec","hr")/24</f>
        <v>3.0104166666666668E-2</v>
      </c>
      <c r="G246" s="15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15">
        <f>(+CONVERT(F246,"hr","sec")*24)-5</f>
        <v>2596</v>
      </c>
      <c r="I246" s="15">
        <f>+CONVERT(F246,"hr","mn")*24</f>
        <v>43.349999999999994</v>
      </c>
      <c r="J246" s="1">
        <f>+Nacsport!B247</f>
        <v>12</v>
      </c>
      <c r="K246" s="1" t="str">
        <f>+Nacsport!C247</f>
        <v>TURNOVER-</v>
      </c>
      <c r="L246" s="1" t="str">
        <f>+CONCATENATE(Nacsport!I247,Nacsport!J247)</f>
        <v>SAN BENEDETTO</v>
      </c>
      <c r="M246" s="29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>12</v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>KNOCK-ON</v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>+IF(AG246="TRY",5,IF(AG246="CONVERSION",2,IF(AG246="PENALTY-KICK",3,IF(AG246="PENALTY-TRY",7,IF(AG246="DROP",3,"")))))</f>
        <v/>
      </c>
      <c r="AI246" s="1" t="str">
        <f>+CONCATENATE(Nacsport!FK247,Nacsport!FL247)</f>
        <v/>
      </c>
      <c r="AJ246" s="34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17"/>
    </row>
    <row r="247" spans="1:45" ht="15.75" hidden="1" customHeight="1" x14ac:dyDescent="0.2">
      <c r="A247">
        <f>+Nacsport!A248</f>
        <v>248</v>
      </c>
      <c r="B247">
        <f>+A247-2</f>
        <v>246</v>
      </c>
      <c r="C247">
        <f>+B247</f>
        <v>246</v>
      </c>
      <c r="D247" s="12">
        <v>1</v>
      </c>
      <c r="E247" s="1" t="s">
        <v>1295</v>
      </c>
      <c r="F247" s="14">
        <f>CONVERT(LEFT(Nacsport!E248,2),"mn","hr")/24+CONVERT(MID(Nacsport!E248,4,2),"sec","hr")/24</f>
        <v>3.0115740740740742E-2</v>
      </c>
      <c r="G247" s="15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15">
        <f>(+CONVERT(F247,"hr","sec")*24)-5</f>
        <v>2597</v>
      </c>
      <c r="I247" s="15">
        <f>+CONVERT(F247,"hr","mn")*24</f>
        <v>43.366666666666667</v>
      </c>
      <c r="J247" s="1">
        <f>+Nacsport!B248</f>
        <v>23</v>
      </c>
      <c r="K247" s="1" t="str">
        <f>+Nacsport!C248</f>
        <v>END</v>
      </c>
      <c r="L247" s="1" t="str">
        <f>+CONCATENATE(Nacsport!I248,Nacsport!J248)</f>
        <v/>
      </c>
      <c r="M247" s="29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>+IF(AG247="TRY",5,IF(AG247="CONVERSION",2,IF(AG247="PENALTY-KICK",3,IF(AG247="PENALTY-TRY",7,IF(AG247="DROP",3,"")))))</f>
        <v/>
      </c>
      <c r="AI247" s="1" t="str">
        <f>+CONCATENATE(Nacsport!FK248,Nacsport!FL248)</f>
        <v/>
      </c>
      <c r="AJ247" s="34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17"/>
    </row>
    <row r="248" spans="1:45" ht="15.75" hidden="1" customHeight="1" x14ac:dyDescent="0.2">
      <c r="A248">
        <f>+Nacsport!A249</f>
        <v>249</v>
      </c>
      <c r="B248">
        <f>+A248-2</f>
        <v>247</v>
      </c>
      <c r="C248">
        <f>+B248</f>
        <v>247</v>
      </c>
      <c r="D248" s="12">
        <v>1</v>
      </c>
      <c r="E248" s="1" t="s">
        <v>1295</v>
      </c>
      <c r="F248" s="14">
        <f>CONVERT(LEFT(Nacsport!E249,2),"mn","hr")/24+CONVERT(MID(Nacsport!E249,4,2),"sec","hr")/24</f>
        <v>3.0601851851851852E-2</v>
      </c>
      <c r="G248" s="15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15">
        <f>(+CONVERT(F248,"hr","sec")*24)-5</f>
        <v>2639</v>
      </c>
      <c r="I248" s="15">
        <f>+CONVERT(F248,"hr","mn")*24</f>
        <v>44.06666666666667</v>
      </c>
      <c r="J248" s="1">
        <f>+Nacsport!B249</f>
        <v>14</v>
      </c>
      <c r="K248" s="1" t="str">
        <f>+Nacsport!C249</f>
        <v>DEFENCE</v>
      </c>
      <c r="L248" s="1" t="str">
        <f>+CONCATENATE(Nacsport!I249,Nacsport!J249)</f>
        <v/>
      </c>
      <c r="M248" s="29" t="str">
        <f>IF(Nacsport!G249&lt;&gt;"",LEFT(Nacsport!G249,FIND(";",Nacsport!G249)-1),"")</f>
        <v>10</v>
      </c>
      <c r="N248" s="1" t="str">
        <f>IFERROR(MID(Nacsport!G249,FIND(";", Nacsport!G249)+1,IFERROR(FIND(" ", Nacsport!G249 &amp; " ", FIND(";", Nacsport!G249)+1) - FIND(";", Nacsport!G249)-1,LEN(Nacsport!G249))),"")</f>
        <v>36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>+IF(AG248="TRY",5,IF(AG248="CONVERSION",2,IF(AG248="PENALTY-KICK",3,IF(AG248="PENALTY-TRY",7,IF(AG248="DROP",3,"")))))</f>
        <v/>
      </c>
      <c r="AI248" s="1" t="str">
        <f>+CONCATENATE(Nacsport!FK249,Nacsport!FL249)</f>
        <v/>
      </c>
      <c r="AJ248" s="34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 t="str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/>
      </c>
      <c r="AS248" s="17"/>
    </row>
    <row r="249" spans="1:45" ht="15.75" hidden="1" customHeight="1" x14ac:dyDescent="0.2">
      <c r="A249">
        <f>+Nacsport!A250</f>
        <v>250</v>
      </c>
      <c r="B249">
        <f>+A249-2</f>
        <v>248</v>
      </c>
      <c r="C249">
        <f>+B249</f>
        <v>248</v>
      </c>
      <c r="D249" s="12">
        <v>1</v>
      </c>
      <c r="E249" s="1" t="s">
        <v>1295</v>
      </c>
      <c r="F249" s="14">
        <f>CONVERT(LEFT(Nacsport!E250,2),"mn","hr")/24+CONVERT(MID(Nacsport!E250,4,2),"sec","hr")/24</f>
        <v>3.0601851851851852E-2</v>
      </c>
      <c r="G249" s="15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15">
        <f>(+CONVERT(F249,"hr","sec")*24)-5</f>
        <v>2639</v>
      </c>
      <c r="I249" s="15">
        <f>+CONVERT(F249,"hr","mn")*24</f>
        <v>44.06666666666667</v>
      </c>
      <c r="J249" s="1">
        <f>+Nacsport!B250</f>
        <v>25</v>
      </c>
      <c r="K249" s="1" t="str">
        <f>+Nacsport!C250</f>
        <v>SHORT-MATCH</v>
      </c>
      <c r="L249" s="1" t="str">
        <f>+CONCATENATE(Nacsport!I250,Nacsport!J250)</f>
        <v/>
      </c>
      <c r="M249" s="29" t="str">
        <f>IF(Nacsport!G250&lt;&gt;"",LEFT(Nacsport!G250,FIND(";",Nacsport!G250)-1),"")</f>
        <v>10</v>
      </c>
      <c r="N249" s="1" t="str">
        <f>IFERROR(MID(Nacsport!G250,FIND(";", Nacsport!G250)+1,IFERROR(FIND(" ", Nacsport!G250 &amp; " ", FIND(";", Nacsport!G250)+1) - FIND(";", Nacsport!G250)-1,LEN(Nacsport!G250))),"")</f>
        <v>36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>+IF(AG249="TRY",5,IF(AG249="CONVERSION",2,IF(AG249="PENALTY-KICK",3,IF(AG249="PENALTY-TRY",7,IF(AG249="DROP",3,"")))))</f>
        <v/>
      </c>
      <c r="AI249" s="1" t="str">
        <f>+CONCATENATE(Nacsport!FK250,Nacsport!FL250)</f>
        <v/>
      </c>
      <c r="AJ249" s="34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17"/>
    </row>
    <row r="250" spans="1:45" ht="15.75" hidden="1" customHeight="1" x14ac:dyDescent="0.2">
      <c r="A250">
        <f>+Nacsport!A251</f>
        <v>251</v>
      </c>
      <c r="B250">
        <f>+A250-2</f>
        <v>249</v>
      </c>
      <c r="C250">
        <f>+B250</f>
        <v>249</v>
      </c>
      <c r="D250" s="12">
        <v>1</v>
      </c>
      <c r="E250" s="1" t="s">
        <v>1295</v>
      </c>
      <c r="F250" s="14">
        <f>CONVERT(LEFT(Nacsport!E251,2),"mn","hr")/24+CONVERT(MID(Nacsport!E251,4,2),"sec","hr")/24</f>
        <v>3.0717592592592591E-2</v>
      </c>
      <c r="G250" s="15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15">
        <f>(+CONVERT(F250,"hr","sec")*24)-5</f>
        <v>2649</v>
      </c>
      <c r="I250" s="15">
        <f>+CONVERT(F250,"hr","mn")*24</f>
        <v>44.233333333333334</v>
      </c>
      <c r="J250" s="1">
        <f>+Nacsport!B251</f>
        <v>8</v>
      </c>
      <c r="K250" s="1" t="str">
        <f>+Nacsport!C251</f>
        <v>SCRUM</v>
      </c>
      <c r="L250" s="1" t="str">
        <f>+CONCATENATE(Nacsport!I251,Nacsport!J251)</f>
        <v>OPPONENT</v>
      </c>
      <c r="M250" s="29" t="str">
        <f>IF(Nacsport!G251&lt;&gt;"",LEFT(Nacsport!G251,FIND(";",Nacsport!G251)-1),"")</f>
        <v>10</v>
      </c>
      <c r="N250" s="1" t="str">
        <f>IFERROR(MID(Nacsport!G251,FIND(";", Nacsport!G251)+1,IFERROR(FIND(" ", Nacsport!G251 &amp; " ", FIND(";", Nacsport!G251)+1) - FIND(";", Nacsport!G251)-1,LEN(Nacsport!G251))),"")</f>
        <v>36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>WIN</v>
      </c>
      <c r="S250" s="1" t="str">
        <f>+CONCATENATE(Nacsport!CB251,Nacsport!CC251,Nacsport!CD251)</f>
        <v>NEUTRAL</v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>+IF(AG250="TRY",5,IF(AG250="CONVERSION",2,IF(AG250="PENALTY-KICK",3,IF(AG250="PENALTY-TRY",7,IF(AG250="DROP",3,"")))))</f>
        <v/>
      </c>
      <c r="AI250" s="1" t="str">
        <f>+CONCATENATE(Nacsport!FK251,Nacsport!FL251)</f>
        <v/>
      </c>
      <c r="AJ250" s="34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17"/>
    </row>
    <row r="251" spans="1:45" ht="15.75" customHeight="1" x14ac:dyDescent="0.2">
      <c r="A251">
        <f>+Nacsport!A252</f>
        <v>252</v>
      </c>
      <c r="B251">
        <f>+A251-2</f>
        <v>250</v>
      </c>
      <c r="C251">
        <f>+B251</f>
        <v>250</v>
      </c>
      <c r="D251" s="12">
        <v>1</v>
      </c>
      <c r="E251" s="1" t="s">
        <v>1295</v>
      </c>
      <c r="F251" s="14">
        <f>CONVERT(LEFT(Nacsport!E252,2),"mn","hr")/24+CONVERT(MID(Nacsport!E252,4,2),"sec","hr")/24</f>
        <v>3.0717592592592591E-2</v>
      </c>
      <c r="G251" s="15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15">
        <f>(+CONVERT(F251,"hr","sec")*24)-5</f>
        <v>2649</v>
      </c>
      <c r="I251" s="15">
        <f>+CONVERT(F251,"hr","mn")*24</f>
        <v>44.233333333333334</v>
      </c>
      <c r="J251" s="1">
        <f>+Nacsport!B252</f>
        <v>1</v>
      </c>
      <c r="K251" s="1" t="str">
        <f>+Nacsport!C252</f>
        <v>FREE-KICK</v>
      </c>
      <c r="L251" s="1" t="str">
        <f>+CONCATENATE(Nacsport!I252,Nacsport!J252)</f>
        <v>SAN BENEDETTO</v>
      </c>
      <c r="M251" s="29" t="str">
        <f>IF(Nacsport!G252&lt;&gt;"",LEFT(Nacsport!G252,FIND(";",Nacsport!G252)-1),"")</f>
        <v>10</v>
      </c>
      <c r="N251" s="1" t="str">
        <f>IFERROR(MID(Nacsport!G252,FIND(";", Nacsport!G252)+1,IFERROR(FIND(" ", Nacsport!G252 &amp; " ", FIND(";", Nacsport!G252)+1) - FIND(";", Nacsport!G252)-1,LEN(Nacsport!G252))),"")</f>
        <v>36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>SCRUM</v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>+IF(AG251="TRY",5,IF(AG251="CONVERSION",2,IF(AG251="PENALTY-KICK",3,IF(AG251="PENALTY-TRY",7,IF(AG251="DROP",3,"")))))</f>
        <v/>
      </c>
      <c r="AI251" s="1" t="str">
        <f>+CONCATENATE(Nacsport!FK252,Nacsport!FL252)</f>
        <v/>
      </c>
      <c r="AJ251" s="34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17"/>
    </row>
    <row r="252" spans="1:45" ht="15.75" customHeight="1" x14ac:dyDescent="0.2">
      <c r="A252">
        <f>+Nacsport!A253</f>
        <v>253</v>
      </c>
      <c r="B252">
        <f>+A252-2</f>
        <v>251</v>
      </c>
      <c r="C252">
        <f>+B252</f>
        <v>251</v>
      </c>
      <c r="D252" s="12">
        <v>1</v>
      </c>
      <c r="E252" s="1" t="s">
        <v>1295</v>
      </c>
      <c r="F252" s="14">
        <f>CONVERT(LEFT(Nacsport!E253,2),"mn","hr")/24+CONVERT(MID(Nacsport!E253,4,2),"sec","hr")/24</f>
        <v>3.0844907407407408E-2</v>
      </c>
      <c r="G252" s="15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15">
        <f>(+CONVERT(F252,"hr","sec")*24)-5</f>
        <v>2660</v>
      </c>
      <c r="I252" s="15">
        <f>+CONVERT(F252,"hr","mn")*24</f>
        <v>44.416666666666664</v>
      </c>
      <c r="J252" s="1">
        <f>+Nacsport!B253</f>
        <v>10</v>
      </c>
      <c r="K252" s="1" t="str">
        <f>+Nacsport!C253</f>
        <v>TURNOVER+</v>
      </c>
      <c r="L252" s="1" t="str">
        <f>+CONCATENATE(Nacsport!I253,Nacsport!J253)</f>
        <v>SAN BENEDETTO</v>
      </c>
      <c r="M252" s="29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/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>KICK</v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>+IF(AG252="TRY",5,IF(AG252="CONVERSION",2,IF(AG252="PENALTY-KICK",3,IF(AG252="PENALTY-TRY",7,IF(AG252="DROP",3,"")))))</f>
        <v/>
      </c>
      <c r="AI252" s="1" t="str">
        <f>+CONCATENATE(Nacsport!FK253,Nacsport!FL253)</f>
        <v/>
      </c>
      <c r="AJ252" s="34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17"/>
    </row>
    <row r="253" spans="1:45" ht="15.75" hidden="1" customHeight="1" x14ac:dyDescent="0.2">
      <c r="A253">
        <f>+Nacsport!A254</f>
        <v>254</v>
      </c>
      <c r="B253">
        <f>+A253-2</f>
        <v>252</v>
      </c>
      <c r="C253">
        <f>+B253</f>
        <v>252</v>
      </c>
      <c r="D253" s="12">
        <v>1</v>
      </c>
      <c r="E253" s="1" t="s">
        <v>1295</v>
      </c>
      <c r="F253" s="14">
        <f>CONVERT(LEFT(Nacsport!E254,2),"mn","hr")/24+CONVERT(MID(Nacsport!E254,4,2),"sec","hr")/24</f>
        <v>3.0844907407407408E-2</v>
      </c>
      <c r="G253" s="15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15">
        <f>(+CONVERT(F253,"hr","sec")*24)-5</f>
        <v>2660</v>
      </c>
      <c r="I253" s="15">
        <f>+CONVERT(F253,"hr","mn")*24</f>
        <v>44.416666666666664</v>
      </c>
      <c r="J253" s="1">
        <f>+Nacsport!B254</f>
        <v>21</v>
      </c>
      <c r="K253" s="1" t="str">
        <f>+Nacsport!C254</f>
        <v>ATTACK</v>
      </c>
      <c r="L253" s="1" t="str">
        <f>+CONCATENATE(Nacsport!I254,Nacsport!J254)</f>
        <v/>
      </c>
      <c r="M253" s="29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>+IF(AG253="TRY",5,IF(AG253="CONVERSION",2,IF(AG253="PENALTY-KICK",3,IF(AG253="PENALTY-TRY",7,IF(AG253="DROP",3,"")))))</f>
        <v/>
      </c>
      <c r="AI253" s="1" t="str">
        <f>+CONCATENATE(Nacsport!FK254,Nacsport!FL254)</f>
        <v/>
      </c>
      <c r="AJ253" s="34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 t="str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/>
      </c>
      <c r="AS253" s="17"/>
    </row>
    <row r="254" spans="1:45" ht="15.75" hidden="1" customHeight="1" x14ac:dyDescent="0.2">
      <c r="A254">
        <f>+Nacsport!A255</f>
        <v>255</v>
      </c>
      <c r="B254">
        <f>+A254-2</f>
        <v>253</v>
      </c>
      <c r="C254">
        <f>+B254</f>
        <v>253</v>
      </c>
      <c r="D254" s="12">
        <v>1</v>
      </c>
      <c r="E254" s="1" t="s">
        <v>1295</v>
      </c>
      <c r="F254" s="14">
        <f>CONVERT(LEFT(Nacsport!E255,2),"mn","hr")/24+CONVERT(MID(Nacsport!E255,4,2),"sec","hr")/24</f>
        <v>3.0925925925925926E-2</v>
      </c>
      <c r="G254" s="15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15">
        <f>(+CONVERT(F254,"hr","sec")*24)-5</f>
        <v>2667</v>
      </c>
      <c r="I254" s="15">
        <f>+CONVERT(F254,"hr","mn")*24</f>
        <v>44.533333333333331</v>
      </c>
      <c r="J254" s="1">
        <f>+Nacsport!B255</f>
        <v>24</v>
      </c>
      <c r="K254" s="1" t="str">
        <f>+Nacsport!C255</f>
        <v>END</v>
      </c>
      <c r="L254" s="1" t="str">
        <f>+CONCATENATE(Nacsport!I255,Nacsport!J255)</f>
        <v/>
      </c>
      <c r="M254" s="29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>+IF(AG254="TRY",5,IF(AG254="CONVERSION",2,IF(AG254="PENALTY-KICK",3,IF(AG254="PENALTY-TRY",7,IF(AG254="DROP",3,"")))))</f>
        <v/>
      </c>
      <c r="AI254" s="1" t="str">
        <f>+CONCATENATE(Nacsport!FK255,Nacsport!FL255)</f>
        <v/>
      </c>
      <c r="AJ254" s="34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17"/>
    </row>
    <row r="255" spans="1:45" ht="15.75" hidden="1" customHeight="1" x14ac:dyDescent="0.2">
      <c r="A255">
        <f>+Nacsport!A256</f>
        <v>256</v>
      </c>
      <c r="B255">
        <f>+A255-2</f>
        <v>254</v>
      </c>
      <c r="C255">
        <f>+B255</f>
        <v>254</v>
      </c>
      <c r="D255" s="12">
        <v>1</v>
      </c>
      <c r="E255" s="1" t="s">
        <v>1295</v>
      </c>
      <c r="F255" s="14">
        <f>CONVERT(LEFT(Nacsport!E256,2),"mn","hr")/24+CONVERT(MID(Nacsport!E256,4,2),"sec","hr")/24</f>
        <v>3.1828703703703706E-2</v>
      </c>
      <c r="G255" s="15">
        <f>CONVERT((CONVERT(LEFT(Nacsport!F256,2),"mn","hr")/24+CONVERT(MID(Nacsport!F256,4,2),"sec","hr")/24)-(CONVERT(LEFT(Nacsport!E256,2),"mn","hr")/24+CONVERT(MID(Nacsport!E256,4,2),"sec","hr")/24),"hr","sec")*24</f>
        <v>0</v>
      </c>
      <c r="H255" s="15">
        <f>(+CONVERT(F255,"hr","sec")*24)-5</f>
        <v>2745</v>
      </c>
      <c r="I255" s="15">
        <f>+CONVERT(F255,"hr","mn")*24</f>
        <v>45.833333333333336</v>
      </c>
      <c r="J255" s="1">
        <f>+Nacsport!B256</f>
        <v>10</v>
      </c>
      <c r="K255" s="1" t="str">
        <f>+Nacsport!C256</f>
        <v>POINTS</v>
      </c>
      <c r="L255" s="1" t="str">
        <f>+CONCATENATE(Nacsport!I256,Nacsport!J256)</f>
        <v>OPPONENT</v>
      </c>
      <c r="M255" s="29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>PENALTY-KICK</v>
      </c>
      <c r="AH255" s="1">
        <f>+IF(AG255="TRY",5,IF(AG255="CONVERSION",2,IF(AG255="PENALTY-KICK",3,IF(AG255="PENALTY-TRY",7,IF(AG255="DROP",3,"")))))</f>
        <v>3</v>
      </c>
      <c r="AI255" s="1" t="str">
        <f>+CONCATENATE(Nacsport!FK256,Nacsport!FL256)</f>
        <v/>
      </c>
      <c r="AJ255" s="34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17"/>
    </row>
    <row r="256" spans="1:45" ht="15.75" customHeight="1" x14ac:dyDescent="0.2">
      <c r="A256">
        <f>+Nacsport!A257</f>
        <v>257</v>
      </c>
      <c r="B256">
        <f>+A256-2</f>
        <v>255</v>
      </c>
      <c r="C256">
        <f>+B256</f>
        <v>255</v>
      </c>
      <c r="D256" s="12">
        <v>1</v>
      </c>
      <c r="E256" s="1" t="s">
        <v>1295</v>
      </c>
      <c r="F256" s="14">
        <f>CONVERT(LEFT(Nacsport!E257,2),"mn","hr")/24+CONVERT(MID(Nacsport!E257,4,2),"sec","hr")/24</f>
        <v>3.184027777777778E-2</v>
      </c>
      <c r="G256" s="15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15">
        <f>(+CONVERT(F256,"hr","sec")*24)-5</f>
        <v>2746.0000000000005</v>
      </c>
      <c r="I256" s="15">
        <f>+CONVERT(F256,"hr","mn")*24</f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29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>+IF(AG256="TRY",5,IF(AG256="CONVERSION",2,IF(AG256="PENALTY-KICK",3,IF(AG256="PENALTY-TRY",7,IF(AG256="DROP",3,"")))))</f>
        <v/>
      </c>
      <c r="AI256" s="1" t="str">
        <f>+CONCATENATE(Nacsport!FK257,Nacsport!FL257)</f>
        <v/>
      </c>
      <c r="AJ256" s="34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17"/>
    </row>
    <row r="257" spans="1:45" ht="15.75" hidden="1" customHeight="1" x14ac:dyDescent="0.2">
      <c r="A257">
        <f>+Nacsport!A258</f>
        <v>258</v>
      </c>
      <c r="B257">
        <f>+A257-2</f>
        <v>256</v>
      </c>
      <c r="C257">
        <f>+B257</f>
        <v>256</v>
      </c>
      <c r="D257" s="12">
        <v>1</v>
      </c>
      <c r="E257" s="1" t="s">
        <v>1295</v>
      </c>
      <c r="F257" s="14">
        <f>CONVERT(LEFT(Nacsport!E258,2),"mn","hr")/24+CONVERT(MID(Nacsport!E258,4,2),"sec","hr")/24</f>
        <v>3.1851851851851853E-2</v>
      </c>
      <c r="G257" s="15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15">
        <f>(+CONVERT(F257,"hr","sec")*24)-5</f>
        <v>2747</v>
      </c>
      <c r="I257" s="15">
        <f>+CONVERT(F257,"hr","mn")*24</f>
        <v>45.866666666666667</v>
      </c>
      <c r="J257" s="1">
        <f>+Nacsport!B258</f>
        <v>15</v>
      </c>
      <c r="K257" s="1" t="str">
        <f>+Nacsport!C258</f>
        <v>DEFENCE</v>
      </c>
      <c r="L257" s="1" t="str">
        <f>+CONCATENATE(Nacsport!I258,Nacsport!J258)</f>
        <v/>
      </c>
      <c r="M257" s="29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>+IF(AG257="TRY",5,IF(AG257="CONVERSION",2,IF(AG257="PENALTY-KICK",3,IF(AG257="PENALTY-TRY",7,IF(AG257="DROP",3,"")))))</f>
        <v/>
      </c>
      <c r="AI257" s="1" t="str">
        <f>+CONCATENATE(Nacsport!FK258,Nacsport!FL258)</f>
        <v/>
      </c>
      <c r="AJ257" s="34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 t="str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/>
      </c>
      <c r="AS257" s="17"/>
    </row>
    <row r="258" spans="1:45" ht="15.75" hidden="1" customHeight="1" x14ac:dyDescent="0.2">
      <c r="A258">
        <f>+Nacsport!A259</f>
        <v>259</v>
      </c>
      <c r="B258">
        <f>+A258-2</f>
        <v>257</v>
      </c>
      <c r="C258">
        <f>+B258</f>
        <v>257</v>
      </c>
      <c r="D258" s="12">
        <v>1</v>
      </c>
      <c r="E258" s="1" t="s">
        <v>1295</v>
      </c>
      <c r="F258" s="14">
        <f>CONVERT(LEFT(Nacsport!E259,2),"mn","hr")/24+CONVERT(MID(Nacsport!E259,4,2),"sec","hr")/24</f>
        <v>3.1851851851851853E-2</v>
      </c>
      <c r="G258" s="15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15">
        <f>(+CONVERT(F258,"hr","sec")*24)-5</f>
        <v>2747</v>
      </c>
      <c r="I258" s="15">
        <f>+CONVERT(F258,"hr","mn")*24</f>
        <v>45.866666666666667</v>
      </c>
      <c r="J258" s="1">
        <f>+Nacsport!B259</f>
        <v>26</v>
      </c>
      <c r="K258" s="1" t="str">
        <f>+Nacsport!C259</f>
        <v>SHORT-MATCH</v>
      </c>
      <c r="L258" s="1" t="str">
        <f>+CONCATENATE(Nacsport!I259,Nacsport!J259)</f>
        <v/>
      </c>
      <c r="M258" s="29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>+IF(AG258="TRY",5,IF(AG258="CONVERSION",2,IF(AG258="PENALTY-KICK",3,IF(AG258="PENALTY-TRY",7,IF(AG258="DROP",3,"")))))</f>
        <v/>
      </c>
      <c r="AI258" s="1" t="str">
        <f>+CONCATENATE(Nacsport!FK259,Nacsport!FL259)</f>
        <v/>
      </c>
      <c r="AJ258" s="34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17"/>
    </row>
    <row r="259" spans="1:45" ht="15.75" hidden="1" customHeight="1" x14ac:dyDescent="0.2">
      <c r="A259">
        <f>+Nacsport!A260</f>
        <v>260</v>
      </c>
      <c r="B259">
        <f>+A259-2</f>
        <v>258</v>
      </c>
      <c r="C259">
        <f>+B259</f>
        <v>258</v>
      </c>
      <c r="D259" s="12">
        <v>1</v>
      </c>
      <c r="E259" s="1" t="s">
        <v>1295</v>
      </c>
      <c r="F259" s="14">
        <f>CONVERT(LEFT(Nacsport!E260,2),"mn","hr")/24+CONVERT(MID(Nacsport!E260,4,2),"sec","hr")/24</f>
        <v>3.1909722222222221E-2</v>
      </c>
      <c r="G259" s="15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15">
        <f>(+CONVERT(F259,"hr","sec")*24)-5</f>
        <v>2752</v>
      </c>
      <c r="I259" s="15">
        <f>+CONVERT(F259,"hr","mn")*24</f>
        <v>45.95</v>
      </c>
      <c r="J259" s="1">
        <f>+Nacsport!B260</f>
        <v>25</v>
      </c>
      <c r="K259" s="1" t="str">
        <f>+Nacsport!C260</f>
        <v>END</v>
      </c>
      <c r="L259" s="1" t="str">
        <f>+CONCATENATE(Nacsport!I260,Nacsport!J260)</f>
        <v/>
      </c>
      <c r="M259" s="29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>+IF(AG259="TRY",5,IF(AG259="CONVERSION",2,IF(AG259="PENALTY-KICK",3,IF(AG259="PENALTY-TRY",7,IF(AG259="DROP",3,"")))))</f>
        <v/>
      </c>
      <c r="AI259" s="1" t="str">
        <f>+CONCATENATE(Nacsport!FK260,Nacsport!FL260)</f>
        <v/>
      </c>
      <c r="AJ259" s="34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17"/>
    </row>
    <row r="260" spans="1:45" ht="15.75" hidden="1" customHeight="1" x14ac:dyDescent="0.2">
      <c r="A260">
        <f>+Nacsport!A261</f>
        <v>261</v>
      </c>
      <c r="B260">
        <f>+A260-2</f>
        <v>259</v>
      </c>
      <c r="C260">
        <f>+B260</f>
        <v>259</v>
      </c>
      <c r="D260" s="12">
        <v>1</v>
      </c>
      <c r="E260" s="1" t="s">
        <v>1295</v>
      </c>
      <c r="F260" s="14">
        <f>CONVERT(LEFT(Nacsport!E261,2),"mn","hr")/24+CONVERT(MID(Nacsport!E261,4,2),"sec","hr")/24</f>
        <v>3.2245370370370376E-2</v>
      </c>
      <c r="G260" s="15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15">
        <f>(+CONVERT(F260,"hr","sec")*24)-5</f>
        <v>2781.0000000000005</v>
      </c>
      <c r="I260" s="15">
        <f>+CONVERT(F260,"hr","mn")*24</f>
        <v>46.433333333333344</v>
      </c>
      <c r="J260" s="1">
        <f>+Nacsport!B261</f>
        <v>16</v>
      </c>
      <c r="K260" s="1" t="str">
        <f>+Nacsport!C261</f>
        <v>DEFENCE</v>
      </c>
      <c r="L260" s="1" t="str">
        <f>+CONCATENATE(Nacsport!I261,Nacsport!J261)</f>
        <v/>
      </c>
      <c r="M260" s="29" t="str">
        <f>IF(Nacsport!G261&lt;&gt;"",LEFT(Nacsport!G261,FIND(";",Nacsport!G261)-1),"")</f>
        <v>1</v>
      </c>
      <c r="N260" s="1" t="str">
        <f>IFERROR(MID(Nacsport!G261,FIND(";", Nacsport!G261)+1,IFERROR(FIND(" ", Nacsport!G261 &amp; " ", FIND(";", Nacsport!G261)+1) - FIND(";", Nacsport!G261)-1,LEN(Nacsport!G261))),"")</f>
        <v>32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>+IF(AG260="TRY",5,IF(AG260="CONVERSION",2,IF(AG260="PENALTY-KICK",3,IF(AG260="PENALTY-TRY",7,IF(AG260="DROP",3,"")))))</f>
        <v/>
      </c>
      <c r="AI260" s="1" t="str">
        <f>+CONCATENATE(Nacsport!FK261,Nacsport!FL261)</f>
        <v/>
      </c>
      <c r="AJ260" s="34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 t="str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/>
      </c>
      <c r="AS260" s="17"/>
    </row>
    <row r="261" spans="1:45" ht="15.75" hidden="1" customHeight="1" x14ac:dyDescent="0.2">
      <c r="A261">
        <f>+Nacsport!A262</f>
        <v>262</v>
      </c>
      <c r="B261">
        <f>+A261-2</f>
        <v>260</v>
      </c>
      <c r="C261">
        <f>+B261</f>
        <v>260</v>
      </c>
      <c r="D261" s="12">
        <v>1</v>
      </c>
      <c r="E261" s="1" t="s">
        <v>1295</v>
      </c>
      <c r="F261" s="14">
        <f>CONVERT(LEFT(Nacsport!E262,2),"mn","hr")/24+CONVERT(MID(Nacsport!E262,4,2),"sec","hr")/24</f>
        <v>3.2245370370370376E-2</v>
      </c>
      <c r="G261" s="15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15">
        <f>(+CONVERT(F261,"hr","sec")*24)-5</f>
        <v>2781.0000000000005</v>
      </c>
      <c r="I261" s="15">
        <f>+CONVERT(F261,"hr","mn")*24</f>
        <v>46.433333333333344</v>
      </c>
      <c r="J261" s="1">
        <f>+Nacsport!B262</f>
        <v>27</v>
      </c>
      <c r="K261" s="1" t="str">
        <f>+Nacsport!C262</f>
        <v>SHORT-MATCH</v>
      </c>
      <c r="L261" s="1" t="str">
        <f>+CONCATENATE(Nacsport!I262,Nacsport!J262)</f>
        <v/>
      </c>
      <c r="M261" s="29" t="str">
        <f>IF(Nacsport!G262&lt;&gt;"",LEFT(Nacsport!G262,FIND(";",Nacsport!G262)-1),"")</f>
        <v>1</v>
      </c>
      <c r="N261" s="1" t="str">
        <f>IFERROR(MID(Nacsport!G262,FIND(";", Nacsport!G262)+1,IFERROR(FIND(" ", Nacsport!G262 &amp; " ", FIND(";", Nacsport!G262)+1) - FIND(";", Nacsport!G262)-1,LEN(Nacsport!G262))),"")</f>
        <v>32</v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>+IF(AG261="TRY",5,IF(AG261="CONVERSION",2,IF(AG261="PENALTY-KICK",3,IF(AG261="PENALTY-TRY",7,IF(AG261="DROP",3,"")))))</f>
        <v/>
      </c>
      <c r="AI261" s="1" t="str">
        <f>+CONCATENATE(Nacsport!FK262,Nacsport!FL262)</f>
        <v/>
      </c>
      <c r="AJ261" s="34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17"/>
    </row>
    <row r="262" spans="1:45" ht="15.75" hidden="1" customHeight="1" x14ac:dyDescent="0.2">
      <c r="A262">
        <f>+Nacsport!A263</f>
        <v>263</v>
      </c>
      <c r="B262">
        <f>+A262-2</f>
        <v>261</v>
      </c>
      <c r="C262">
        <f>+B262</f>
        <v>261</v>
      </c>
      <c r="D262" s="12">
        <v>1</v>
      </c>
      <c r="E262" s="1" t="s">
        <v>1295</v>
      </c>
      <c r="F262" s="14">
        <f>CONVERT(LEFT(Nacsport!E263,2),"mn","hr")/24+CONVERT(MID(Nacsport!E263,4,2),"sec","hr")/24</f>
        <v>3.2372685185185192E-2</v>
      </c>
      <c r="G262" s="15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15">
        <f>(+CONVERT(F262,"hr","sec")*24)-5</f>
        <v>2792.0000000000005</v>
      </c>
      <c r="I262" s="15">
        <f>+CONVERT(F262,"hr","mn")*24</f>
        <v>46.616666666666674</v>
      </c>
      <c r="J262" s="1">
        <f>+Nacsport!B263</f>
        <v>11</v>
      </c>
      <c r="K262" s="1" t="str">
        <f>+Nacsport!C263</f>
        <v>LINEOUT</v>
      </c>
      <c r="L262" s="1" t="str">
        <f>+CONCATENATE(Nacsport!I263,Nacsport!J263)</f>
        <v>OPPONENT</v>
      </c>
      <c r="M262" s="29" t="str">
        <f>IF(Nacsport!G263&lt;&gt;"",LEFT(Nacsport!G263,FIND(";",Nacsport!G263)-1),"")</f>
        <v>1</v>
      </c>
      <c r="N262" s="1" t="str">
        <f>IFERROR(MID(Nacsport!G263,FIND(";", Nacsport!G263)+1,IFERROR(FIND(" ", Nacsport!G263 &amp; " ", FIND(";", Nacsport!G263)+1) - FIND(";", Nacsport!G263)-1,LEN(Nacsport!G263))),"")</f>
        <v>32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>LOST L</v>
      </c>
      <c r="U262" s="1" t="str">
        <f>+CONCATENATE(Nacsport!CI263,Nacsport!CJ263,Nacsport!CK263,Nacsport!CL263,Nacsport!CM263,Nacsport!CN263,Nacsport!CO263,Nacsport!CP263)</f>
        <v>L7</v>
      </c>
      <c r="V262" s="1" t="str">
        <f>+CONCATENATE(Nacsport!CQ263,Nacsport!CR263,Nacsport!CS263,Nacsport!CT263,Nacsport!CU263,Nacsport!CV263)</f>
        <v>B</v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>+IF(AG262="TRY",5,IF(AG262="CONVERSION",2,IF(AG262="PENALTY-KICK",3,IF(AG262="PENALTY-TRY",7,IF(AG262="DROP",3,"")))))</f>
        <v/>
      </c>
      <c r="AI262" s="1" t="str">
        <f>+CONCATENATE(Nacsport!FK263,Nacsport!FL263)</f>
        <v/>
      </c>
      <c r="AJ262" s="34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17"/>
    </row>
    <row r="263" spans="1:45" ht="15.75" hidden="1" customHeight="1" x14ac:dyDescent="0.2">
      <c r="A263">
        <f>+Nacsport!A264</f>
        <v>264</v>
      </c>
      <c r="B263">
        <f>+A263-2</f>
        <v>262</v>
      </c>
      <c r="C263">
        <f>+B263</f>
        <v>262</v>
      </c>
      <c r="D263" s="12">
        <v>1</v>
      </c>
      <c r="E263" s="1" t="s">
        <v>1295</v>
      </c>
      <c r="F263" s="14">
        <f>CONVERT(LEFT(Nacsport!E264,2),"mn","hr")/24+CONVERT(MID(Nacsport!E264,4,2),"sec","hr")/24</f>
        <v>3.2372685185185192E-2</v>
      </c>
      <c r="G263" s="15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15">
        <f>(+CONVERT(F263,"hr","sec")*24)-5</f>
        <v>2792.0000000000005</v>
      </c>
      <c r="I263" s="15">
        <f>+CONVERT(F263,"hr","mn")*24</f>
        <v>46.616666666666674</v>
      </c>
      <c r="J263" s="1">
        <f>+Nacsport!B264</f>
        <v>22</v>
      </c>
      <c r="K263" s="1" t="str">
        <f>+Nacsport!C264</f>
        <v>ATTACK</v>
      </c>
      <c r="L263" s="1" t="str">
        <f>+CONCATENATE(Nacsport!I264,Nacsport!J264)</f>
        <v/>
      </c>
      <c r="M263" s="29" t="str">
        <f>IF(Nacsport!G264&lt;&gt;"",LEFT(Nacsport!G264,FIND(";",Nacsport!G264)-1),"")</f>
        <v>4</v>
      </c>
      <c r="N263" s="1" t="str">
        <f>IFERROR(MID(Nacsport!G264,FIND(";", Nacsport!G264)+1,IFERROR(FIND(" ", Nacsport!G264 &amp; " ", FIND(";", Nacsport!G264)+1) - FIND(";", Nacsport!G264)-1,LEN(Nacsport!G264))),"")</f>
        <v>37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>+IF(AG263="TRY",5,IF(AG263="CONVERSION",2,IF(AG263="PENALTY-KICK",3,IF(AG263="PENALTY-TRY",7,IF(AG263="DROP",3,"")))))</f>
        <v/>
      </c>
      <c r="AI263" s="1" t="str">
        <f>+CONCATENATE(Nacsport!FK264,Nacsport!FL264)</f>
        <v/>
      </c>
      <c r="AJ263" s="34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 t="str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/>
      </c>
      <c r="AS263" s="17"/>
    </row>
    <row r="264" spans="1:45" ht="15.75" hidden="1" customHeight="1" x14ac:dyDescent="0.2">
      <c r="A264">
        <f>+Nacsport!A265</f>
        <v>265</v>
      </c>
      <c r="B264">
        <f>+A264-2</f>
        <v>263</v>
      </c>
      <c r="C264">
        <f>+B264</f>
        <v>263</v>
      </c>
      <c r="D264" s="12">
        <v>1</v>
      </c>
      <c r="E264" s="1" t="s">
        <v>1295</v>
      </c>
      <c r="F264" s="14">
        <f>CONVERT(LEFT(Nacsport!E265,2),"mn","hr")/24+CONVERT(MID(Nacsport!E265,4,2),"sec","hr")/24</f>
        <v>3.243055555555556E-2</v>
      </c>
      <c r="G264" s="15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15">
        <f>(+CONVERT(F264,"hr","sec")*24)-5</f>
        <v>2797.0000000000005</v>
      </c>
      <c r="I264" s="15">
        <f>+CONVERT(F264,"hr","mn")*24</f>
        <v>46.7</v>
      </c>
      <c r="J264" s="1">
        <f>+Nacsport!B265</f>
        <v>8</v>
      </c>
      <c r="K264" s="1" t="str">
        <f>+Nacsport!C265</f>
        <v>MISSED-TACKLE</v>
      </c>
      <c r="L264" s="1" t="str">
        <f>+CONCATENATE(Nacsport!I265,Nacsport!J265)</f>
        <v>OPPONENT</v>
      </c>
      <c r="M264" s="29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>+IF(AG264="TRY",5,IF(AG264="CONVERSION",2,IF(AG264="PENALTY-KICK",3,IF(AG264="PENALTY-TRY",7,IF(AG264="DROP",3,"")))))</f>
        <v/>
      </c>
      <c r="AI264" s="1" t="str">
        <f>+CONCATENATE(Nacsport!FK265,Nacsport!FL265)</f>
        <v/>
      </c>
      <c r="AJ264" s="34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17"/>
    </row>
    <row r="265" spans="1:45" ht="15.75" hidden="1" customHeight="1" x14ac:dyDescent="0.2">
      <c r="A265">
        <f>+Nacsport!A91</f>
        <v>91</v>
      </c>
      <c r="B265">
        <f>+A265-2</f>
        <v>89</v>
      </c>
      <c r="C265">
        <f>+B265</f>
        <v>89</v>
      </c>
      <c r="D265" s="12">
        <v>1</v>
      </c>
      <c r="E265" s="1" t="s">
        <v>1295</v>
      </c>
      <c r="F265" s="14">
        <f>CONVERT(LEFT(Nacsport!E91,2),"mn","hr")/24+CONVERT(MID(Nacsport!E91,4,2),"sec","hr")/24</f>
        <v>1.3055555555555555E-2</v>
      </c>
      <c r="G265" s="15">
        <v>8</v>
      </c>
      <c r="H265" s="15">
        <f>(+CONVERT(F265,"hr","sec")*24)-5</f>
        <v>1123</v>
      </c>
      <c r="I265" s="15">
        <f>+CONVERT(F265,"hr","mn")*24</f>
        <v>18.8</v>
      </c>
      <c r="J265" s="1">
        <f>+Nacsport!B91</f>
        <v>5</v>
      </c>
      <c r="K265" s="1" t="str">
        <f>+Nacsport!C91</f>
        <v>PENALTY</v>
      </c>
      <c r="L265" s="1" t="str">
        <f>+CONCATENATE(Nacsport!I91,Nacsport!J91)</f>
        <v>OPPONENT</v>
      </c>
      <c r="M265" s="29" t="str">
        <f>IF(Nacsport!G91&lt;&gt;"",LEFT(Nacsport!G91,FIND(";",Nacsport!G91)-1),"")</f>
        <v>66</v>
      </c>
      <c r="N265" s="1" t="str">
        <f>IFERROR(MID(Nacsport!G91,FIND(";", Nacsport!G91)+1,IFERROR(FIND(" ", Nacsport!G91 &amp; " ", FIND(";", Nacsport!G91)+1) - FIND(";", Nacsport!G91)-1,LEN(Nacsport!G91))),"")</f>
        <v>8</v>
      </c>
      <c r="O265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265" s="1" t="str">
        <f>IF(ISNA(LOOKUP(2,1/(Nacsport!AA91:BY91&lt;&gt;""),Nacsport!AA91:BY91)),"",LOOKUP(2,1/(Nacsport!AA91:BY91&lt;&gt;""),Nacsport!AA91:BY91))</f>
        <v/>
      </c>
      <c r="Q265" s="1" t="str">
        <f t="array" ref="Q265">+IF(+COUNTIF(Nacsport!AA91:BY91,"*")&gt;1,INDEX(Nacsport!Z91:BX91,MATCH(TRUE,Nacsport!Z91:BX91&gt;0,0)),"")</f>
        <v/>
      </c>
      <c r="R265" s="1" t="str">
        <f>+CONCATENATE(Nacsport!BZ91,Nacsport!CA91)</f>
        <v/>
      </c>
      <c r="S265" s="1" t="str">
        <f>+CONCATENATE(Nacsport!CB91,Nacsport!CC91,Nacsport!CD91)</f>
        <v/>
      </c>
      <c r="T265" s="1" t="str">
        <f>+CONCATENATE(Nacsport!CE91,Nacsport!CF91,Nacsport!CG91,Nacsport!CH91)</f>
        <v/>
      </c>
      <c r="U265" s="1" t="str">
        <f>+CONCATENATE(Nacsport!CI91,Nacsport!CJ91,Nacsport!CK91,Nacsport!CL91,Nacsport!CM91,Nacsport!CN91,Nacsport!CO91,Nacsport!CP91)</f>
        <v/>
      </c>
      <c r="V265" s="1" t="str">
        <f>+CONCATENATE(Nacsport!CQ91,Nacsport!CR91,Nacsport!CS91,Nacsport!CT91,Nacsport!CU91,Nacsport!CV91)</f>
        <v/>
      </c>
      <c r="W265" s="1" t="str">
        <f>+CONCATENATE(Nacsport!CW91,Nacsport!CX91,Nacsport!CY91,Nacsport!CZ91,Nacsport!DA91,Nacsport!DB91,Nacsport!DC91)</f>
        <v/>
      </c>
      <c r="X265" s="1" t="str">
        <f>+CONCATENATE(Nacsport!DD91,Nacsport!DE91,Nacsport!DF91,Nacsport!DG91,Nacsport!DH91,Nacsport!DI91,Nacsport!DJ91,Nacsport!DK91,Nacsport!DL91,Nacsport!DM91,Nacsport!DN91)</f>
        <v/>
      </c>
      <c r="Y265" s="1" t="str">
        <f>+CONCATENATE(Nacsport!DO91,Nacsport!DP91,Nacsport!DQ91,Nacsport!DR91,Nacsport!DS91,Nacsport!DT91,Nacsport!DU91,Nacsport!DV91,)</f>
        <v/>
      </c>
      <c r="Z265" s="1" t="str">
        <f>+CONCATENATE(Nacsport!DW91,Nacsport!DX91,Nacsport!DY91,Nacsport!DZ91)</f>
        <v/>
      </c>
      <c r="AA265" s="1" t="str">
        <f>+CONCATENATE(Nacsport!EA91,Nacsport!EB91,Nacsport!EC91,Nacsport!ED91,Nacsport!EE91)</f>
        <v/>
      </c>
      <c r="AB265" s="1" t="str">
        <f>+CONCATENATE(Nacsport!EF91,Nacsport!EG91,Nacsport!EH91,Nacsport!EI91,Nacsport!EJ91,Nacsport!EK91)</f>
        <v/>
      </c>
      <c r="AC265" s="1" t="str">
        <f>+CONCATENATE(Nacsport!EL91,Nacsport!EM91,Nacsport!EN91,Nacsport!EO91,Nacsport!EP91,Nacsport!EQ91,Nacsport!ER91)</f>
        <v>MAUL</v>
      </c>
      <c r="AD265" s="1" t="str">
        <f>+CONCATENATE(Nacsport!ES91,Nacsport!ET91,Nacsport!EU91,Nacsport!EV91,Nacsport!EW91,Nacsport!EX91,Nacsport!EY91,Nacsport!EZ91)</f>
        <v/>
      </c>
      <c r="AE265" s="1" t="str">
        <f>+CONCATENATE(Nacsport!FA91,Nacsport!FB91,Nacsport!FC91)</f>
        <v/>
      </c>
      <c r="AF265" s="1" t="str">
        <f>+CONCATENATE(Nacsport!FD91,Nacsport!FE91)</f>
        <v/>
      </c>
      <c r="AG265" s="1" t="str">
        <f>+CONCATENATE(Nacsport!FF91,Nacsport!FG91,Nacsport!FH91,Nacsport!FI91,Nacsport!FJ91)</f>
        <v/>
      </c>
      <c r="AH265" s="1" t="str">
        <f>+IF(AG265="TRY",5,IF(AG265="CONVERSION",2,IF(AG265="PENALTY-KICK",3,IF(AG265="PENALTY-TRY",7,IF(AG265="DROP",3,"")))))</f>
        <v/>
      </c>
      <c r="AI265" s="1" t="str">
        <f>+CONCATENATE(Nacsport!FK91,Nacsport!FL91)</f>
        <v/>
      </c>
      <c r="AJ265" s="34" t="str">
        <f>+CONCATENATE(Nacsport!FM91,Nacsport!FN91)</f>
        <v/>
      </c>
      <c r="AK265" s="1" t="str">
        <f>+IF(OR(K265="ATTACCO",K265="DIFESA"),+CONCATENATE(Nacsport!FO91,Nacsport!FP90,Nacsport!FQ91,Nacsport!FR91,Nacsport!FS91,Nacsport!FT91,Nacsport!FU91,),"")</f>
        <v/>
      </c>
      <c r="AL265" s="1" t="str">
        <f>+IF(OR(K265="ATAQUE",K265="DEFENSA"),+CONCATENATE(Nacsport!FV91,Nacsport!FW91,Nacsport!FX91,Nacsport!FY91,Nacsport!FZ91,Nacsport!GA91,Nacsport!GB91,),"")</f>
        <v/>
      </c>
      <c r="AM265" s="1" t="str">
        <f>+CONCATENATE(Nacsport!GC91,Nacsport!GD91,Nacsport!GE91,Nacsport!GF91,Nacsport!GG91,Nacsport!GH91,Nacsport!GI91,Nacsport!GJ91,)</f>
        <v/>
      </c>
      <c r="AN265" s="1" t="str">
        <f>IF(K265="PUNTOS",LOOKUP(2,1/($K$3:K265="ATAQUE"),$AN$3:AN265),IF(+COUNTIF(Nacsport!GK91:'Nacsport'!GS91,"*")&gt;0,+COUNTIF(Nacsport!GK91:'Nacsport'!GS91,"*"),""))</f>
        <v/>
      </c>
      <c r="AO265" t="str">
        <f ca="1">+IF(K265="QUIEBRE",+IF(L265="SAN LUIS",+COUNTIF(K265:INDIRECT(ADDRESS((LOOKUP(2,1/($K$1:K265="ATAQUE"),Nacsport!$A$1:A91)),3,4)),"RUCK")+1,+COUNTIF(K265:INDIRECT(ADDRESS((LOOKUP(2,1/($K$1:K265="DEFENSA"),Nacsport!$A$1:A91)),3,4)),"RUCK")+1),"")</f>
        <v/>
      </c>
      <c r="AP265" t="str">
        <f ca="1">+IF(OR(K265="PUNTOS",K265="QUIEBRE"),+IF(L265="SAN LUIS",+COUNTIF(K265:INDIRECT(ADDRESS((LOOKUP(2,1/($K$1:K265="ATAQUE"),Nacsport!$A$1:A91)),3,4)),"PASE"),+COUNTIF(K265:INDIRECT(ADDRESS((LOOKUP(2,1/($K$1:K265="DEFENSA"),Nacsport!$A$1:A91)),3,4)),"PASE")),"")</f>
        <v/>
      </c>
      <c r="AQ265" t="str">
        <f>IF(K265="QUIEBRE",LOOKUP(2,1/($K$3:K265="ATAQUE"),$AL$3:AL265),IF(+COUNTIF(Nacsport!GK91:'Nacsport'!GS91,"*")&gt;0,+COUNTIF(Nacsport!GK91:'Nacsport'!GS91,"*"),""))</f>
        <v/>
      </c>
      <c r="AR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S265" s="17"/>
    </row>
    <row r="266" spans="1:45" ht="15.75" hidden="1" customHeight="1" x14ac:dyDescent="0.2">
      <c r="A266">
        <f>+Nacsport!A267</f>
        <v>267</v>
      </c>
      <c r="B266">
        <f>+A266-2</f>
        <v>265</v>
      </c>
      <c r="C266">
        <f>+B266</f>
        <v>265</v>
      </c>
      <c r="D266" s="12">
        <v>1</v>
      </c>
      <c r="E266" s="1" t="s">
        <v>1295</v>
      </c>
      <c r="F266" s="14">
        <f>CONVERT(LEFT(Nacsport!E267,2),"mn","hr")/24+CONVERT(MID(Nacsport!E267,4,2),"sec","hr")/24</f>
        <v>3.2442129629629633E-2</v>
      </c>
      <c r="G266" s="15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15">
        <f>(+CONVERT(F266,"hr","sec")*24)-5</f>
        <v>2798.0000000000005</v>
      </c>
      <c r="I266" s="15">
        <f>+CONVERT(F266,"hr","mn")*24</f>
        <v>46.716666666666676</v>
      </c>
      <c r="J266" s="1">
        <f>+Nacsport!B267</f>
        <v>26</v>
      </c>
      <c r="K266" s="1" t="str">
        <f>+Nacsport!C267</f>
        <v>END</v>
      </c>
      <c r="L266" s="1" t="str">
        <f>+CONCATENATE(Nacsport!I267,Nacsport!J267)</f>
        <v/>
      </c>
      <c r="M266" s="29" t="str">
        <f>IF(Nacsport!G267&lt;&gt;"",LEFT(Nacsport!G267,FIND(";",Nacsport!G267)-1),"")</f>
        <v/>
      </c>
      <c r="N266" s="1" t="str">
        <f>IFERROR(MID(Nacsport!G267,FIND(";", Nacsport!G267)+1,IFERROR(FIND(" ", Nacsport!G267 &amp; " ", FIND(";", Nacsport!G267)+1) - FIND(";", Nacsport!G267)-1,LEN(Nacsport!G267))),"")</f>
        <v/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>+IF(AG266="TRY",5,IF(AG266="CONVERSION",2,IF(AG266="PENALTY-KICK",3,IF(AG266="PENALTY-TRY",7,IF(AG266="DROP",3,"")))))</f>
        <v/>
      </c>
      <c r="AI266" s="1" t="str">
        <f>+CONCATENATE(Nacsport!FK267,Nacsport!FL267)</f>
        <v/>
      </c>
      <c r="AJ266" s="34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17"/>
    </row>
    <row r="267" spans="1:45" ht="15.75" hidden="1" customHeight="1" x14ac:dyDescent="0.2">
      <c r="A267">
        <f>+Nacsport!A268</f>
        <v>268</v>
      </c>
      <c r="B267">
        <f>+A267-2</f>
        <v>266</v>
      </c>
      <c r="C267">
        <f>+B267</f>
        <v>266</v>
      </c>
      <c r="D267" s="12">
        <v>1</v>
      </c>
      <c r="E267" s="1" t="s">
        <v>1295</v>
      </c>
      <c r="F267" s="14">
        <f>CONVERT(LEFT(Nacsport!E268,2),"mn","hr")/24+CONVERT(MID(Nacsport!E268,4,2),"sec","hr")/24</f>
        <v>3.3113425925925928E-2</v>
      </c>
      <c r="G267" s="15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15">
        <f>(+CONVERT(F267,"hr","sec")*24)-5</f>
        <v>2856</v>
      </c>
      <c r="I267" s="15">
        <f>+CONVERT(F267,"hr","mn")*24</f>
        <v>47.683333333333337</v>
      </c>
      <c r="J267" s="1">
        <f>+Nacsport!B268</f>
        <v>23</v>
      </c>
      <c r="K267" s="1" t="str">
        <f>+Nacsport!C268</f>
        <v>ATTACK</v>
      </c>
      <c r="L267" s="1" t="str">
        <f>+CONCATENATE(Nacsport!I268,Nacsport!J268)</f>
        <v/>
      </c>
      <c r="M267" s="29" t="str">
        <f>IF(Nacsport!G268&lt;&gt;"",LEFT(Nacsport!G268,FIND(";",Nacsport!G268)-1),"")</f>
        <v>30</v>
      </c>
      <c r="N267" s="1" t="str">
        <f>IFERROR(MID(Nacsport!G268,FIND(";", Nacsport!G268)+1,IFERROR(FIND(" ", Nacsport!G268 &amp; " ", FIND(";", Nacsport!G268)+1) - FIND(";", Nacsport!G268)-1,LEN(Nacsport!G268))),"")</f>
        <v>4</v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>+IF(AG267="TRY",5,IF(AG267="CONVERSION",2,IF(AG267="PENALTY-KICK",3,IF(AG267="PENALTY-TRY",7,IF(AG267="DROP",3,"")))))</f>
        <v/>
      </c>
      <c r="AI267" s="1" t="str">
        <f>+CONCATENATE(Nacsport!FK268,Nacsport!FL268)</f>
        <v/>
      </c>
      <c r="AJ267" s="34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 t="str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/>
      </c>
      <c r="AS267" s="17"/>
    </row>
    <row r="268" spans="1:45" ht="15.75" hidden="1" customHeight="1" x14ac:dyDescent="0.2">
      <c r="A268">
        <f>+Nacsport!A269</f>
        <v>269</v>
      </c>
      <c r="B268">
        <f>+A268-2</f>
        <v>267</v>
      </c>
      <c r="C268">
        <f>+B268</f>
        <v>267</v>
      </c>
      <c r="D268" s="12">
        <v>1</v>
      </c>
      <c r="E268" s="1" t="s">
        <v>1295</v>
      </c>
      <c r="F268" s="14">
        <f>CONVERT(LEFT(Nacsport!E269,2),"mn","hr")/24+CONVERT(MID(Nacsport!E269,4,2),"sec","hr")/24</f>
        <v>3.3113425925925928E-2</v>
      </c>
      <c r="G268" s="15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15">
        <f>(+CONVERT(F268,"hr","sec")*24)-5</f>
        <v>2856</v>
      </c>
      <c r="I268" s="15">
        <f>+CONVERT(F268,"hr","mn")*24</f>
        <v>47.683333333333337</v>
      </c>
      <c r="J268" s="1">
        <f>+Nacsport!B269</f>
        <v>28</v>
      </c>
      <c r="K268" s="1" t="str">
        <f>+Nacsport!C269</f>
        <v>SHORT-MATCH</v>
      </c>
      <c r="L268" s="1" t="str">
        <f>+CONCATENATE(Nacsport!I269,Nacsport!J269)</f>
        <v/>
      </c>
      <c r="M268" s="29" t="str">
        <f>IF(Nacsport!G269&lt;&gt;"",LEFT(Nacsport!G269,FIND(";",Nacsport!G269)-1),"")</f>
        <v>30</v>
      </c>
      <c r="N268" s="1" t="str">
        <f>IFERROR(MID(Nacsport!G269,FIND(";", Nacsport!G269)+1,IFERROR(FIND(" ", Nacsport!G269 &amp; " ", FIND(";", Nacsport!G269)+1) - FIND(";", Nacsport!G269)-1,LEN(Nacsport!G269))),"")</f>
        <v>4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>+IF(AG268="TRY",5,IF(AG268="CONVERSION",2,IF(AG268="PENALTY-KICK",3,IF(AG268="PENALTY-TRY",7,IF(AG268="DROP",3,"")))))</f>
        <v/>
      </c>
      <c r="AI268" s="1" t="str">
        <f>+CONCATENATE(Nacsport!FK269,Nacsport!FL269)</f>
        <v/>
      </c>
      <c r="AJ268" s="34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17"/>
    </row>
    <row r="269" spans="1:45" ht="15.75" customHeight="1" x14ac:dyDescent="0.2">
      <c r="A269">
        <f>+Nacsport!A270</f>
        <v>270</v>
      </c>
      <c r="B269">
        <f>+A269-2</f>
        <v>268</v>
      </c>
      <c r="C269">
        <f>+B269</f>
        <v>268</v>
      </c>
      <c r="D269" s="12">
        <v>1</v>
      </c>
      <c r="E269" s="1" t="s">
        <v>1295</v>
      </c>
      <c r="F269" s="14">
        <f>CONVERT(LEFT(Nacsport!E270,2),"mn","hr")/24+CONVERT(MID(Nacsport!E270,4,2),"sec","hr")/24</f>
        <v>3.318287037037037E-2</v>
      </c>
      <c r="G269" s="15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15">
        <f>(+CONVERT(F269,"hr","sec")*24)-5</f>
        <v>2862</v>
      </c>
      <c r="I269" s="15">
        <f>+CONVERT(F269,"hr","mn")*24</f>
        <v>47.783333333333331</v>
      </c>
      <c r="J269" s="1">
        <f>+Nacsport!B270</f>
        <v>12</v>
      </c>
      <c r="K269" s="1" t="str">
        <f>+Nacsport!C270</f>
        <v>LINEOUT</v>
      </c>
      <c r="L269" s="1" t="str">
        <f>+CONCATENATE(Nacsport!I270,Nacsport!J270)</f>
        <v>SAN BENEDETTO</v>
      </c>
      <c r="M269" s="29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>CLEAN</v>
      </c>
      <c r="U269" s="1" t="str">
        <f>+CONCATENATE(Nacsport!CI270,Nacsport!CJ270,Nacsport!CK270,Nacsport!CL270,Nacsport!CM270,Nacsport!CN270,Nacsport!CO270,Nacsport!CP270)</f>
        <v>L4</v>
      </c>
      <c r="V269" s="1" t="str">
        <f>+CONCATENATE(Nacsport!CQ270,Nacsport!CR270,Nacsport!CS270,Nacsport!CT270,Nacsport!CU270,Nacsport!CV270)</f>
        <v>ALTRO</v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>+IF(AG269="TRY",5,IF(AG269="CONVERSION",2,IF(AG269="PENALTY-KICK",3,IF(AG269="PENALTY-TRY",7,IF(AG269="DROP",3,"")))))</f>
        <v/>
      </c>
      <c r="AI269" s="1" t="str">
        <f>+CONCATENATE(Nacsport!FK270,Nacsport!FL270)</f>
        <v/>
      </c>
      <c r="AJ269" s="34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17"/>
    </row>
    <row r="270" spans="1:45" ht="15.75" hidden="1" customHeight="1" x14ac:dyDescent="0.2">
      <c r="A270">
        <f>+Nacsport!A271</f>
        <v>271</v>
      </c>
      <c r="B270">
        <f>+A270-2</f>
        <v>269</v>
      </c>
      <c r="C270">
        <f>+B270</f>
        <v>269</v>
      </c>
      <c r="D270" s="12">
        <v>1</v>
      </c>
      <c r="E270" s="1" t="s">
        <v>1295</v>
      </c>
      <c r="F270" s="14">
        <f>CONVERT(LEFT(Nacsport!E271,2),"mn","hr")/24+CONVERT(MID(Nacsport!E271,4,2),"sec","hr")/24</f>
        <v>3.3217592592592597E-2</v>
      </c>
      <c r="G270" s="15">
        <f>(CONVERT((CONVERT(LEFT(Nacsport!F271,2),"mn","hr")/24+CONVERT(MID(Nacsport!F271,4,2),"sec","hr")/24)-(CONVERT(LEFT(Nacsport!E271,2),"mn","hr")/24+CONVERT(MID(Nacsport!E271,4,2),"sec","hr")/24),"hr","sec")*24)+2</f>
        <v>4.9999999999998694</v>
      </c>
      <c r="H270" s="15">
        <f>(+CONVERT(F270,"hr","sec")*24)-5</f>
        <v>2865</v>
      </c>
      <c r="I270" s="15">
        <f>+CONVERT(F270,"hr","mn")*24</f>
        <v>47.833333333333343</v>
      </c>
      <c r="J270" s="1">
        <f>+Nacsport!B271</f>
        <v>43</v>
      </c>
      <c r="K270" s="1" t="str">
        <f>+Nacsport!C271</f>
        <v>TACKLE</v>
      </c>
      <c r="L270" s="1" t="str">
        <f>+CONCATENATE(Nacsport!I271,Nacsport!J271)</f>
        <v>OPPONENT</v>
      </c>
      <c r="M270" s="29" t="str">
        <f>IF(Nacsport!G271&lt;&gt;"",LEFT(Nacsport!G271,FIND(";",Nacsport!G271)-1),"")</f>
        <v/>
      </c>
      <c r="N270" s="1" t="str">
        <f>IFERROR(MID(Nacsport!G271,FIND(";", Nacsport!G271)+1,IFERROR(FIND(" ", Nacsport!G271 &amp; " ", FIND(";", Nacsport!G271)+1) - FIND(";", Nacsport!G271)-1,LEN(Nacsport!G271))),"")</f>
        <v/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>+IF(AG270="TRY",5,IF(AG270="CONVERSION",2,IF(AG270="PENALTY-KICK",3,IF(AG270="PENALTY-TRY",7,IF(AG270="DROP",3,"")))))</f>
        <v/>
      </c>
      <c r="AI270" s="1" t="str">
        <f>+CONCATENATE(Nacsport!FK271,Nacsport!FL271)</f>
        <v/>
      </c>
      <c r="AJ270" s="34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17"/>
    </row>
    <row r="271" spans="1:45" ht="15.75" customHeight="1" x14ac:dyDescent="0.2">
      <c r="A271">
        <f>+Nacsport!A272</f>
        <v>272</v>
      </c>
      <c r="B271">
        <f>+A271-2</f>
        <v>270</v>
      </c>
      <c r="C271">
        <f>+B271</f>
        <v>270</v>
      </c>
      <c r="D271" s="12">
        <v>1</v>
      </c>
      <c r="E271" s="1" t="s">
        <v>1295</v>
      </c>
      <c r="F271" s="14">
        <f>CONVERT(LEFT(Nacsport!E272,2),"mn","hr")/24+CONVERT(MID(Nacsport!E272,4,2),"sec","hr")/24</f>
        <v>3.3252314814814818E-2</v>
      </c>
      <c r="G271" s="15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15">
        <f>(+CONVERT(F271,"hr","sec")*24)-5</f>
        <v>2868</v>
      </c>
      <c r="I271" s="15">
        <f>+CONVERT(F271,"hr","mn")*24</f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29" t="str">
        <f>IF(Nacsport!G272&lt;&gt;"",LEFT(Nacsport!G272,FIND(";",Nacsport!G272)-1),"")</f>
        <v>30</v>
      </c>
      <c r="N271" s="1" t="str">
        <f>IFERROR(MID(Nacsport!G272,FIND(";", Nacsport!G272)+1,IFERROR(FIND(" ", Nacsport!G272 &amp; " ", FIND(";", Nacsport!G272)+1) - FIND(";", Nacsport!G272)-1,LEN(Nacsport!G272))),"")</f>
        <v>4</v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>SLOW</v>
      </c>
      <c r="AG271" s="1" t="str">
        <f>+CONCATENATE(Nacsport!FF272,Nacsport!FG272,Nacsport!FH272,Nacsport!FI272,Nacsport!FJ272)</f>
        <v/>
      </c>
      <c r="AH271" s="1" t="str">
        <f>+IF(AG271="TRY",5,IF(AG271="CONVERSION",2,IF(AG271="PENALTY-KICK",3,IF(AG271="PENALTY-TRY",7,IF(AG271="DROP",3,"")))))</f>
        <v/>
      </c>
      <c r="AI271" s="1" t="str">
        <f>+CONCATENATE(Nacsport!FK272,Nacsport!FL272)</f>
        <v/>
      </c>
      <c r="AJ271" s="34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17"/>
    </row>
    <row r="272" spans="1:45" ht="15.75" hidden="1" customHeight="1" x14ac:dyDescent="0.2">
      <c r="A272">
        <f>+Nacsport!A273</f>
        <v>273</v>
      </c>
      <c r="B272">
        <f>+A272-2</f>
        <v>271</v>
      </c>
      <c r="C272">
        <f>+B272</f>
        <v>271</v>
      </c>
      <c r="D272" s="12">
        <v>1</v>
      </c>
      <c r="E272" s="1" t="s">
        <v>1295</v>
      </c>
      <c r="F272" s="14">
        <f>CONVERT(LEFT(Nacsport!E273,2),"mn","hr")/24+CONVERT(MID(Nacsport!E273,4,2),"sec","hr")/24</f>
        <v>3.3425925925925928E-2</v>
      </c>
      <c r="G272" s="15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15">
        <f>(+CONVERT(F272,"hr","sec")*24)-5</f>
        <v>2883</v>
      </c>
      <c r="I272" s="15">
        <f>+CONVERT(F272,"hr","mn")*24</f>
        <v>48.133333333333333</v>
      </c>
      <c r="J272" s="1">
        <f>+Nacsport!B273</f>
        <v>44</v>
      </c>
      <c r="K272" s="1" t="str">
        <f>+Nacsport!C273</f>
        <v>TACKLE</v>
      </c>
      <c r="L272" s="1" t="str">
        <f>+CONCATENATE(Nacsport!I273,Nacsport!J273)</f>
        <v>OPPONENT</v>
      </c>
      <c r="M272" s="29" t="str">
        <f>IF(Nacsport!G273&lt;&gt;"",LEFT(Nacsport!G273,FIND(";",Nacsport!G273)-1),"")</f>
        <v/>
      </c>
      <c r="N272" s="1" t="str">
        <f>IFERROR(MID(Nacsport!G273,FIND(";", Nacsport!G273)+1,IFERROR(FIND(" ", Nacsport!G273 &amp; " ", FIND(";", Nacsport!G273)+1) - FIND(";", Nacsport!G273)-1,LEN(Nacsport!G273))),"")</f>
        <v/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/>
      </c>
      <c r="AH272" s="1" t="str">
        <f>+IF(AG272="TRY",5,IF(AG272="CONVERSION",2,IF(AG272="PENALTY-KICK",3,IF(AG272="PENALTY-TRY",7,IF(AG272="DROP",3,"")))))</f>
        <v/>
      </c>
      <c r="AI272" s="1" t="str">
        <f>+CONCATENATE(Nacsport!FK273,Nacsport!FL273)</f>
        <v/>
      </c>
      <c r="AJ272" s="34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17"/>
    </row>
    <row r="273" spans="1:45" ht="15.75" customHeight="1" x14ac:dyDescent="0.2">
      <c r="A273">
        <f>+Nacsport!A274</f>
        <v>274</v>
      </c>
      <c r="B273">
        <f>+A273-2</f>
        <v>272</v>
      </c>
      <c r="C273">
        <f>+B273</f>
        <v>272</v>
      </c>
      <c r="D273" s="12">
        <v>1</v>
      </c>
      <c r="E273" s="1" t="s">
        <v>1295</v>
      </c>
      <c r="F273" s="14">
        <f>CONVERT(LEFT(Nacsport!E274,2),"mn","hr")/24+CONVERT(MID(Nacsport!E274,4,2),"sec","hr")/24</f>
        <v>3.3425925925925928E-2</v>
      </c>
      <c r="G273" s="15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15">
        <f>(+CONVERT(F273,"hr","sec")*24)-5</f>
        <v>2883</v>
      </c>
      <c r="I273" s="15">
        <f>+CONVERT(F273,"hr","mn")*24</f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29" t="str">
        <f>IF(Nacsport!G274&lt;&gt;"",LEFT(Nacsport!G274,FIND(";",Nacsport!G274)-1),"")</f>
        <v>68</v>
      </c>
      <c r="N273" s="1" t="str">
        <f>IFERROR(MID(Nacsport!G274,FIND(";", Nacsport!G274)+1,IFERROR(FIND(" ", Nacsport!G274 &amp; " ", FIND(";", Nacsport!G274)+1) - FIND(";", Nacsport!G274)-1,LEN(Nacsport!G274))),"")</f>
        <v>3</v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>SLOW</v>
      </c>
      <c r="AG273" s="1" t="str">
        <f>+CONCATENATE(Nacsport!FF274,Nacsport!FG274,Nacsport!FH274,Nacsport!FI274,Nacsport!FJ274)</f>
        <v/>
      </c>
      <c r="AH273" s="1" t="str">
        <f>+IF(AG273="TRY",5,IF(AG273="CONVERSION",2,IF(AG273="PENALTY-KICK",3,IF(AG273="PENALTY-TRY",7,IF(AG273="DROP",3,"")))))</f>
        <v/>
      </c>
      <c r="AI273" s="1" t="str">
        <f>+CONCATENATE(Nacsport!FK274,Nacsport!FL274)</f>
        <v/>
      </c>
      <c r="AJ273" s="34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17"/>
    </row>
    <row r="274" spans="1:45" ht="15.75" hidden="1" customHeight="1" x14ac:dyDescent="0.2">
      <c r="A274">
        <f>+Nacsport!A275</f>
        <v>275</v>
      </c>
      <c r="B274">
        <f>+A274-2</f>
        <v>273</v>
      </c>
      <c r="C274">
        <f>+B274</f>
        <v>273</v>
      </c>
      <c r="D274" s="12">
        <v>1</v>
      </c>
      <c r="E274" s="1" t="s">
        <v>1295</v>
      </c>
      <c r="F274" s="14">
        <f>CONVERT(LEFT(Nacsport!E275,2),"mn","hr")/24+CONVERT(MID(Nacsport!E275,4,2),"sec","hr")/24</f>
        <v>3.3506944444444443E-2</v>
      </c>
      <c r="G274" s="15">
        <f>(CONVERT((CONVERT(LEFT(Nacsport!F275,2),"mn","hr")/24+CONVERT(MID(Nacsport!F275,4,2),"sec","hr")/24)-(CONVERT(LEFT(Nacsport!E275,2),"mn","hr")/24+CONVERT(MID(Nacsport!E275,4,2),"sec","hr")/24),"hr","sec")*24)+2</f>
        <v>4.9999999999998694</v>
      </c>
      <c r="H274" s="15">
        <f>(+CONVERT(F274,"hr","sec")*24)-5</f>
        <v>2890</v>
      </c>
      <c r="I274" s="15">
        <f>+CONVERT(F274,"hr","mn")*24</f>
        <v>48.25</v>
      </c>
      <c r="J274" s="1">
        <f>+Nacsport!B275</f>
        <v>45</v>
      </c>
      <c r="K274" s="1" t="str">
        <f>+Nacsport!C275</f>
        <v>TACKLE</v>
      </c>
      <c r="L274" s="1" t="str">
        <f>+CONCATENATE(Nacsport!I275,Nacsport!J275)</f>
        <v>OPPONENT</v>
      </c>
      <c r="M274" s="29" t="str">
        <f>IF(Nacsport!G275&lt;&gt;"",LEFT(Nacsport!G275,FIND(";",Nacsport!G275)-1),"")</f>
        <v/>
      </c>
      <c r="N274" s="1" t="str">
        <f>IFERROR(MID(Nacsport!G275,FIND(";", Nacsport!G275)+1,IFERROR(FIND(" ", Nacsport!G275 &amp; " ", FIND(";", Nacsport!G275)+1) - FIND(";", Nacsport!G275)-1,LEN(Nacsport!G275))),"")</f>
        <v/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/>
      </c>
      <c r="AH274" s="1" t="str">
        <f>+IF(AG274="TRY",5,IF(AG274="CONVERSION",2,IF(AG274="PENALTY-KICK",3,IF(AG274="PENALTY-TRY",7,IF(AG274="DROP",3,"")))))</f>
        <v/>
      </c>
      <c r="AI274" s="1" t="str">
        <f>+CONCATENATE(Nacsport!FK275,Nacsport!FL275)</f>
        <v/>
      </c>
      <c r="AJ274" s="34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17"/>
    </row>
    <row r="275" spans="1:45" ht="15.75" customHeight="1" x14ac:dyDescent="0.2">
      <c r="A275">
        <f>+Nacsport!A276</f>
        <v>276</v>
      </c>
      <c r="B275">
        <f>+A275-2</f>
        <v>274</v>
      </c>
      <c r="C275">
        <f>+B275</f>
        <v>274</v>
      </c>
      <c r="D275" s="12">
        <v>1</v>
      </c>
      <c r="E275" s="1" t="s">
        <v>1295</v>
      </c>
      <c r="F275" s="14">
        <f>CONVERT(LEFT(Nacsport!E276,2),"mn","hr")/24+CONVERT(MID(Nacsport!E276,4,2),"sec","hr")/24</f>
        <v>3.3530092592592591E-2</v>
      </c>
      <c r="G275" s="15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15">
        <f>(+CONVERT(F275,"hr","sec")*24)-5</f>
        <v>2892</v>
      </c>
      <c r="I275" s="15">
        <f>+CONVERT(F275,"hr","mn")*24</f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29" t="str">
        <f>IF(Nacsport!G276&lt;&gt;"",LEFT(Nacsport!G276,FIND(";",Nacsport!G276)-1),"")</f>
        <v>70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5" s="1" t="str">
        <f>IF(ISNA(LOOKUP(2,1/(Nacsport!AA276:BY276&lt;&gt;""),Nacsport!AA276:BY276)),"",LOOKUP(2,1/(Nacsport!AA276:BY276&lt;&gt;""),Nacsport!AA276:BY276))</f>
        <v/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>SLOW</v>
      </c>
      <c r="AG275" s="1" t="str">
        <f>+CONCATENATE(Nacsport!FF276,Nacsport!FG276,Nacsport!FH276,Nacsport!FI276,Nacsport!FJ276)</f>
        <v/>
      </c>
      <c r="AH275" s="1" t="str">
        <f>+IF(AG275="TRY",5,IF(AG275="CONVERSION",2,IF(AG275="PENALTY-KICK",3,IF(AG275="PENALTY-TRY",7,IF(AG275="DROP",3,"")))))</f>
        <v/>
      </c>
      <c r="AI275" s="1" t="str">
        <f>+CONCATENATE(Nacsport!FK276,Nacsport!FL276)</f>
        <v/>
      </c>
      <c r="AJ275" s="34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17"/>
    </row>
    <row r="276" spans="1:45" ht="15.75" hidden="1" customHeight="1" x14ac:dyDescent="0.2">
      <c r="A276">
        <f>+Nacsport!A277</f>
        <v>277</v>
      </c>
      <c r="B276">
        <f>+A276-2</f>
        <v>275</v>
      </c>
      <c r="C276">
        <f>+B276</f>
        <v>275</v>
      </c>
      <c r="D276" s="12">
        <v>1</v>
      </c>
      <c r="E276" s="1" t="s">
        <v>1295</v>
      </c>
      <c r="F276" s="14">
        <f>CONVERT(LEFT(Nacsport!E277,2),"mn","hr")/24+CONVERT(MID(Nacsport!E277,4,2),"sec","hr")/24</f>
        <v>3.3599537037037039E-2</v>
      </c>
      <c r="G276" s="15">
        <f>(CONVERT((CONVERT(LEFT(Nacsport!F277,2),"mn","hr")/24+CONVERT(MID(Nacsport!F277,4,2),"sec","hr")/24)-(CONVERT(LEFT(Nacsport!E277,2),"mn","hr")/24+CONVERT(MID(Nacsport!E277,4,2),"sec","hr")/24),"hr","sec")*24)+2</f>
        <v>4.9999999999998694</v>
      </c>
      <c r="H276" s="15">
        <f>(+CONVERT(F276,"hr","sec")*24)-5</f>
        <v>2898</v>
      </c>
      <c r="I276" s="15">
        <f>+CONVERT(F276,"hr","mn")*24</f>
        <v>48.38333333333334</v>
      </c>
      <c r="J276" s="1">
        <f>+Nacsport!B277</f>
        <v>46</v>
      </c>
      <c r="K276" s="1" t="str">
        <f>+Nacsport!C277</f>
        <v>TACKLE</v>
      </c>
      <c r="L276" s="1" t="str">
        <f>+CONCATENATE(Nacsport!I277,Nacsport!J277)</f>
        <v>OPPONENT</v>
      </c>
      <c r="M276" s="29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>+IF(AG276="TRY",5,IF(AG276="CONVERSION",2,IF(AG276="PENALTY-KICK",3,IF(AG276="PENALTY-TRY",7,IF(AG276="DROP",3,"")))))</f>
        <v/>
      </c>
      <c r="AI276" s="1" t="str">
        <f>+CONCATENATE(Nacsport!FK277,Nacsport!FL277)</f>
        <v/>
      </c>
      <c r="AJ276" s="34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17"/>
    </row>
    <row r="277" spans="1:45" ht="15.75" customHeight="1" x14ac:dyDescent="0.2">
      <c r="A277">
        <f>+Nacsport!A278</f>
        <v>278</v>
      </c>
      <c r="B277">
        <f>+A277-2</f>
        <v>276</v>
      </c>
      <c r="C277">
        <f>+B277</f>
        <v>276</v>
      </c>
      <c r="D277" s="12">
        <v>1</v>
      </c>
      <c r="E277" s="1" t="s">
        <v>1295</v>
      </c>
      <c r="F277" s="14">
        <f>CONVERT(LEFT(Nacsport!E278,2),"mn","hr")/24+CONVERT(MID(Nacsport!E278,4,2),"sec","hr")/24</f>
        <v>3.3622685185185186E-2</v>
      </c>
      <c r="G277" s="15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15">
        <f>(+CONVERT(F277,"hr","sec")*24)-5</f>
        <v>2900</v>
      </c>
      <c r="I277" s="15">
        <f>+CONVERT(F277,"hr","mn")*24</f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29" t="str">
        <f>IF(Nacsport!G278&lt;&gt;"",LEFT(Nacsport!G278,FIND(";",Nacsport!G278)-1),"")</f>
        <v>45</v>
      </c>
      <c r="N277" s="1" t="str">
        <f>IFERROR(MID(Nacsport!G278,FIND(";", Nacsport!G278)+1,IFERROR(FIND(" ", Nacsport!G278 &amp; " ", FIND(";", Nacsport!G278)+1) - FIND(";", Nacsport!G278)-1,LEN(Nacsport!G278))),"")</f>
        <v>15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>SLOW</v>
      </c>
      <c r="AG277" s="1" t="str">
        <f>+CONCATENATE(Nacsport!FF278,Nacsport!FG278,Nacsport!FH278,Nacsport!FI278,Nacsport!FJ278)</f>
        <v/>
      </c>
      <c r="AH277" s="1" t="str">
        <f>+IF(AG277="TRY",5,IF(AG277="CONVERSION",2,IF(AG277="PENALTY-KICK",3,IF(AG277="PENALTY-TRY",7,IF(AG277="DROP",3,"")))))</f>
        <v/>
      </c>
      <c r="AI277" s="1" t="str">
        <f>+CONCATENATE(Nacsport!FK278,Nacsport!FL278)</f>
        <v/>
      </c>
      <c r="AJ277" s="34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17"/>
    </row>
    <row r="278" spans="1:45" ht="15.75" hidden="1" customHeight="1" x14ac:dyDescent="0.2">
      <c r="A278">
        <f>+Nacsport!A279</f>
        <v>279</v>
      </c>
      <c r="B278">
        <f>+A278-2</f>
        <v>277</v>
      </c>
      <c r="C278">
        <f>+B278</f>
        <v>277</v>
      </c>
      <c r="D278" s="12">
        <v>1</v>
      </c>
      <c r="E278" s="1" t="s">
        <v>1295</v>
      </c>
      <c r="F278" s="14">
        <f>CONVERT(LEFT(Nacsport!E279,2),"mn","hr")/24+CONVERT(MID(Nacsport!E279,4,2),"sec","hr")/24</f>
        <v>3.3703703703703701E-2</v>
      </c>
      <c r="G278" s="15">
        <f>(CONVERT((CONVERT(LEFT(Nacsport!F279,2),"mn","hr")/24+CONVERT(MID(Nacsport!F279,4,2),"sec","hr")/24)-(CONVERT(LEFT(Nacsport!E279,2),"mn","hr")/24+CONVERT(MID(Nacsport!E279,4,2),"sec","hr")/24),"hr","sec")*24)+2</f>
        <v>5.000000000000469</v>
      </c>
      <c r="H278" s="15">
        <f>(+CONVERT(F278,"hr","sec")*24)-5</f>
        <v>2907</v>
      </c>
      <c r="I278" s="15">
        <f>+CONVERT(F278,"hr","mn")*24</f>
        <v>48.533333333333331</v>
      </c>
      <c r="J278" s="1">
        <f>+Nacsport!B279</f>
        <v>47</v>
      </c>
      <c r="K278" s="1" t="str">
        <f>+Nacsport!C279</f>
        <v>TACKLE</v>
      </c>
      <c r="L278" s="1" t="str">
        <f>+CONCATENATE(Nacsport!I279,Nacsport!J279)</f>
        <v>OPPONENT</v>
      </c>
      <c r="M278" s="29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>+IF(AG278="TRY",5,IF(AG278="CONVERSION",2,IF(AG278="PENALTY-KICK",3,IF(AG278="PENALTY-TRY",7,IF(AG278="DROP",3,"")))))</f>
        <v/>
      </c>
      <c r="AI278" s="1" t="str">
        <f>+CONCATENATE(Nacsport!FK279,Nacsport!FL279)</f>
        <v/>
      </c>
      <c r="AJ278" s="34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17"/>
    </row>
    <row r="279" spans="1:45" ht="15.75" customHeight="1" x14ac:dyDescent="0.2">
      <c r="A279">
        <f>+Nacsport!A22</f>
        <v>22</v>
      </c>
      <c r="B279">
        <f>+A279-2</f>
        <v>20</v>
      </c>
      <c r="C279">
        <f>+B279</f>
        <v>20</v>
      </c>
      <c r="D279" s="12">
        <v>1</v>
      </c>
      <c r="E279" s="1" t="s">
        <v>1295</v>
      </c>
      <c r="F279" s="14">
        <f>CONVERT(LEFT(Nacsport!E22,2),"mn","hr")/24+CONVERT(MID(Nacsport!E22,4,2),"sec","hr")/24</f>
        <v>6.3310185185185179E-3</v>
      </c>
      <c r="G279" s="15">
        <v>8</v>
      </c>
      <c r="H279" s="15">
        <f>(+CONVERT(F279,"hr","sec")*24)-5</f>
        <v>542</v>
      </c>
      <c r="I279" s="15">
        <f>+CONVERT(F279,"hr","mn")*24</f>
        <v>9.1166666666666671</v>
      </c>
      <c r="J279" s="1">
        <f>+Nacsport!B22</f>
        <v>1</v>
      </c>
      <c r="K279" s="1" t="str">
        <f>+Nacsport!C22</f>
        <v>PENALTY</v>
      </c>
      <c r="L279" s="1" t="str">
        <f>+CONCATENATE(Nacsport!I22,Nacsport!J22)</f>
        <v>SAN BENEDETTO</v>
      </c>
      <c r="M279" s="29" t="str">
        <f>IF(Nacsport!G22&lt;&gt;"",LEFT(Nacsport!G22,FIND(";",Nacsport!G22)-1),"")</f>
        <v>53</v>
      </c>
      <c r="N279" s="1" t="str">
        <f>IFERROR(MID(Nacsport!G22,FIND(";", Nacsport!G22)+1,IFERROR(FIND(" ", Nacsport!G22 &amp; " ", FIND(";", Nacsport!G22)+1) - FIND(";", Nacsport!G22)-1,LEN(Nacsport!G22))),"")</f>
        <v>9</v>
      </c>
      <c r="O279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79" s="1" t="str">
        <f>IF(ISNA(LOOKUP(2,1/(Nacsport!AA22:BY22&lt;&gt;""),Nacsport!AA22:BY22)),"",LOOKUP(2,1/(Nacsport!AA22:BY22&lt;&gt;""),Nacsport!AA22:BY22))</f>
        <v>6</v>
      </c>
      <c r="Q279" s="1" t="str">
        <f t="array" ref="Q279">+IF(+COUNTIF(Nacsport!AA22:BY22,"*")&gt;1,INDEX(Nacsport!Z22:BX22,MATCH(TRUE,Nacsport!Z22:BX22&gt;0,0)),"")</f>
        <v/>
      </c>
      <c r="R279" s="1" t="str">
        <f>+CONCATENATE(Nacsport!BZ22,Nacsport!CA22)</f>
        <v/>
      </c>
      <c r="S279" s="1" t="str">
        <f>+CONCATENATE(Nacsport!CB22,Nacsport!CC22,Nacsport!CD22)</f>
        <v/>
      </c>
      <c r="T279" s="1" t="str">
        <f>+CONCATENATE(Nacsport!CE22,Nacsport!CF22,Nacsport!CG22,Nacsport!CH22)</f>
        <v/>
      </c>
      <c r="U279" s="1" t="str">
        <f>+CONCATENATE(Nacsport!CI22,Nacsport!CJ22,Nacsport!CK22,Nacsport!CL22,Nacsport!CM22,Nacsport!CN22,Nacsport!CO22,Nacsport!CP22)</f>
        <v/>
      </c>
      <c r="V279" s="1" t="str">
        <f>+CONCATENATE(Nacsport!CQ22,Nacsport!CR22,Nacsport!CS22,Nacsport!CT22,Nacsport!CU22,Nacsport!CV22)</f>
        <v/>
      </c>
      <c r="W279" s="1" t="str">
        <f>+CONCATENATE(Nacsport!CW22,Nacsport!CX22,Nacsport!CY22,Nacsport!CZ22,Nacsport!DA22,Nacsport!DB22,Nacsport!DC22)</f>
        <v/>
      </c>
      <c r="X279" s="1" t="str">
        <f>+CONCATENATE(Nacsport!DD22,Nacsport!DE22,Nacsport!DF22,Nacsport!DG22,Nacsport!DH22,Nacsport!DI22,Nacsport!DJ22,Nacsport!DK22,Nacsport!DL22,Nacsport!DM22,Nacsport!DN22)</f>
        <v/>
      </c>
      <c r="Y279" s="1" t="str">
        <f>+CONCATENATE(Nacsport!DO22,Nacsport!DP22,Nacsport!DQ22,Nacsport!DR22,Nacsport!DS22,Nacsport!DT22,Nacsport!DU22,Nacsport!DV22,)</f>
        <v/>
      </c>
      <c r="Z279" s="1" t="str">
        <f>+CONCATENATE(Nacsport!DW22,Nacsport!DX22,Nacsport!DY22,Nacsport!DZ22)</f>
        <v/>
      </c>
      <c r="AA279" s="1" t="str">
        <f>+CONCATENATE(Nacsport!EA22,Nacsport!EB22,Nacsport!EC22,Nacsport!ED22,Nacsport!EE22)</f>
        <v/>
      </c>
      <c r="AB279" s="1" t="str">
        <f>+CONCATENATE(Nacsport!EF22,Nacsport!EG22,Nacsport!EH22,Nacsport!EI22,Nacsport!EJ22,Nacsport!EK22)</f>
        <v/>
      </c>
      <c r="AC279" s="1" t="str">
        <f>+CONCATENATE(Nacsport!EL22,Nacsport!EM22,Nacsport!EN22,Nacsport!EO22,Nacsport!EP22,Nacsport!EQ22,Nacsport!ER22)</f>
        <v>RUCK ATTACK</v>
      </c>
      <c r="AD279" s="1" t="str">
        <f>+CONCATENATE(Nacsport!ES22,Nacsport!ET22,Nacsport!EU22,Nacsport!EV22,Nacsport!EW22,Nacsport!EX22,Nacsport!EY22,Nacsport!EZ22)</f>
        <v/>
      </c>
      <c r="AE279" s="1" t="str">
        <f>+CONCATENATE(Nacsport!FA22,Nacsport!FB22,Nacsport!FC22)</f>
        <v/>
      </c>
      <c r="AF279" s="1" t="str">
        <f>+CONCATENATE(Nacsport!FD22,Nacsport!FE22)</f>
        <v/>
      </c>
      <c r="AG279" s="1" t="str">
        <f>+CONCATENATE(Nacsport!FF22,Nacsport!FG22,Nacsport!FH22,Nacsport!FI22,Nacsport!FJ22)</f>
        <v/>
      </c>
      <c r="AH279" s="1" t="str">
        <f>+IF(AG279="P META",5,IF(AG279="TRASF.",2,IF(AG279="P CALCIO",3,IF(AG279="META PUNZ.",7,IF(AG279="DROP",3,"")))))</f>
        <v/>
      </c>
      <c r="AI279" s="1" t="str">
        <f>+CONCATENATE(Nacsport!FK22,Nacsport!FL22)</f>
        <v/>
      </c>
      <c r="AJ279" s="34" t="str">
        <f>+CONCATENATE(Nacsport!FM22,Nacsport!FN22)</f>
        <v/>
      </c>
      <c r="AK279" s="1" t="str">
        <f>+IF(OR(K279="ATTACCO",K279="DIFESA"),+CONCATENATE(Nacsport!FO22,Nacsport!FP21,Nacsport!FQ22,Nacsport!FR22,Nacsport!FS22,Nacsport!FT22,Nacsport!FU22,),"")</f>
        <v/>
      </c>
      <c r="AL279" s="1" t="str">
        <f>+IF(OR(K279="ATAQUE",K279="DEFENSA"),+CONCATENATE(Nacsport!FV22,Nacsport!FW22,Nacsport!FX22,Nacsport!FY22,Nacsport!FZ22,Nacsport!GA22,Nacsport!GB22,),"")</f>
        <v/>
      </c>
      <c r="AM279" s="1" t="str">
        <f>+CONCATENATE(Nacsport!GC22,Nacsport!GD22,Nacsport!GE22,Nacsport!GF22,Nacsport!GG22,Nacsport!GH22,Nacsport!GI22,Nacsport!GJ22,)</f>
        <v/>
      </c>
      <c r="AN279" s="1" t="str">
        <f>IF(K279="PUNTOS",LOOKUP(2,1/($K$3:K279="ATAQUE"),$AN$3:AN279),IF(+COUNTIF(Nacsport!GK22:'Nacsport'!GS22,"*")&gt;0,+COUNTIF(Nacsport!GK22:'Nacsport'!GS22,"*"),""))</f>
        <v/>
      </c>
      <c r="AO279" t="str">
        <f ca="1">+IF(K279="QUIEBRE",+IF(L279="SAN LUIS",+COUNTIF(K279:INDIRECT(ADDRESS((LOOKUP(2,1/($K$1:K279="ATAQUE"),Nacsport!$A$1:A22)),3,4)),"RUCK")+1,+COUNTIF(K279:INDIRECT(ADDRESS((LOOKUP(2,1/($K$1:K279="DEFENSA"),Nacsport!$A$1:A22)),3,4)),"RUCK")+1),"")</f>
        <v/>
      </c>
      <c r="AP279" t="str">
        <f ca="1">+IF(OR(K279="PUNTOS",K279="QUIEBRE"),+IF(L279="SAN LUIS",+COUNTIF(K279:INDIRECT(ADDRESS((LOOKUP(2,1/($K$1:K279="ATAQUE"),Nacsport!$A$1:A22)),3,4)),"PASE"),+COUNTIF(K279:INDIRECT(ADDRESS((LOOKUP(2,1/($K$1:K279="DEFENSA"),Nacsport!$A$1:A22)),3,4)),"PASE")),"")</f>
        <v/>
      </c>
      <c r="AQ279" t="str">
        <f>IF(K279="QUIEBRE",LOOKUP(2,1/($K$3:K279="ATAQUE"),$AL$3:AL279),IF(+COUNTIF(Nacsport!GK22:'Nacsport'!GS22,"*")&gt;0,+COUNTIF(Nacsport!GK22:'Nacsport'!GS22,"*"),""))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17"/>
    </row>
    <row r="280" spans="1:45" ht="15.75" hidden="1" customHeight="1" x14ac:dyDescent="0.2">
      <c r="A280">
        <f>+Nacsport!A281</f>
        <v>281</v>
      </c>
      <c r="B280">
        <f>+A280-2</f>
        <v>279</v>
      </c>
      <c r="C280">
        <f>+B280</f>
        <v>279</v>
      </c>
      <c r="D280" s="12">
        <v>1</v>
      </c>
      <c r="E280" s="1" t="s">
        <v>1295</v>
      </c>
      <c r="F280" s="14">
        <f>CONVERT(LEFT(Nacsport!E281,2),"mn","hr")/24+CONVERT(MID(Nacsport!E281,4,2),"sec","hr")/24</f>
        <v>3.3726851851851848E-2</v>
      </c>
      <c r="G280" s="15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15">
        <f>(+CONVERT(F280,"hr","sec")*24)-5</f>
        <v>2909</v>
      </c>
      <c r="I280" s="15">
        <f>+CONVERT(F280,"hr","mn")*24</f>
        <v>48.566666666666663</v>
      </c>
      <c r="J280" s="1">
        <f>+Nacsport!B281</f>
        <v>27</v>
      </c>
      <c r="K280" s="1" t="str">
        <f>+Nacsport!C281</f>
        <v>END</v>
      </c>
      <c r="L280" s="1" t="str">
        <f>+CONCATENATE(Nacsport!I281,Nacsport!J281)</f>
        <v/>
      </c>
      <c r="M280" s="29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>+IF(AG280="TRY",5,IF(AG280="CONVERSION",2,IF(AG280="PENALTY-KICK",3,IF(AG280="PENALTY-TRY",7,IF(AG280="DROP",3,"")))))</f>
        <v/>
      </c>
      <c r="AI280" s="1" t="str">
        <f>+CONCATENATE(Nacsport!FK281,Nacsport!FL281)</f>
        <v/>
      </c>
      <c r="AJ280" s="34" t="str">
        <f>+CONCATENATE(Nacsport!FM281,Nacsport!FN281)</f>
        <v>1</v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17"/>
    </row>
    <row r="281" spans="1:45" ht="15.75" hidden="1" customHeight="1" x14ac:dyDescent="0.2">
      <c r="A281">
        <f>+Nacsport!A282</f>
        <v>282</v>
      </c>
      <c r="B281">
        <f>+A281-2</f>
        <v>280</v>
      </c>
      <c r="C281">
        <f>+B281</f>
        <v>280</v>
      </c>
      <c r="D281" s="12">
        <v>1</v>
      </c>
      <c r="E281" s="1" t="s">
        <v>1295</v>
      </c>
      <c r="F281" s="14">
        <f>CONVERT(LEFT(Nacsport!E282,2),"mn","hr")/24+CONVERT(MID(Nacsport!E282,4,2),"sec","hr")/24</f>
        <v>3.8495370370370367E-2</v>
      </c>
      <c r="G281" s="15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15">
        <f>(+CONVERT(F281,"hr","sec")*24)-5</f>
        <v>3320.9999999999995</v>
      </c>
      <c r="I281" s="15">
        <f>+CONVERT(F281,"hr","mn")*24</f>
        <v>55.433333333333323</v>
      </c>
      <c r="J281" s="1">
        <f>+Nacsport!B282</f>
        <v>24</v>
      </c>
      <c r="K281" s="1" t="str">
        <f>+Nacsport!C282</f>
        <v>ATTACK</v>
      </c>
      <c r="L281" s="1" t="str">
        <f>+CONCATENATE(Nacsport!I282,Nacsport!J282)</f>
        <v/>
      </c>
      <c r="M281" s="29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>+IF(AG281="TRY",5,IF(AG281="CONVERSION",2,IF(AG281="PENALTY-KICK",3,IF(AG281="PENALTY-TRY",7,IF(AG281="DROP",3,"")))))</f>
        <v/>
      </c>
      <c r="AI281" s="1" t="str">
        <f>+CONCATENATE(Nacsport!FK282,Nacsport!FL282)</f>
        <v/>
      </c>
      <c r="AJ281" s="34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 t="str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/>
      </c>
      <c r="AS281" s="17"/>
    </row>
    <row r="282" spans="1:45" ht="15.75" hidden="1" customHeight="1" x14ac:dyDescent="0.2">
      <c r="A282">
        <f>+Nacsport!A283</f>
        <v>283</v>
      </c>
      <c r="B282">
        <f>+A282-2</f>
        <v>281</v>
      </c>
      <c r="C282">
        <f>+B282</f>
        <v>281</v>
      </c>
      <c r="D282" s="12">
        <v>1</v>
      </c>
      <c r="E282" s="1" t="s">
        <v>1295</v>
      </c>
      <c r="F282" s="14">
        <f>CONVERT(LEFT(Nacsport!E283,2),"mn","hr")/24+CONVERT(MID(Nacsport!E283,4,2),"sec","hr")/24</f>
        <v>3.8495370370370367E-2</v>
      </c>
      <c r="G282" s="15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15">
        <f>(+CONVERT(F282,"hr","sec")*24)-5</f>
        <v>3320.9999999999995</v>
      </c>
      <c r="I282" s="15">
        <f>+CONVERT(F282,"hr","mn")*24</f>
        <v>55.433333333333323</v>
      </c>
      <c r="J282" s="1">
        <f>+Nacsport!B283</f>
        <v>29</v>
      </c>
      <c r="K282" s="1" t="str">
        <f>+Nacsport!C283</f>
        <v>SHORT-MATCH</v>
      </c>
      <c r="L282" s="1" t="str">
        <f>+CONCATENATE(Nacsport!I283,Nacsport!J283)</f>
        <v/>
      </c>
      <c r="M282" s="29" t="str">
        <f>IF(Nacsport!G283&lt;&gt;"",LEFT(Nacsport!G283,FIND(";",Nacsport!G283)-1),"")</f>
        <v/>
      </c>
      <c r="N282" s="1" t="str">
        <f>IFERROR(MID(Nacsport!G283,FIND(";", Nacsport!G283)+1,IFERROR(FIND(" ", Nacsport!G283 &amp; " ", FIND(";", Nacsport!G283)+1) - FIND(";", Nacsport!G283)-1,LEN(Nacsport!G283))),"")</f>
        <v/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>+IF(AG282="TRY",5,IF(AG282="CONVERSION",2,IF(AG282="PENALTY-KICK",3,IF(AG282="PENALTY-TRY",7,IF(AG282="DROP",3,"")))))</f>
        <v/>
      </c>
      <c r="AI282" s="1" t="str">
        <f>+CONCATENATE(Nacsport!FK283,Nacsport!FL283)</f>
        <v/>
      </c>
      <c r="AJ282" s="34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17"/>
    </row>
    <row r="283" spans="1:45" ht="15.75" hidden="1" customHeight="1" x14ac:dyDescent="0.2">
      <c r="A283">
        <f>+Nacsport!A284</f>
        <v>284</v>
      </c>
      <c r="B283">
        <f>+A283-2</f>
        <v>282</v>
      </c>
      <c r="C283">
        <f>+B283</f>
        <v>282</v>
      </c>
      <c r="D283" s="12">
        <v>1</v>
      </c>
      <c r="E283" s="1" t="s">
        <v>1295</v>
      </c>
      <c r="F283" s="14">
        <f>CONVERT(LEFT(Nacsport!E284,2),"mn","hr")/24+CONVERT(MID(Nacsport!E284,4,2),"sec","hr")/24</f>
        <v>3.8495370370370367E-2</v>
      </c>
      <c r="G283" s="15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15">
        <f>(+CONVERT(F283,"hr","sec")*24)-5</f>
        <v>3320.9999999999995</v>
      </c>
      <c r="I283" s="15">
        <f>+CONVERT(F283,"hr","mn")*24</f>
        <v>55.433333333333323</v>
      </c>
      <c r="J283" s="1">
        <f>+Nacsport!B284</f>
        <v>10</v>
      </c>
      <c r="K283" s="1" t="str">
        <f>+Nacsport!C284</f>
        <v>KICK OFF</v>
      </c>
      <c r="L283" s="1" t="str">
        <f>+CONCATENATE(Nacsport!I284,Nacsport!J284)</f>
        <v>OPPONENT</v>
      </c>
      <c r="M283" s="29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>+IF(AG283="TRY",5,IF(AG283="CONVERSION",2,IF(AG283="PENALTY-KICK",3,IF(AG283="PENALTY-TRY",7,IF(AG283="DROP",3,"")))))</f>
        <v/>
      </c>
      <c r="AI283" s="1" t="str">
        <f>+CONCATENATE(Nacsport!FK284,Nacsport!FL284)</f>
        <v/>
      </c>
      <c r="AJ283" s="34" t="str">
        <f>+CONCATENATE(Nacsport!FM284,Nacsport!FN284)</f>
        <v>2</v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17"/>
    </row>
    <row r="284" spans="1:45" ht="15.75" customHeight="1" x14ac:dyDescent="0.2">
      <c r="A284">
        <f>+Nacsport!A285</f>
        <v>285</v>
      </c>
      <c r="B284">
        <f>+A284-2</f>
        <v>283</v>
      </c>
      <c r="C284">
        <f>+B284</f>
        <v>283</v>
      </c>
      <c r="D284" s="12">
        <v>1</v>
      </c>
      <c r="E284" s="1" t="s">
        <v>1295</v>
      </c>
      <c r="F284" s="14">
        <f>CONVERT(LEFT(Nacsport!E285,2),"mn","hr")/24+CONVERT(MID(Nacsport!E285,4,2),"sec","hr")/24</f>
        <v>3.8587962962962956E-2</v>
      </c>
      <c r="G284" s="15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15">
        <f>(+CONVERT(F284,"hr","sec")*24)-5</f>
        <v>3328.9999999999991</v>
      </c>
      <c r="I284" s="15">
        <f>+CONVERT(F284,"hr","mn")*24</f>
        <v>55.566666666666656</v>
      </c>
      <c r="J284" s="1">
        <f>+Nacsport!B285</f>
        <v>13</v>
      </c>
      <c r="K284" s="1" t="str">
        <f>+Nacsport!C285</f>
        <v>TURNOVER-</v>
      </c>
      <c r="L284" s="1" t="str">
        <f>+CONCATENATE(Nacsport!I285,Nacsport!J285)</f>
        <v>SAN BENEDETTO</v>
      </c>
      <c r="M284" s="29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>8</v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>KNOCK-ON</v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>+IF(AG284="TRY",5,IF(AG284="CONVERSION",2,IF(AG284="PENALTY-KICK",3,IF(AG284="PENALTY-TRY",7,IF(AG284="DROP",3,"")))))</f>
        <v/>
      </c>
      <c r="AI284" s="1" t="str">
        <f>+CONCATENATE(Nacsport!FK285,Nacsport!FL285)</f>
        <v/>
      </c>
      <c r="AJ284" s="34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17"/>
    </row>
    <row r="285" spans="1:45" ht="15.75" hidden="1" customHeight="1" x14ac:dyDescent="0.2">
      <c r="A285">
        <f>+Nacsport!A286</f>
        <v>286</v>
      </c>
      <c r="B285">
        <f>+A285-2</f>
        <v>284</v>
      </c>
      <c r="C285">
        <f>+B285</f>
        <v>284</v>
      </c>
      <c r="D285" s="12">
        <v>1</v>
      </c>
      <c r="E285" s="1" t="s">
        <v>1295</v>
      </c>
      <c r="F285" s="14">
        <f>CONVERT(LEFT(Nacsport!E286,2),"mn","hr")/24+CONVERT(MID(Nacsport!E286,4,2),"sec","hr")/24</f>
        <v>3.8587962962962956E-2</v>
      </c>
      <c r="G285" s="15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15">
        <f>(+CONVERT(F285,"hr","sec")*24)-5</f>
        <v>3328.9999999999991</v>
      </c>
      <c r="I285" s="15">
        <f>+CONVERT(F285,"hr","mn")*24</f>
        <v>55.566666666666656</v>
      </c>
      <c r="J285" s="1">
        <f>+Nacsport!B286</f>
        <v>28</v>
      </c>
      <c r="K285" s="1" t="str">
        <f>+Nacsport!C286</f>
        <v>END</v>
      </c>
      <c r="L285" s="1" t="str">
        <f>+CONCATENATE(Nacsport!I286,Nacsport!J286)</f>
        <v/>
      </c>
      <c r="M285" s="29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>+IF(AG285="TRY",5,IF(AG285="CONVERSION",2,IF(AG285="PENALTY-KICK",3,IF(AG285="PENALTY-TRY",7,IF(AG285="DROP",3,"")))))</f>
        <v/>
      </c>
      <c r="AI285" s="1" t="str">
        <f>+CONCATENATE(Nacsport!FK286,Nacsport!FL286)</f>
        <v/>
      </c>
      <c r="AJ285" s="34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17"/>
    </row>
    <row r="286" spans="1:45" ht="15.75" hidden="1" customHeight="1" x14ac:dyDescent="0.2">
      <c r="A286">
        <f>+Nacsport!A287</f>
        <v>287</v>
      </c>
      <c r="B286">
        <f>+A286-2</f>
        <v>285</v>
      </c>
      <c r="C286">
        <f>+B286</f>
        <v>285</v>
      </c>
      <c r="D286" s="12">
        <v>1</v>
      </c>
      <c r="E286" s="1" t="s">
        <v>1295</v>
      </c>
      <c r="F286" s="14">
        <f>CONVERT(LEFT(Nacsport!E287,2),"mn","hr")/24+CONVERT(MID(Nacsport!E287,4,2),"sec","hr")/24</f>
        <v>3.9004629629629632E-2</v>
      </c>
      <c r="G286" s="15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15">
        <f>(+CONVERT(F286,"hr","sec")*24)-5</f>
        <v>3365.0000000000005</v>
      </c>
      <c r="I286" s="15">
        <f>+CONVERT(F286,"hr","mn")*24</f>
        <v>56.166666666666671</v>
      </c>
      <c r="J286" s="1">
        <f>+Nacsport!B287</f>
        <v>17</v>
      </c>
      <c r="K286" s="1" t="str">
        <f>+Nacsport!C287</f>
        <v>DEFENCE</v>
      </c>
      <c r="L286" s="1" t="str">
        <f>+CONCATENATE(Nacsport!I287,Nacsport!J287)</f>
        <v/>
      </c>
      <c r="M286" s="29" t="str">
        <f>IF(Nacsport!G287&lt;&gt;"",LEFT(Nacsport!G287,FIND(";",Nacsport!G287)-1),"")</f>
        <v>61</v>
      </c>
      <c r="N286" s="1" t="str">
        <f>IFERROR(MID(Nacsport!G287,FIND(";", Nacsport!G287)+1,IFERROR(FIND(" ", Nacsport!G287 &amp; " ", FIND(";", Nacsport!G287)+1) - FIND(";", Nacsport!G287)-1,LEN(Nacsport!G287))),"")</f>
        <v>81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>+IF(AG286="TRY",5,IF(AG286="CONVERSION",2,IF(AG286="PENALTY-KICK",3,IF(AG286="PENALTY-TRY",7,IF(AG286="DROP",3,"")))))</f>
        <v/>
      </c>
      <c r="AI286" s="1" t="str">
        <f>+CONCATENATE(Nacsport!FK287,Nacsport!FL287)</f>
        <v/>
      </c>
      <c r="AJ286" s="34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 t="str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/>
      </c>
      <c r="AS286" s="17"/>
    </row>
    <row r="287" spans="1:45" ht="15.75" hidden="1" customHeight="1" x14ac:dyDescent="0.2">
      <c r="A287">
        <f>+Nacsport!A288</f>
        <v>288</v>
      </c>
      <c r="B287">
        <f>+A287-2</f>
        <v>286</v>
      </c>
      <c r="C287">
        <f>+B287</f>
        <v>286</v>
      </c>
      <c r="D287" s="12">
        <v>1</v>
      </c>
      <c r="E287" s="1" t="s">
        <v>1295</v>
      </c>
      <c r="F287" s="14">
        <f>CONVERT(LEFT(Nacsport!E288,2),"mn","hr")/24+CONVERT(MID(Nacsport!E288,4,2),"sec","hr")/24</f>
        <v>3.9004629629629632E-2</v>
      </c>
      <c r="G287" s="15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15">
        <f>(+CONVERT(F287,"hr","sec")*24)-5</f>
        <v>3365.0000000000005</v>
      </c>
      <c r="I287" s="15">
        <f>+CONVERT(F287,"hr","mn")*24</f>
        <v>56.166666666666671</v>
      </c>
      <c r="J287" s="1">
        <f>+Nacsport!B288</f>
        <v>30</v>
      </c>
      <c r="K287" s="1" t="str">
        <f>+Nacsport!C288</f>
        <v>SHORT-MATCH</v>
      </c>
      <c r="L287" s="1" t="str">
        <f>+CONCATENATE(Nacsport!I288,Nacsport!J288)</f>
        <v/>
      </c>
      <c r="M287" s="29" t="str">
        <f>IF(Nacsport!G288&lt;&gt;"",LEFT(Nacsport!G288,FIND(";",Nacsport!G288)-1),"")</f>
        <v>61</v>
      </c>
      <c r="N287" s="1" t="str">
        <f>IFERROR(MID(Nacsport!G288,FIND(";", Nacsport!G288)+1,IFERROR(FIND(" ", Nacsport!G288 &amp; " ", FIND(";", Nacsport!G288)+1) - FIND(";", Nacsport!G288)-1,LEN(Nacsport!G288))),"")</f>
        <v>81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>+IF(AG287="TRY",5,IF(AG287="CONVERSION",2,IF(AG287="PENALTY-KICK",3,IF(AG287="PENALTY-TRY",7,IF(AG287="DROP",3,"")))))</f>
        <v/>
      </c>
      <c r="AI287" s="1" t="str">
        <f>+CONCATENATE(Nacsport!FK288,Nacsport!FL288)</f>
        <v/>
      </c>
      <c r="AJ287" s="34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17"/>
    </row>
    <row r="288" spans="1:45" ht="15.75" hidden="1" customHeight="1" x14ac:dyDescent="0.2">
      <c r="A288">
        <f>+Nacsport!A289</f>
        <v>289</v>
      </c>
      <c r="B288">
        <f>+A288-2</f>
        <v>287</v>
      </c>
      <c r="C288">
        <f>+B288</f>
        <v>287</v>
      </c>
      <c r="D288" s="12">
        <v>1</v>
      </c>
      <c r="E288" s="1" t="s">
        <v>1295</v>
      </c>
      <c r="F288" s="14">
        <f>CONVERT(LEFT(Nacsport!E289,2),"mn","hr")/24+CONVERT(MID(Nacsport!E289,4,2),"sec","hr")/24</f>
        <v>3.9074074074074074E-2</v>
      </c>
      <c r="G288" s="15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15">
        <f>(+CONVERT(F288,"hr","sec")*24)-5</f>
        <v>3371</v>
      </c>
      <c r="I288" s="15">
        <f>+CONVERT(F288,"hr","mn")*24</f>
        <v>56.266666666666659</v>
      </c>
      <c r="J288" s="1">
        <f>+Nacsport!B289</f>
        <v>9</v>
      </c>
      <c r="K288" s="1" t="str">
        <f>+Nacsport!C289</f>
        <v>SCRUM</v>
      </c>
      <c r="L288" s="1" t="str">
        <f>+CONCATENATE(Nacsport!I289,Nacsport!J289)</f>
        <v>OPPONENT</v>
      </c>
      <c r="M288" s="29" t="str">
        <f>IF(Nacsport!G289&lt;&gt;"",LEFT(Nacsport!G289,FIND(";",Nacsport!G289)-1),"")</f>
        <v>61</v>
      </c>
      <c r="N288" s="1" t="str">
        <f>IFERROR(MID(Nacsport!G289,FIND(";", Nacsport!G289)+1,IFERROR(FIND(" ", Nacsport!G289 &amp; " ", FIND(";", Nacsport!G289)+1) - FIND(";", Nacsport!G289)-1,LEN(Nacsport!G289))),"")</f>
        <v>81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>LOST</v>
      </c>
      <c r="S288" s="1" t="str">
        <f>+CONCATENATE(Nacsport!CB289,Nacsport!CC289,Nacsport!CD289)</f>
        <v>NEGATIVE</v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>+IF(AG288="TRY",5,IF(AG288="CONVERSION",2,IF(AG288="PENALTY-KICK",3,IF(AG288="PENALTY-TRY",7,IF(AG288="DROP",3,"")))))</f>
        <v/>
      </c>
      <c r="AI288" s="1" t="str">
        <f>+CONCATENATE(Nacsport!FK289,Nacsport!FL289)</f>
        <v/>
      </c>
      <c r="AJ288" s="34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17"/>
    </row>
    <row r="289" spans="1:45" ht="15.75" hidden="1" customHeight="1" x14ac:dyDescent="0.2">
      <c r="A289">
        <f>+Nacsport!A290</f>
        <v>290</v>
      </c>
      <c r="B289">
        <f>+A289-2</f>
        <v>288</v>
      </c>
      <c r="C289">
        <f>+B289</f>
        <v>288</v>
      </c>
      <c r="D289" s="12">
        <v>1</v>
      </c>
      <c r="E289" s="1" t="s">
        <v>1295</v>
      </c>
      <c r="F289" s="14">
        <f>CONVERT(LEFT(Nacsport!E290,2),"mn","hr")/24+CONVERT(MID(Nacsport!E290,4,2),"sec","hr")/24</f>
        <v>3.9074074074074074E-2</v>
      </c>
      <c r="G289" s="15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15">
        <f>(+CONVERT(F289,"hr","sec")*24)-5</f>
        <v>3371</v>
      </c>
      <c r="I289" s="15">
        <f>+CONVERT(F289,"hr","mn")*24</f>
        <v>56.266666666666659</v>
      </c>
      <c r="J289" s="1">
        <f>+Nacsport!B290</f>
        <v>25</v>
      </c>
      <c r="K289" s="1" t="str">
        <f>+Nacsport!C290</f>
        <v>ATTACK</v>
      </c>
      <c r="L289" s="1" t="str">
        <f>+CONCATENATE(Nacsport!I290,Nacsport!J290)</f>
        <v/>
      </c>
      <c r="M289" s="29" t="str">
        <f>IF(Nacsport!G290&lt;&gt;"",LEFT(Nacsport!G290,FIND(";",Nacsport!G290)-1),"")</f>
        <v>37</v>
      </c>
      <c r="N289" s="1" t="str">
        <f>IFERROR(MID(Nacsport!G290,FIND(";", Nacsport!G290)+1,IFERROR(FIND(" ", Nacsport!G290 &amp; " ", FIND(";", Nacsport!G290)+1) - FIND(";", Nacsport!G290)-1,LEN(Nacsport!G290))),"")</f>
        <v>73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/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>+IF(AG289="TRY",5,IF(AG289="CONVERSION",2,IF(AG289="PENALTY-KICK",3,IF(AG289="PENALTY-TRY",7,IF(AG289="DROP",3,"")))))</f>
        <v/>
      </c>
      <c r="AI289" s="1" t="str">
        <f>+CONCATENATE(Nacsport!FK290,Nacsport!FL290)</f>
        <v/>
      </c>
      <c r="AJ289" s="34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 t="str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/>
      </c>
      <c r="AS289" s="17"/>
    </row>
    <row r="290" spans="1:45" ht="15.75" hidden="1" customHeight="1" x14ac:dyDescent="0.2">
      <c r="A290">
        <f>+Nacsport!A115</f>
        <v>115</v>
      </c>
      <c r="B290">
        <f>+A290-2</f>
        <v>113</v>
      </c>
      <c r="C290">
        <f>+B290</f>
        <v>113</v>
      </c>
      <c r="D290" s="12">
        <v>1</v>
      </c>
      <c r="E290" s="1" t="s">
        <v>1295</v>
      </c>
      <c r="F290" s="14">
        <f>CONVERT(LEFT(Nacsport!E115,2),"mn","hr")/24+CONVERT(MID(Nacsport!E115,4,2),"sec","hr")/24</f>
        <v>1.6423611111111115E-2</v>
      </c>
      <c r="G290" s="15">
        <v>8</v>
      </c>
      <c r="H290" s="15">
        <f>(+CONVERT(F290,"hr","sec")*24)-5</f>
        <v>1414.0000000000005</v>
      </c>
      <c r="I290" s="15">
        <f>+CONVERT(F290,"hr","mn")*24</f>
        <v>23.650000000000006</v>
      </c>
      <c r="J290" s="1">
        <f>+Nacsport!B115</f>
        <v>6</v>
      </c>
      <c r="K290" s="1" t="str">
        <f>+Nacsport!C115</f>
        <v>PENALTY</v>
      </c>
      <c r="L290" s="1" t="str">
        <f>+CONCATENATE(Nacsport!I115,Nacsport!J115)</f>
        <v>OPPONENT</v>
      </c>
      <c r="M290" s="29" t="str">
        <f>IF(Nacsport!G115&lt;&gt;"",LEFT(Nacsport!G115,FIND(";",Nacsport!G115)-1),"")</f>
        <v>39</v>
      </c>
      <c r="N290" s="1" t="str">
        <f>IFERROR(MID(Nacsport!G115,FIND(";", Nacsport!G115)+1,IFERROR(FIND(" ", Nacsport!G115 &amp; " ", FIND(";", Nacsport!G115)+1) - FIND(";", Nacsport!G115)-1,LEN(Nacsport!G115))),"")</f>
        <v>80</v>
      </c>
      <c r="O290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290" s="1" t="str">
        <f>IF(ISNA(LOOKUP(2,1/(Nacsport!AA115:BY115&lt;&gt;""),Nacsport!AA115:BY115)),"",LOOKUP(2,1/(Nacsport!AA115:BY115&lt;&gt;""),Nacsport!AA115:BY115))</f>
        <v/>
      </c>
      <c r="Q290" s="1" t="str">
        <f t="array" ref="Q290">+IF(+COUNTIF(Nacsport!AA115:BY115,"*")&gt;1,INDEX(Nacsport!Z115:BX115,MATCH(TRUE,Nacsport!Z115:BX115&gt;0,0)),"")</f>
        <v/>
      </c>
      <c r="R290" s="1" t="str">
        <f>+CONCATENATE(Nacsport!BZ115,Nacsport!CA115)</f>
        <v/>
      </c>
      <c r="S290" s="1" t="str">
        <f>+CONCATENATE(Nacsport!CB115,Nacsport!CC115,Nacsport!CD115)</f>
        <v/>
      </c>
      <c r="T290" s="1" t="str">
        <f>+CONCATENATE(Nacsport!CE115,Nacsport!CF115,Nacsport!CG115,Nacsport!CH115)</f>
        <v/>
      </c>
      <c r="U290" s="1" t="str">
        <f>+CONCATENATE(Nacsport!CI115,Nacsport!CJ115,Nacsport!CK115,Nacsport!CL115,Nacsport!CM115,Nacsport!CN115,Nacsport!CO115,Nacsport!CP115)</f>
        <v/>
      </c>
      <c r="V290" s="1" t="str">
        <f>+CONCATENATE(Nacsport!CQ115,Nacsport!CR115,Nacsport!CS115,Nacsport!CT115,Nacsport!CU115,Nacsport!CV115)</f>
        <v/>
      </c>
      <c r="W290" s="1" t="str">
        <f>+CONCATENATE(Nacsport!CW115,Nacsport!CX115,Nacsport!CY115,Nacsport!CZ115,Nacsport!DA115,Nacsport!DB115,Nacsport!DC115)</f>
        <v/>
      </c>
      <c r="X290" s="1" t="str">
        <f>+CONCATENATE(Nacsport!DD115,Nacsport!DE115,Nacsport!DF115,Nacsport!DG115,Nacsport!DH115,Nacsport!DI115,Nacsport!DJ115,Nacsport!DK115,Nacsport!DL115,Nacsport!DM115,Nacsport!DN115)</f>
        <v/>
      </c>
      <c r="Y290" s="1" t="str">
        <f>+CONCATENATE(Nacsport!DO115,Nacsport!DP115,Nacsport!DQ115,Nacsport!DR115,Nacsport!DS115,Nacsport!DT115,Nacsport!DU115,Nacsport!DV115,)</f>
        <v/>
      </c>
      <c r="Z290" s="1" t="str">
        <f>+CONCATENATE(Nacsport!DW115,Nacsport!DX115,Nacsport!DY115,Nacsport!DZ115)</f>
        <v/>
      </c>
      <c r="AA290" s="1" t="str">
        <f>+CONCATENATE(Nacsport!EA115,Nacsport!EB115,Nacsport!EC115,Nacsport!ED115,Nacsport!EE115)</f>
        <v/>
      </c>
      <c r="AB290" s="1" t="str">
        <f>+CONCATENATE(Nacsport!EF115,Nacsport!EG115,Nacsport!EH115,Nacsport!EI115,Nacsport!EJ115,Nacsport!EK115)</f>
        <v/>
      </c>
      <c r="AC290" s="1" t="str">
        <f>+CONCATENATE(Nacsport!EL115,Nacsport!EM115,Nacsport!EN115,Nacsport!EO115,Nacsport!EP115,Nacsport!EQ115,Nacsport!ER115)</f>
        <v>OFFSIDE</v>
      </c>
      <c r="AD290" s="1" t="str">
        <f>+CONCATENATE(Nacsport!ES115,Nacsport!ET115,Nacsport!EU115,Nacsport!EV115,Nacsport!EW115,Nacsport!EX115,Nacsport!EY115,Nacsport!EZ115)</f>
        <v/>
      </c>
      <c r="AE290" s="1" t="str">
        <f>+CONCATENATE(Nacsport!FA115,Nacsport!FB115,Nacsport!FC115)</f>
        <v/>
      </c>
      <c r="AF290" s="1" t="str">
        <f>+CONCATENATE(Nacsport!FD115,Nacsport!FE115)</f>
        <v/>
      </c>
      <c r="AG290" s="1" t="str">
        <f>+CONCATENATE(Nacsport!FF115,Nacsport!FG115,Nacsport!FH115,Nacsport!FI115,Nacsport!FJ115)</f>
        <v/>
      </c>
      <c r="AH290" s="1" t="str">
        <f>+IF(AG290="TRY",5,IF(AG290="CONVERSION",2,IF(AG290="PENALTY-KICK",3,IF(AG290="PENALTY-TRY",7,IF(AG290="DROP",3,"")))))</f>
        <v/>
      </c>
      <c r="AI290" s="1" t="str">
        <f>+CONCATENATE(Nacsport!FK115,Nacsport!FL115)</f>
        <v/>
      </c>
      <c r="AJ290" s="34" t="str">
        <f>+CONCATENATE(Nacsport!FM115,Nacsport!FN115)</f>
        <v/>
      </c>
      <c r="AK290" s="1" t="str">
        <f>+IF(OR(K290="ATTACCO",K290="DIFESA"),+CONCATENATE(Nacsport!FO115,Nacsport!FP114,Nacsport!FQ115,Nacsport!FR115,Nacsport!FS115,Nacsport!FT115,Nacsport!FU115,),"")</f>
        <v/>
      </c>
      <c r="AL290" s="1" t="str">
        <f>+IF(OR(K290="ATAQUE",K290="DEFENSA"),+CONCATENATE(Nacsport!FV115,Nacsport!FW115,Nacsport!FX115,Nacsport!FY115,Nacsport!FZ115,Nacsport!GA115,Nacsport!GB115,),"")</f>
        <v/>
      </c>
      <c r="AM290" s="1" t="str">
        <f>+CONCATENATE(Nacsport!GC115,Nacsport!GD115,Nacsport!GE115,Nacsport!GF115,Nacsport!GG115,Nacsport!GH115,Nacsport!GI115,Nacsport!GJ115,)</f>
        <v/>
      </c>
      <c r="AN290" s="1" t="str">
        <f>IF(K290="PUNTOS",LOOKUP(2,1/($K$3:K290="ATAQUE"),$AN$3:AN290),IF(+COUNTIF(Nacsport!GK115:'Nacsport'!GS115,"*")&gt;0,+COUNTIF(Nacsport!GK115:'Nacsport'!GS115,"*"),""))</f>
        <v/>
      </c>
      <c r="AO290" t="str">
        <f ca="1">+IF(K290="QUIEBRE",+IF(L290="SAN LUIS",+COUNTIF(K290:INDIRECT(ADDRESS((LOOKUP(2,1/($K$1:K290="ATAQUE"),Nacsport!$A$1:A115)),3,4)),"RUCK")+1,+COUNTIF(K290:INDIRECT(ADDRESS((LOOKUP(2,1/($K$1:K290="DEFENSA"),Nacsport!$A$1:A115)),3,4)),"RUCK")+1),"")</f>
        <v/>
      </c>
      <c r="AP290" t="str">
        <f ca="1">+IF(OR(K290="PUNTOS",K290="QUIEBRE"),+IF(L290="SAN LUIS",+COUNTIF(K290:INDIRECT(ADDRESS((LOOKUP(2,1/($K$1:K290="ATAQUE"),Nacsport!$A$1:A115)),3,4)),"PASE"),+COUNTIF(K290:INDIRECT(ADDRESS((LOOKUP(2,1/($K$1:K290="DEFENSA"),Nacsport!$A$1:A115)),3,4)),"PASE")),"")</f>
        <v/>
      </c>
      <c r="AQ290" t="str">
        <f>IF(K290="QUIEBRE",LOOKUP(2,1/($K$3:K290="ATAQUE"),$AL$3:AL290),IF(+COUNTIF(Nacsport!GK115:'Nacsport'!GS115,"*")&gt;0,+COUNTIF(Nacsport!GK115:'Nacsport'!GS115,"*"),""))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17"/>
    </row>
    <row r="291" spans="1:45" ht="15.75" customHeight="1" x14ac:dyDescent="0.2">
      <c r="A291">
        <f>+Nacsport!A292</f>
        <v>292</v>
      </c>
      <c r="B291">
        <f>+A291-2</f>
        <v>290</v>
      </c>
      <c r="C291">
        <f>+B291</f>
        <v>290</v>
      </c>
      <c r="D291" s="12">
        <v>1</v>
      </c>
      <c r="E291" s="1" t="s">
        <v>1295</v>
      </c>
      <c r="F291" s="14">
        <f>CONVERT(LEFT(Nacsport!E292,2),"mn","hr")/24+CONVERT(MID(Nacsport!E292,4,2),"sec","hr")/24</f>
        <v>3.9143518518518522E-2</v>
      </c>
      <c r="G291" s="15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15">
        <f>(+CONVERT(F291,"hr","sec")*24)-5</f>
        <v>3377.0000000000005</v>
      </c>
      <c r="I291" s="15">
        <f>+CONVERT(F291,"hr","mn")*24</f>
        <v>56.366666666666674</v>
      </c>
      <c r="J291" s="1">
        <f>+Nacsport!B292</f>
        <v>14</v>
      </c>
      <c r="K291" s="1" t="str">
        <f>+Nacsport!C292</f>
        <v>TURNOVER-</v>
      </c>
      <c r="L291" s="1" t="str">
        <f>+CONCATENATE(Nacsport!I292,Nacsport!J292)</f>
        <v>SAN BENEDETTO</v>
      </c>
      <c r="M291" s="29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15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KNOCK-ON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>+IF(AG291="TRY",5,IF(AG291="CONVERSION",2,IF(AG291="PENALTY-KICK",3,IF(AG291="PENALTY-TRY",7,IF(AG291="DROP",3,"")))))</f>
        <v/>
      </c>
      <c r="AI291" s="1" t="str">
        <f>+CONCATENATE(Nacsport!FK292,Nacsport!FL292)</f>
        <v/>
      </c>
      <c r="AJ291" s="34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17"/>
    </row>
    <row r="292" spans="1:45" ht="15.75" hidden="1" customHeight="1" x14ac:dyDescent="0.2">
      <c r="A292">
        <f>+Nacsport!A293</f>
        <v>293</v>
      </c>
      <c r="B292">
        <f>+A292-2</f>
        <v>291</v>
      </c>
      <c r="C292">
        <f>+B292</f>
        <v>291</v>
      </c>
      <c r="D292" s="12">
        <v>1</v>
      </c>
      <c r="E292" s="1" t="s">
        <v>1295</v>
      </c>
      <c r="F292" s="14">
        <f>CONVERT(LEFT(Nacsport!E293,2),"mn","hr")/24+CONVERT(MID(Nacsport!E293,4,2),"sec","hr")/24</f>
        <v>3.9155092592592596E-2</v>
      </c>
      <c r="G292" s="15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15">
        <f>(+CONVERT(F292,"hr","sec")*24)-5</f>
        <v>3378</v>
      </c>
      <c r="I292" s="15">
        <f>+CONVERT(F292,"hr","mn")*24</f>
        <v>56.383333333333333</v>
      </c>
      <c r="J292" s="1">
        <f>+Nacsport!B293</f>
        <v>29</v>
      </c>
      <c r="K292" s="1" t="str">
        <f>+Nacsport!C293</f>
        <v>END</v>
      </c>
      <c r="L292" s="1" t="str">
        <f>+CONCATENATE(Nacsport!I293,Nacsport!J293)</f>
        <v/>
      </c>
      <c r="M292" s="29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>+IF(AG292="TRY",5,IF(AG292="CONVERSION",2,IF(AG292="PENALTY-KICK",3,IF(AG292="PENALTY-TRY",7,IF(AG292="DROP",3,"")))))</f>
        <v/>
      </c>
      <c r="AI292" s="1" t="str">
        <f>+CONCATENATE(Nacsport!FK293,Nacsport!FL293)</f>
        <v/>
      </c>
      <c r="AJ292" s="34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17"/>
    </row>
    <row r="293" spans="1:45" ht="15.75" customHeight="1" x14ac:dyDescent="0.2">
      <c r="A293">
        <f>+Nacsport!A294</f>
        <v>294</v>
      </c>
      <c r="B293">
        <f>+A293-2</f>
        <v>292</v>
      </c>
      <c r="C293">
        <f>+B293</f>
        <v>292</v>
      </c>
      <c r="D293" s="12">
        <v>1</v>
      </c>
      <c r="E293" s="1" t="s">
        <v>1295</v>
      </c>
      <c r="F293" s="14">
        <f>CONVERT(LEFT(Nacsport!E294,2),"mn","hr")/24+CONVERT(MID(Nacsport!E294,4,2),"sec","hr")/24</f>
        <v>3.9710648148148148E-2</v>
      </c>
      <c r="G293" s="15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15">
        <f>(+CONVERT(F293,"hr","sec")*24)-5</f>
        <v>3426</v>
      </c>
      <c r="I293" s="15">
        <f>+CONVERT(F293,"hr","mn")*24</f>
        <v>57.183333333333337</v>
      </c>
      <c r="J293" s="1">
        <f>+Nacsport!B294</f>
        <v>15</v>
      </c>
      <c r="K293" s="1" t="str">
        <f>+Nacsport!C294</f>
        <v>TURNOVER-</v>
      </c>
      <c r="L293" s="1" t="str">
        <f>+CONCATENATE(Nacsport!I294,Nacsport!J294)</f>
        <v>SAN BENEDETTO</v>
      </c>
      <c r="M293" s="29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>KICK</v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>+IF(AG293="TRY",5,IF(AG293="CONVERSION",2,IF(AG293="PENALTY-KICK",3,IF(AG293="PENALTY-TRY",7,IF(AG293="DROP",3,"")))))</f>
        <v/>
      </c>
      <c r="AI293" s="1" t="str">
        <f>+CONCATENATE(Nacsport!FK294,Nacsport!FL294)</f>
        <v/>
      </c>
      <c r="AJ293" s="34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17"/>
    </row>
    <row r="294" spans="1:45" ht="15.75" hidden="1" customHeight="1" x14ac:dyDescent="0.2">
      <c r="A294">
        <f>+Nacsport!A295</f>
        <v>295</v>
      </c>
      <c r="B294">
        <f>+A294-2</f>
        <v>293</v>
      </c>
      <c r="C294">
        <f>+B294</f>
        <v>293</v>
      </c>
      <c r="D294" s="12">
        <v>1</v>
      </c>
      <c r="E294" s="1" t="s">
        <v>1295</v>
      </c>
      <c r="F294" s="14">
        <f>CONVERT(LEFT(Nacsport!E295,2),"mn","hr")/24+CONVERT(MID(Nacsport!E295,4,2),"sec","hr")/24</f>
        <v>3.9710648148148148E-2</v>
      </c>
      <c r="G294" s="15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15">
        <f>(+CONVERT(F294,"hr","sec")*24)-5</f>
        <v>3426</v>
      </c>
      <c r="I294" s="15">
        <f>+CONVERT(F294,"hr","mn")*24</f>
        <v>57.183333333333337</v>
      </c>
      <c r="J294" s="1">
        <f>+Nacsport!B295</f>
        <v>18</v>
      </c>
      <c r="K294" s="1" t="str">
        <f>+Nacsport!C295</f>
        <v>DEFENCE</v>
      </c>
      <c r="L294" s="1" t="str">
        <f>+CONCATENATE(Nacsport!I295,Nacsport!J295)</f>
        <v/>
      </c>
      <c r="M294" s="29" t="str">
        <f>IF(Nacsport!G295&lt;&gt;"",LEFT(Nacsport!G295,FIND(";",Nacsport!G295)-1),"")</f>
        <v>61</v>
      </c>
      <c r="N294" s="1" t="str">
        <f>IFERROR(MID(Nacsport!G295,FIND(";", Nacsport!G295)+1,IFERROR(FIND(" ", Nacsport!G295 &amp; " ", FIND(";", Nacsport!G295)+1) - FIND(";", Nacsport!G295)-1,LEN(Nacsport!G295))),"")</f>
        <v>4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>+IF(AG294="TRY",5,IF(AG294="CONVERSION",2,IF(AG294="PENALTY-KICK",3,IF(AG294="PENALTY-TRY",7,IF(AG294="DROP",3,"")))))</f>
        <v/>
      </c>
      <c r="AI294" s="1" t="str">
        <f>+CONCATENATE(Nacsport!FK295,Nacsport!FL295)</f>
        <v/>
      </c>
      <c r="AJ294" s="34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 t="str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/>
      </c>
      <c r="AS294" s="17"/>
    </row>
    <row r="295" spans="1:45" ht="15.75" hidden="1" customHeight="1" x14ac:dyDescent="0.2">
      <c r="A295">
        <f>+Nacsport!A296</f>
        <v>296</v>
      </c>
      <c r="B295">
        <f>+A295-2</f>
        <v>294</v>
      </c>
      <c r="C295">
        <f>+B295</f>
        <v>294</v>
      </c>
      <c r="D295" s="12">
        <v>1</v>
      </c>
      <c r="E295" s="1" t="s">
        <v>1295</v>
      </c>
      <c r="F295" s="14">
        <f>CONVERT(LEFT(Nacsport!E296,2),"mn","hr")/24+CONVERT(MID(Nacsport!E296,4,2),"sec","hr")/24</f>
        <v>3.9710648148148148E-2</v>
      </c>
      <c r="G295" s="15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15">
        <f>(+CONVERT(F295,"hr","sec")*24)-5</f>
        <v>3426</v>
      </c>
      <c r="I295" s="15">
        <f>+CONVERT(F295,"hr","mn")*24</f>
        <v>57.183333333333337</v>
      </c>
      <c r="J295" s="1">
        <f>+Nacsport!B296</f>
        <v>31</v>
      </c>
      <c r="K295" s="1" t="str">
        <f>+Nacsport!C296</f>
        <v>SHORT-MATCH</v>
      </c>
      <c r="L295" s="1" t="str">
        <f>+CONCATENATE(Nacsport!I296,Nacsport!J296)</f>
        <v/>
      </c>
      <c r="M295" s="29" t="str">
        <f>IF(Nacsport!G296&lt;&gt;"",LEFT(Nacsport!G296,FIND(";",Nacsport!G296)-1),"")</f>
        <v>61</v>
      </c>
      <c r="N295" s="1" t="str">
        <f>IFERROR(MID(Nacsport!G296,FIND(";", Nacsport!G296)+1,IFERROR(FIND(" ", Nacsport!G296 &amp; " ", FIND(";", Nacsport!G296)+1) - FIND(";", Nacsport!G296)-1,LEN(Nacsport!G296))),"")</f>
        <v>4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/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>+IF(AG295="TRY",5,IF(AG295="CONVERSION",2,IF(AG295="PENALTY-KICK",3,IF(AG295="PENALTY-TRY",7,IF(AG295="DROP",3,"")))))</f>
        <v/>
      </c>
      <c r="AI295" s="1" t="str">
        <f>+CONCATENATE(Nacsport!FK296,Nacsport!FL296)</f>
        <v/>
      </c>
      <c r="AJ295" s="34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17"/>
    </row>
    <row r="296" spans="1:45" ht="15.75" customHeight="1" x14ac:dyDescent="0.2">
      <c r="A296">
        <f>+Nacsport!A297</f>
        <v>297</v>
      </c>
      <c r="B296">
        <f>+A296-2</f>
        <v>295</v>
      </c>
      <c r="C296">
        <f>+B296</f>
        <v>295</v>
      </c>
      <c r="D296" s="12">
        <v>1</v>
      </c>
      <c r="E296" s="1" t="s">
        <v>1295</v>
      </c>
      <c r="F296" s="14">
        <f>CONVERT(LEFT(Nacsport!E297,2),"mn","hr")/24+CONVERT(MID(Nacsport!E297,4,2),"sec","hr")/24</f>
        <v>3.9780092592592589E-2</v>
      </c>
      <c r="G296" s="15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15">
        <f>(+CONVERT(F296,"hr","sec")*24)-5</f>
        <v>3431.9999999999995</v>
      </c>
      <c r="I296" s="15">
        <f>+CONVERT(F296,"hr","mn")*24</f>
        <v>57.283333333333324</v>
      </c>
      <c r="J296" s="1">
        <f>+Nacsport!B297</f>
        <v>4</v>
      </c>
      <c r="K296" s="1" t="str">
        <f>+Nacsport!C297</f>
        <v>KICK</v>
      </c>
      <c r="L296" s="1" t="str">
        <f>+CONCATENATE(Nacsport!I297,Nacsport!J297)</f>
        <v>SAN BENEDETTO</v>
      </c>
      <c r="M296" s="29" t="str">
        <f>IF(Nacsport!G297&lt;&gt;"",LEFT(Nacsport!G297,FIND(";",Nacsport!G297)-1),"")</f>
        <v>48</v>
      </c>
      <c r="N296" s="1" t="str">
        <f>IFERROR(MID(Nacsport!G297,FIND(";", Nacsport!G297)+1,IFERROR(FIND(" ", Nacsport!G297 &amp; " ", FIND(";", Nacsport!G297)+1) - FIND(";", Nacsport!G297)-1,LEN(Nacsport!G297))),"")</f>
        <v>71</v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6" s="1" t="str">
        <f>IF(ISNA(LOOKUP(2,1/(Nacsport!AA297:BY297&lt;&gt;""),Nacsport!AA297:BY297)),"",LOOKUP(2,1/(Nacsport!AA297:BY297&lt;&gt;""),Nacsport!AA297:BY297))</f>
        <v>10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>PUNT</v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>+IF(AG296="TRY",5,IF(AG296="CONVERSION",2,IF(AG296="PENALTY-KICK",3,IF(AG296="PENALTY-TRY",7,IF(AG296="DROP",3,"")))))</f>
        <v/>
      </c>
      <c r="AI296" s="1" t="str">
        <f>+CONCATENATE(Nacsport!FK297,Nacsport!FL297)</f>
        <v/>
      </c>
      <c r="AJ296" s="34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S296" s="17"/>
    </row>
    <row r="297" spans="1:45" ht="15.75" customHeight="1" x14ac:dyDescent="0.2">
      <c r="A297">
        <f>+Nacsport!A298</f>
        <v>298</v>
      </c>
      <c r="B297">
        <f>+A297-2</f>
        <v>296</v>
      </c>
      <c r="C297">
        <f>+B297</f>
        <v>296</v>
      </c>
      <c r="D297" s="12">
        <v>1</v>
      </c>
      <c r="E297" s="1" t="s">
        <v>1295</v>
      </c>
      <c r="F297" s="14">
        <f>CONVERT(LEFT(Nacsport!E298,2),"mn","hr")/24+CONVERT(MID(Nacsport!E298,4,2),"sec","hr")/24</f>
        <v>3.982638888888889E-2</v>
      </c>
      <c r="G297" s="15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15">
        <f>(+CONVERT(F297,"hr","sec")*24)-5</f>
        <v>3436</v>
      </c>
      <c r="I297" s="15">
        <f>+CONVERT(F297,"hr","mn")*24</f>
        <v>57.35</v>
      </c>
      <c r="J297" s="1">
        <f>+Nacsport!B298</f>
        <v>48</v>
      </c>
      <c r="K297" s="1" t="str">
        <f>+Nacsport!C298</f>
        <v>TACKLE</v>
      </c>
      <c r="L297" s="1" t="str">
        <f>+CONCATENATE(Nacsport!I298,Nacsport!J298)</f>
        <v>SAN BENEDETTO</v>
      </c>
      <c r="M297" s="29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14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NEGATIVE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>+IF(AG297="TRY",5,IF(AG297="CONVERSION",2,IF(AG297="PENALTY-KICK",3,IF(AG297="PENALTY-TRY",7,IF(AG297="DROP",3,"")))))</f>
        <v/>
      </c>
      <c r="AI297" s="1" t="str">
        <f>+CONCATENATE(Nacsport!FK298,Nacsport!FL298)</f>
        <v/>
      </c>
      <c r="AJ297" s="34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17"/>
    </row>
    <row r="298" spans="1:45" ht="15.75" hidden="1" customHeight="1" x14ac:dyDescent="0.2">
      <c r="A298">
        <f>+Nacsport!A299</f>
        <v>299</v>
      </c>
      <c r="B298">
        <f>+A298-2</f>
        <v>297</v>
      </c>
      <c r="C298">
        <f>+B298</f>
        <v>297</v>
      </c>
      <c r="D298" s="12">
        <v>1</v>
      </c>
      <c r="E298" s="1" t="s">
        <v>1295</v>
      </c>
      <c r="F298" s="14">
        <f>CONVERT(LEFT(Nacsport!E299,2),"mn","hr")/24+CONVERT(MID(Nacsport!E299,4,2),"sec","hr")/24</f>
        <v>3.9849537037037037E-2</v>
      </c>
      <c r="G298" s="15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15">
        <f>(+CONVERT(F298,"hr","sec")*24)-5</f>
        <v>3438</v>
      </c>
      <c r="I298" s="15">
        <f>+CONVERT(F298,"hr","mn")*24</f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OPPONENT</v>
      </c>
      <c r="M298" s="29" t="str">
        <f>IF(Nacsport!G299&lt;&gt;"",LEFT(Nacsport!G299,FIND(";",Nacsport!G299)-1),"")</f>
        <v>61</v>
      </c>
      <c r="N298" s="1" t="str">
        <f>IFERROR(MID(Nacsport!G299,FIND(";", Nacsport!G299)+1,IFERROR(FIND(" ", Nacsport!G299 &amp; " ", FIND(";", Nacsport!G299)+1) - FIND(";", Nacsport!G299)-1,LEN(Nacsport!G299))),"")</f>
        <v>4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SLOW</v>
      </c>
      <c r="AG298" s="1" t="str">
        <f>+CONCATENATE(Nacsport!FF299,Nacsport!FG299,Nacsport!FH299,Nacsport!FI299,Nacsport!FJ299)</f>
        <v/>
      </c>
      <c r="AH298" s="1" t="str">
        <f>+IF(AG298="TRY",5,IF(AG298="CONVERSION",2,IF(AG298="PENALTY-KICK",3,IF(AG298="PENALTY-TRY",7,IF(AG298="DROP",3,"")))))</f>
        <v/>
      </c>
      <c r="AI298" s="1" t="str">
        <f>+CONCATENATE(Nacsport!FK299,Nacsport!FL299)</f>
        <v/>
      </c>
      <c r="AJ298" s="34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 t="str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/>
      </c>
      <c r="AS298" s="17"/>
    </row>
    <row r="299" spans="1:45" ht="15.75" customHeight="1" x14ac:dyDescent="0.2">
      <c r="A299">
        <f>+Nacsport!A300</f>
        <v>300</v>
      </c>
      <c r="B299">
        <f>+A299-2</f>
        <v>298</v>
      </c>
      <c r="C299">
        <f>+B299</f>
        <v>298</v>
      </c>
      <c r="D299" s="12">
        <v>1</v>
      </c>
      <c r="E299" s="1" t="s">
        <v>1295</v>
      </c>
      <c r="F299" s="14">
        <f>CONVERT(LEFT(Nacsport!E300,2),"mn","hr")/24+CONVERT(MID(Nacsport!E300,4,2),"sec","hr")/24</f>
        <v>3.99537037037037E-2</v>
      </c>
      <c r="G299" s="15">
        <f>(CONVERT((CONVERT(LEFT(Nacsport!F300,2),"mn","hr")/24+CONVERT(MID(Nacsport!F300,4,2),"sec","hr")/24)-(CONVERT(LEFT(Nacsport!E300,2),"mn","hr")/24+CONVERT(MID(Nacsport!E300,4,2),"sec","hr")/24),"hr","sec")*24)+2</f>
        <v>5.000000000000469</v>
      </c>
      <c r="H299" s="15">
        <f>(+CONVERT(F299,"hr","sec")*24)-5</f>
        <v>3446.9999999999995</v>
      </c>
      <c r="I299" s="15">
        <f>+CONVERT(F299,"hr","mn")*24</f>
        <v>57.533333333333317</v>
      </c>
      <c r="J299" s="1">
        <f>+Nacsport!B300</f>
        <v>49</v>
      </c>
      <c r="K299" s="1" t="str">
        <f>+Nacsport!C300</f>
        <v>TACKLE</v>
      </c>
      <c r="L299" s="1" t="str">
        <f>+CONCATENATE(Nacsport!I300,Nacsport!J300)</f>
        <v>SAN BENEDETTO</v>
      </c>
      <c r="M299" s="29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>
        <f>IF(ISNA(LOOKUP(2,1/(Nacsport!AA300:BY300&lt;&gt;""),Nacsport!AA300:BY300)),"",LOOKUP(2,1/(Nacsport!AA300:BY300&lt;&gt;""),Nacsport!AA300:BY300))</f>
        <v>23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>NEUTRAL</v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>+IF(AG299="TRY",5,IF(AG299="CONVERSION",2,IF(AG299="PENALTY-KICK",3,IF(AG299="PENALTY-TRY",7,IF(AG299="DROP",3,"")))))</f>
        <v/>
      </c>
      <c r="AI299" s="1" t="str">
        <f>+CONCATENATE(Nacsport!FK300,Nacsport!FL300)</f>
        <v/>
      </c>
      <c r="AJ299" s="34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17"/>
    </row>
    <row r="300" spans="1:45" ht="15.75" hidden="1" customHeight="1" x14ac:dyDescent="0.2">
      <c r="A300">
        <f>+Nacsport!A301</f>
        <v>301</v>
      </c>
      <c r="B300">
        <f>+A300-2</f>
        <v>299</v>
      </c>
      <c r="C300">
        <f>+B300</f>
        <v>299</v>
      </c>
      <c r="D300" s="12">
        <v>1</v>
      </c>
      <c r="E300" s="1" t="s">
        <v>1295</v>
      </c>
      <c r="F300" s="14">
        <f>CONVERT(LEFT(Nacsport!E301,2),"mn","hr")/24+CONVERT(MID(Nacsport!E301,4,2),"sec","hr")/24</f>
        <v>3.9988425925925927E-2</v>
      </c>
      <c r="G300" s="15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15">
        <f>(+CONVERT(F300,"hr","sec")*24)-5</f>
        <v>3450</v>
      </c>
      <c r="I300" s="15">
        <f>+CONVERT(F300,"hr","mn")*24</f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OPPONENT</v>
      </c>
      <c r="M300" s="29" t="str">
        <f>IF(Nacsport!G301&lt;&gt;"",LEFT(Nacsport!G301,FIND(";",Nacsport!G301)-1),"")</f>
        <v>53</v>
      </c>
      <c r="N300" s="1" t="str">
        <f>IFERROR(MID(Nacsport!G301,FIND(";", Nacsport!G301)+1,IFERROR(FIND(" ", Nacsport!G301 &amp; " ", FIND(";", Nacsport!G301)+1) - FIND(";", Nacsport!G301)-1,LEN(Nacsport!G301))),"")</f>
        <v>3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SLOW</v>
      </c>
      <c r="AG300" s="1" t="str">
        <f>+CONCATENATE(Nacsport!FF301,Nacsport!FG301,Nacsport!FH301,Nacsport!FI301,Nacsport!FJ301)</f>
        <v/>
      </c>
      <c r="AH300" s="1" t="str">
        <f>+IF(AG300="TRY",5,IF(AG300="CONVERSION",2,IF(AG300="PENALTY-KICK",3,IF(AG300="PENALTY-TRY",7,IF(AG300="DROP",3,"")))))</f>
        <v/>
      </c>
      <c r="AI300" s="1" t="str">
        <f>+CONCATENATE(Nacsport!FK301,Nacsport!FL301)</f>
        <v/>
      </c>
      <c r="AJ300" s="34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 t="str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/>
      </c>
      <c r="AS300" s="17"/>
    </row>
    <row r="301" spans="1:45" ht="15.75" customHeight="1" x14ac:dyDescent="0.2">
      <c r="A301">
        <f>+Nacsport!A302</f>
        <v>302</v>
      </c>
      <c r="B301">
        <f>+A301-2</f>
        <v>300</v>
      </c>
      <c r="C301">
        <f>+B301</f>
        <v>300</v>
      </c>
      <c r="D301" s="12">
        <v>1</v>
      </c>
      <c r="E301" s="1" t="s">
        <v>1295</v>
      </c>
      <c r="F301" s="14">
        <f>CONVERT(LEFT(Nacsport!E302,2),"mn","hr")/24+CONVERT(MID(Nacsport!E302,4,2),"sec","hr")/24</f>
        <v>4.0069444444444442E-2</v>
      </c>
      <c r="G301" s="15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15">
        <f>(+CONVERT(F301,"hr","sec")*24)-5</f>
        <v>3457</v>
      </c>
      <c r="I301" s="15">
        <f>+CONVERT(F301,"hr","mn")*24</f>
        <v>57.7</v>
      </c>
      <c r="J301" s="1">
        <f>+Nacsport!B302</f>
        <v>11</v>
      </c>
      <c r="K301" s="1" t="str">
        <f>+Nacsport!C302</f>
        <v>TURNOVER+</v>
      </c>
      <c r="L301" s="1" t="str">
        <f>+CONCATENATE(Nacsport!I302,Nacsport!J302)</f>
        <v>SAN BENEDETTO</v>
      </c>
      <c r="M301" s="29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/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>KICK</v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>+IF(AG301="TRY",5,IF(AG301="CONVERSION",2,IF(AG301="PENALTY-KICK",3,IF(AG301="PENALTY-TRY",7,IF(AG301="DROP",3,"")))))</f>
        <v/>
      </c>
      <c r="AI301" s="1" t="str">
        <f>+CONCATENATE(Nacsport!FK302,Nacsport!FL302)</f>
        <v/>
      </c>
      <c r="AJ301" s="34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17"/>
    </row>
    <row r="302" spans="1:45" ht="15.75" hidden="1" customHeight="1" x14ac:dyDescent="0.2">
      <c r="A302">
        <f>+Nacsport!A303</f>
        <v>303</v>
      </c>
      <c r="B302">
        <f>+A302-2</f>
        <v>301</v>
      </c>
      <c r="C302">
        <f>+B302</f>
        <v>301</v>
      </c>
      <c r="D302" s="12">
        <v>1</v>
      </c>
      <c r="E302" s="1" t="s">
        <v>1295</v>
      </c>
      <c r="F302" s="14">
        <f>CONVERT(LEFT(Nacsport!E303,2),"mn","hr")/24+CONVERT(MID(Nacsport!E303,4,2),"sec","hr")/24</f>
        <v>4.0092592592592589E-2</v>
      </c>
      <c r="G302" s="15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15">
        <f>(+CONVERT(F302,"hr","sec")*24)-5</f>
        <v>3458.9999999999995</v>
      </c>
      <c r="I302" s="15">
        <f>+CONVERT(F302,"hr","mn")*24</f>
        <v>57.733333333333334</v>
      </c>
      <c r="J302" s="1">
        <f>+Nacsport!B303</f>
        <v>26</v>
      </c>
      <c r="K302" s="1" t="str">
        <f>+Nacsport!C303</f>
        <v>ATTACK</v>
      </c>
      <c r="L302" s="1" t="str">
        <f>+CONCATENATE(Nacsport!I303,Nacsport!J303)</f>
        <v/>
      </c>
      <c r="M302" s="29" t="str">
        <f>IF(Nacsport!G303&lt;&gt;"",LEFT(Nacsport!G303,FIND(";",Nacsport!G303)-1),"")</f>
        <v>8</v>
      </c>
      <c r="N302" s="1" t="str">
        <f>IFERROR(MID(Nacsport!G303,FIND(";", Nacsport!G303)+1,IFERROR(FIND(" ", Nacsport!G303 &amp; " ", FIND(";", Nacsport!G303)+1) - FIND(";", Nacsport!G303)-1,LEN(Nacsport!G303))),"")</f>
        <v>19</v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>+IF(AG302="TRY",5,IF(AG302="CONVERSION",2,IF(AG302="PENALTY-KICK",3,IF(AG302="PENALTY-TRY",7,IF(AG302="DROP",3,"")))))</f>
        <v/>
      </c>
      <c r="AI302" s="1" t="str">
        <f>+CONCATENATE(Nacsport!FK303,Nacsport!FL303)</f>
        <v/>
      </c>
      <c r="AJ302" s="34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 t="str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/>
      </c>
      <c r="AS302" s="17"/>
    </row>
    <row r="303" spans="1:45" ht="15.75" hidden="1" customHeight="1" x14ac:dyDescent="0.2">
      <c r="A303">
        <f>+Nacsport!A304</f>
        <v>304</v>
      </c>
      <c r="B303">
        <f>+A303-2</f>
        <v>302</v>
      </c>
      <c r="C303">
        <f>+B303</f>
        <v>302</v>
      </c>
      <c r="D303" s="12">
        <v>1</v>
      </c>
      <c r="E303" s="1" t="s">
        <v>1295</v>
      </c>
      <c r="F303" s="14">
        <f>CONVERT(LEFT(Nacsport!E304,2),"mn","hr")/24+CONVERT(MID(Nacsport!E304,4,2),"sec","hr")/24</f>
        <v>4.0185185185185185E-2</v>
      </c>
      <c r="G303" s="15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15">
        <f>(+CONVERT(F303,"hr","sec")*24)-5</f>
        <v>3467</v>
      </c>
      <c r="I303" s="15">
        <f>+CONVERT(F303,"hr","mn")*24</f>
        <v>57.86666666666666</v>
      </c>
      <c r="J303" s="1">
        <f>+Nacsport!B304</f>
        <v>9</v>
      </c>
      <c r="K303" s="1" t="str">
        <f>+Nacsport!C304</f>
        <v>MISSED-TACKLE</v>
      </c>
      <c r="L303" s="1" t="str">
        <f>+CONCATENATE(Nacsport!I304,Nacsport!J304)</f>
        <v>OPPONENT</v>
      </c>
      <c r="M303" s="29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>+IF(AG303="TRY",5,IF(AG303="CONVERSION",2,IF(AG303="PENALTY-KICK",3,IF(AG303="PENALTY-TRY",7,IF(AG303="DROP",3,"")))))</f>
        <v/>
      </c>
      <c r="AI303" s="1" t="str">
        <f>+CONCATENATE(Nacsport!FK304,Nacsport!FL304)</f>
        <v/>
      </c>
      <c r="AJ303" s="34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17"/>
    </row>
    <row r="304" spans="1:45" ht="15.75" hidden="1" customHeight="1" x14ac:dyDescent="0.2">
      <c r="A304">
        <f>+Nacsport!A305</f>
        <v>305</v>
      </c>
      <c r="B304">
        <f>+A304-2</f>
        <v>303</v>
      </c>
      <c r="C304">
        <f>+B304</f>
        <v>303</v>
      </c>
      <c r="D304" s="12">
        <v>1</v>
      </c>
      <c r="E304" s="1" t="s">
        <v>1295</v>
      </c>
      <c r="F304" s="14">
        <f>CONVERT(LEFT(Nacsport!E305,2),"mn","hr")/24+CONVERT(MID(Nacsport!E305,4,2),"sec","hr")/24</f>
        <v>4.0219907407407406E-2</v>
      </c>
      <c r="G304" s="15">
        <f>(CONVERT((CONVERT(LEFT(Nacsport!F305,2),"mn","hr")/24+CONVERT(MID(Nacsport!F305,4,2),"sec","hr")/24)-(CONVERT(LEFT(Nacsport!E305,2),"mn","hr")/24+CONVERT(MID(Nacsport!E305,4,2),"sec","hr")/24),"hr","sec")*24)+2</f>
        <v>4.9999999999998694</v>
      </c>
      <c r="H304" s="15">
        <f>(+CONVERT(F304,"hr","sec")*24)-5</f>
        <v>3470</v>
      </c>
      <c r="I304" s="15">
        <f>+CONVERT(F304,"hr","mn")*24</f>
        <v>57.916666666666657</v>
      </c>
      <c r="J304" s="1">
        <f>+Nacsport!B305</f>
        <v>50</v>
      </c>
      <c r="K304" s="1" t="str">
        <f>+Nacsport!C305</f>
        <v>TACKLE</v>
      </c>
      <c r="L304" s="1" t="str">
        <f>+CONCATENATE(Nacsport!I305,Nacsport!J305)</f>
        <v>OPPONENT</v>
      </c>
      <c r="M304" s="29" t="str">
        <f>IF(Nacsport!G305&lt;&gt;"",LEFT(Nacsport!G305,FIND(";",Nacsport!G305)-1),"")</f>
        <v>8</v>
      </c>
      <c r="N304" s="1" t="str">
        <f>IFERROR(MID(Nacsport!G305,FIND(";", Nacsport!G305)+1,IFERROR(FIND(" ", Nacsport!G305 &amp; " ", FIND(";", Nacsport!G305)+1) - FIND(";", Nacsport!G305)-1,LEN(Nacsport!G305))),"")</f>
        <v>19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>+IF(AG304="TRY",5,IF(AG304="CONVERSION",2,IF(AG304="PENALTY-KICK",3,IF(AG304="PENALTY-TRY",7,IF(AG304="DROP",3,"")))))</f>
        <v/>
      </c>
      <c r="AI304" s="1" t="str">
        <f>+CONCATENATE(Nacsport!FK305,Nacsport!FL305)</f>
        <v/>
      </c>
      <c r="AJ304" s="34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17"/>
    </row>
    <row r="305" spans="1:45" ht="15.75" customHeight="1" x14ac:dyDescent="0.2">
      <c r="A305">
        <f>+Nacsport!A306</f>
        <v>306</v>
      </c>
      <c r="B305">
        <f>+A305-2</f>
        <v>304</v>
      </c>
      <c r="C305">
        <f>+B305</f>
        <v>304</v>
      </c>
      <c r="D305" s="12">
        <v>1</v>
      </c>
      <c r="E305" s="1" t="s">
        <v>1295</v>
      </c>
      <c r="F305" s="14">
        <f>CONVERT(LEFT(Nacsport!E306,2),"mn","hr")/24+CONVERT(MID(Nacsport!E306,4,2),"sec","hr")/24</f>
        <v>4.0312500000000001E-2</v>
      </c>
      <c r="G305" s="15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15">
        <f>(+CONVERT(F305,"hr","sec")*24)-5</f>
        <v>3478</v>
      </c>
      <c r="I305" s="15">
        <f>+CONVERT(F305,"hr","mn")*24</f>
        <v>58.050000000000004</v>
      </c>
      <c r="J305" s="1">
        <f>+Nacsport!B306</f>
        <v>10</v>
      </c>
      <c r="K305" s="1" t="str">
        <f>+Nacsport!C306</f>
        <v>BREAK</v>
      </c>
      <c r="L305" s="1" t="str">
        <f>+CONCATENATE(Nacsport!I306,Nacsport!J306)</f>
        <v>SAN BENEDETTO</v>
      </c>
      <c r="M305" s="29" t="str">
        <f>IF(Nacsport!G306&lt;&gt;"",LEFT(Nacsport!G306,FIND(";",Nacsport!G306)-1),"")</f>
        <v>47</v>
      </c>
      <c r="N305" s="1" t="str">
        <f>IFERROR(MID(Nacsport!G306,FIND(";", Nacsport!G306)+1,IFERROR(FIND(" ", Nacsport!G306 &amp; " ", FIND(";", Nacsport!G306)+1) - FIND(";", Nacsport!G306)-1,LEN(Nacsport!G306))),"")</f>
        <v>17</v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5" s="1" t="str">
        <f>IF(ISNA(LOOKUP(2,1/(Nacsport!AA306:BY306&lt;&gt;""),Nacsport!AA306:BY306)),"",LOOKUP(2,1/(Nacsport!AA306:BY306&lt;&gt;""),Nacsport!AA306:BY306))</f>
        <v>19</v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>NUMBERS</v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>+IF(AG305="TRY",5,IF(AG305="CONVERSION",2,IF(AG305="PENALTY-KICK",3,IF(AG305="PENALTY-TRY",7,IF(AG305="DROP",3,"")))))</f>
        <v/>
      </c>
      <c r="AI305" s="1" t="str">
        <f>+CONCATENATE(Nacsport!FK306,Nacsport!FL306)</f>
        <v/>
      </c>
      <c r="AJ305" s="34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S305" s="17"/>
    </row>
    <row r="306" spans="1:45" ht="15.75" customHeight="1" x14ac:dyDescent="0.2">
      <c r="A306">
        <f>+Nacsport!A307</f>
        <v>307</v>
      </c>
      <c r="B306">
        <f>+A306-2</f>
        <v>305</v>
      </c>
      <c r="C306">
        <f>+B306</f>
        <v>305</v>
      </c>
      <c r="D306" s="12">
        <v>1</v>
      </c>
      <c r="E306" s="1" t="s">
        <v>1295</v>
      </c>
      <c r="F306" s="14">
        <f>CONVERT(LEFT(Nacsport!E307,2),"mn","hr")/24+CONVERT(MID(Nacsport!E307,4,2),"sec","hr")/24</f>
        <v>4.0347222222222222E-2</v>
      </c>
      <c r="G306" s="15">
        <f>CONVERT((CONVERT(LEFT(Nacsport!F307,2),"mn","hr")/24+CONVERT(MID(Nacsport!F307,4,2),"sec","hr")/24)-(CONVERT(LEFT(Nacsport!E307,2),"mn","hr")/24+CONVERT(MID(Nacsport!E307,4,2),"sec","hr")/24),"hr","sec")*24</f>
        <v>0</v>
      </c>
      <c r="H306" s="15">
        <f>(+CONVERT(F306,"hr","sec")*24)-5</f>
        <v>3481</v>
      </c>
      <c r="I306" s="15">
        <f>+CONVERT(F306,"hr","mn")*24</f>
        <v>58.1</v>
      </c>
      <c r="J306" s="1">
        <f>+Nacsport!B307</f>
        <v>11</v>
      </c>
      <c r="K306" s="1" t="str">
        <f>+Nacsport!C307</f>
        <v>POINTS</v>
      </c>
      <c r="L306" s="1" t="str">
        <f>+CONCATENATE(Nacsport!I307,Nacsport!J307)</f>
        <v>SAN BENEDETTO</v>
      </c>
      <c r="M306" s="29" t="str">
        <f>IF(Nacsport!G307&lt;&gt;"",LEFT(Nacsport!G307,FIND(";",Nacsport!G307)-1),"")</f>
        <v>60</v>
      </c>
      <c r="N306" s="1" t="str">
        <f>IFERROR(MID(Nacsport!G307,FIND(";", Nacsport!G307)+1,IFERROR(FIND(" ", Nacsport!G307 &amp; " ", FIND(";", Nacsport!G307)+1) - FIND(";", Nacsport!G307)-1,LEN(Nacsport!G307))),"")</f>
        <v>-4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>19</v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TRY</v>
      </c>
      <c r="AH306" s="1">
        <f>+IF(AG306="TRY",5,IF(AG306="CONVERSION",2,IF(AG306="PENALTY-KICK",3,IF(AG306="PENALTY-TRY",7,IF(AG306="DROP",3,"")))))</f>
        <v>5</v>
      </c>
      <c r="AI306" s="1" t="str">
        <f>+CONCATENATE(Nacsport!FK307,Nacsport!FL307)</f>
        <v/>
      </c>
      <c r="AJ306" s="34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17"/>
    </row>
    <row r="307" spans="1:45" ht="15.75" hidden="1" customHeight="1" x14ac:dyDescent="0.2">
      <c r="A307">
        <f>+Nacsport!A308</f>
        <v>308</v>
      </c>
      <c r="B307">
        <f>+A307-2</f>
        <v>306</v>
      </c>
      <c r="C307">
        <f>+B307</f>
        <v>306</v>
      </c>
      <c r="D307" s="12">
        <v>1</v>
      </c>
      <c r="E307" s="1" t="s">
        <v>1295</v>
      </c>
      <c r="F307" s="14">
        <f>CONVERT(LEFT(Nacsport!E308,2),"mn","hr")/24+CONVERT(MID(Nacsport!E308,4,2),"sec","hr")/24</f>
        <v>4.0358796296296302E-2</v>
      </c>
      <c r="G307" s="15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15">
        <f>(+CONVERT(F307,"hr","sec")*24)-5</f>
        <v>3482.0000000000005</v>
      </c>
      <c r="I307" s="15">
        <f>+CONVERT(F307,"hr","mn")*24</f>
        <v>58.116666666666674</v>
      </c>
      <c r="J307" s="1">
        <f>+Nacsport!B308</f>
        <v>30</v>
      </c>
      <c r="K307" s="1" t="str">
        <f>+Nacsport!C308</f>
        <v>END</v>
      </c>
      <c r="L307" s="1" t="str">
        <f>+CONCATENATE(Nacsport!I308,Nacsport!J308)</f>
        <v/>
      </c>
      <c r="M307" s="29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>+IF(AG307="TRY",5,IF(AG307="CONVERSION",2,IF(AG307="PENALTY-KICK",3,IF(AG307="PENALTY-TRY",7,IF(AG307="DROP",3,"")))))</f>
        <v/>
      </c>
      <c r="AI307" s="1" t="str">
        <f>+CONCATENATE(Nacsport!FK308,Nacsport!FL308)</f>
        <v/>
      </c>
      <c r="AJ307" s="34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17"/>
    </row>
    <row r="308" spans="1:45" ht="15.75" customHeight="1" x14ac:dyDescent="0.2">
      <c r="A308">
        <f>+Nacsport!A309</f>
        <v>309</v>
      </c>
      <c r="B308">
        <f>+A308-2</f>
        <v>307</v>
      </c>
      <c r="C308">
        <f>+B308</f>
        <v>307</v>
      </c>
      <c r="D308" s="12">
        <v>1</v>
      </c>
      <c r="E308" s="1" t="s">
        <v>1295</v>
      </c>
      <c r="F308" s="14">
        <f>CONVERT(LEFT(Nacsport!E309,2),"mn","hr")/24+CONVERT(MID(Nacsport!E309,4,2),"sec","hr")/24</f>
        <v>4.1273148148148149E-2</v>
      </c>
      <c r="G308" s="15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15">
        <f>(+CONVERT(F308,"hr","sec")*24)-5</f>
        <v>3561</v>
      </c>
      <c r="I308" s="15">
        <f>+CONVERT(F308,"hr","mn")*24</f>
        <v>59.433333333333337</v>
      </c>
      <c r="J308" s="1">
        <f>+Nacsport!B309</f>
        <v>5</v>
      </c>
      <c r="K308" s="1" t="str">
        <f>+Nacsport!C309</f>
        <v>GOAL-KICK</v>
      </c>
      <c r="L308" s="1" t="str">
        <f>+CONCATENATE(Nacsport!I309,Nacsport!J309)</f>
        <v>SAN BENEDETTO</v>
      </c>
      <c r="M308" s="29" t="str">
        <f>IF(Nacsport!G309&lt;&gt;"",LEFT(Nacsport!G309,FIND(";",Nacsport!G309)-1),"")</f>
        <v>67</v>
      </c>
      <c r="N308" s="1" t="str">
        <f>IFERROR(MID(Nacsport!G309,FIND(";", Nacsport!G309)+1,IFERROR(FIND(" ", Nacsport!G309 &amp; " ", FIND(";", Nacsport!G309)+1) - FIND(";", Nacsport!G309)-1,LEN(Nacsport!G309))),"")</f>
        <v>23</v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8" s="1" t="str">
        <f>IF(ISNA(LOOKUP(2,1/(Nacsport!AA309:BY309&lt;&gt;""),Nacsport!AA309:BY309)),"",LOOKUP(2,1/(Nacsport!AA309:BY309&lt;&gt;""),Nacsport!AA309:BY309))</f>
        <v>10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>+IF(AG308="TRY",5,IF(AG308="CONVERSION",2,IF(AG308="PENALTY-KICK",3,IF(AG308="PENALTY-TRY",7,IF(AG308="DROP",3,"")))))</f>
        <v/>
      </c>
      <c r="AI308" s="1" t="str">
        <f>+CONCATENATE(Nacsport!FK309,Nacsport!FL309)</f>
        <v>SUCCESS</v>
      </c>
      <c r="AJ308" s="34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17"/>
    </row>
    <row r="309" spans="1:45" ht="15.75" customHeight="1" x14ac:dyDescent="0.2">
      <c r="A309">
        <f>+Nacsport!A310</f>
        <v>310</v>
      </c>
      <c r="B309">
        <f>+A309-2</f>
        <v>308</v>
      </c>
      <c r="C309">
        <f>+B309</f>
        <v>308</v>
      </c>
      <c r="D309" s="12">
        <v>1</v>
      </c>
      <c r="E309" s="1" t="s">
        <v>1295</v>
      </c>
      <c r="F309" s="14">
        <f>CONVERT(LEFT(Nacsport!E310,2),"mn","hr")/24+CONVERT(MID(Nacsport!E310,4,2),"sec","hr")/24</f>
        <v>4.1284722222222223E-2</v>
      </c>
      <c r="G309" s="15">
        <f>CONVERT((CONVERT(LEFT(Nacsport!F310,2),"mn","hr")/24+CONVERT(MID(Nacsport!F310,4,2),"sec","hr")/24)-(CONVERT(LEFT(Nacsport!E310,2),"mn","hr")/24+CONVERT(MID(Nacsport!E310,4,2),"sec","hr")/24),"hr","sec")*24</f>
        <v>0</v>
      </c>
      <c r="H309" s="15">
        <f>(+CONVERT(F309,"hr","sec")*24)-5</f>
        <v>3562</v>
      </c>
      <c r="I309" s="15">
        <f>+CONVERT(F309,"hr","mn")*24</f>
        <v>59.45</v>
      </c>
      <c r="J309" s="1">
        <f>+Nacsport!B310</f>
        <v>12</v>
      </c>
      <c r="K309" s="1" t="str">
        <f>+Nacsport!C310</f>
        <v>POINTS</v>
      </c>
      <c r="L309" s="1" t="str">
        <f>+CONCATENATE(Nacsport!I310,Nacsport!J310)</f>
        <v>SAN BENEDETTO</v>
      </c>
      <c r="M309" s="29" t="str">
        <f>IF(Nacsport!G310&lt;&gt;"",LEFT(Nacsport!G310,FIND(";",Nacsport!G310)-1),"")</f>
        <v>66</v>
      </c>
      <c r="N309" s="1" t="str">
        <f>IFERROR(MID(Nacsport!G310,FIND(";", Nacsport!G310)+1,IFERROR(FIND(" ", Nacsport!G310 &amp; " ", FIND(";", Nacsport!G310)+1) - FIND(";", Nacsport!G310)-1,LEN(Nacsport!G310))),"")</f>
        <v>25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>10</v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>CONVERSION</v>
      </c>
      <c r="AH309" s="1">
        <f>+IF(AG309="TRY",5,IF(AG309="CONVERSION",2,IF(AG309="PENALTY-KICK",3,IF(AG309="PENALTY-TRY",7,IF(AG309="DROP",3,"")))))</f>
        <v>2</v>
      </c>
      <c r="AI309" s="1" t="str">
        <f>+CONCATENATE(Nacsport!FK310,Nacsport!FL310)</f>
        <v/>
      </c>
      <c r="AJ309" s="34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17"/>
    </row>
    <row r="310" spans="1:45" ht="15.75" hidden="1" customHeight="1" x14ac:dyDescent="0.2">
      <c r="A310">
        <f>+Nacsport!A311</f>
        <v>311</v>
      </c>
      <c r="B310">
        <f>+A310-2</f>
        <v>309</v>
      </c>
      <c r="C310">
        <f>+B310</f>
        <v>309</v>
      </c>
      <c r="D310" s="12">
        <v>1</v>
      </c>
      <c r="E310" s="1" t="s">
        <v>1295</v>
      </c>
      <c r="F310" s="14">
        <f>CONVERT(LEFT(Nacsport!E311,2),"mn","hr")/24+CONVERT(MID(Nacsport!E311,4,2),"sec","hr")/24</f>
        <v>4.1608796296296297E-2</v>
      </c>
      <c r="G310" s="15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15">
        <f>(+CONVERT(F310,"hr","sec")*24)-5</f>
        <v>3590</v>
      </c>
      <c r="I310" s="15">
        <f>+CONVERT(F310,"hr","mn")*24</f>
        <v>59.916666666666664</v>
      </c>
      <c r="J310" s="1">
        <f>+Nacsport!B311</f>
        <v>27</v>
      </c>
      <c r="K310" s="1" t="str">
        <f>+Nacsport!C311</f>
        <v>ATTACK</v>
      </c>
      <c r="L310" s="1" t="str">
        <f>+CONCATENATE(Nacsport!I311,Nacsport!J311)</f>
        <v/>
      </c>
      <c r="M310" s="29" t="str">
        <f>IF(Nacsport!G311&lt;&gt;"",LEFT(Nacsport!G311,FIND(";",Nacsport!G311)-1),"")</f>
        <v>47</v>
      </c>
      <c r="N310" s="1" t="str">
        <f>IFERROR(MID(Nacsport!G311,FIND(";", Nacsport!G311)+1,IFERROR(FIND(" ", Nacsport!G311 &amp; " ", FIND(";", Nacsport!G311)+1) - FIND(";", Nacsport!G311)-1,LEN(Nacsport!G311))),"")</f>
        <v>77</v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>+IF(AG310="TRY",5,IF(AG310="CONVERSION",2,IF(AG310="PENALTY-KICK",3,IF(AG310="PENALTY-TRY",7,IF(AG310="DROP",3,"")))))</f>
        <v/>
      </c>
      <c r="AI310" s="1" t="str">
        <f>+CONCATENATE(Nacsport!FK311,Nacsport!FL311)</f>
        <v/>
      </c>
      <c r="AJ310" s="34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 t="str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/>
      </c>
      <c r="AS310" s="17"/>
    </row>
    <row r="311" spans="1:45" ht="15.75" hidden="1" customHeight="1" x14ac:dyDescent="0.2">
      <c r="A311">
        <f>+Nacsport!A312</f>
        <v>312</v>
      </c>
      <c r="B311">
        <f>+A311-2</f>
        <v>310</v>
      </c>
      <c r="C311">
        <f>+B311</f>
        <v>310</v>
      </c>
      <c r="D311" s="12">
        <v>1</v>
      </c>
      <c r="E311" s="1" t="s">
        <v>1295</v>
      </c>
      <c r="F311" s="14">
        <f>CONVERT(LEFT(Nacsport!E312,2),"mn","hr")/24+CONVERT(MID(Nacsport!E312,4,2),"sec","hr")/24</f>
        <v>4.1608796296296297E-2</v>
      </c>
      <c r="G311" s="15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15">
        <f>(+CONVERT(F311,"hr","sec")*24)-5</f>
        <v>3590</v>
      </c>
      <c r="I311" s="15">
        <f>+CONVERT(F311,"hr","mn")*24</f>
        <v>59.916666666666664</v>
      </c>
      <c r="J311" s="1">
        <f>+Nacsport!B312</f>
        <v>32</v>
      </c>
      <c r="K311" s="1" t="str">
        <f>+Nacsport!C312</f>
        <v>SHORT-MATCH</v>
      </c>
      <c r="L311" s="1" t="str">
        <f>+CONCATENATE(Nacsport!I312,Nacsport!J312)</f>
        <v/>
      </c>
      <c r="M311" s="29" t="str">
        <f>IF(Nacsport!G312&lt;&gt;"",LEFT(Nacsport!G312,FIND(";",Nacsport!G312)-1),"")</f>
        <v>47</v>
      </c>
      <c r="N311" s="1" t="str">
        <f>IFERROR(MID(Nacsport!G312,FIND(";", Nacsport!G312)+1,IFERROR(FIND(" ", Nacsport!G312 &amp; " ", FIND(";", Nacsport!G312)+1) - FIND(";", Nacsport!G312)-1,LEN(Nacsport!G312))),"")</f>
        <v>77</v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>+IF(AG311="TRY",5,IF(AG311="CONVERSION",2,IF(AG311="PENALTY-KICK",3,IF(AG311="PENALTY-TRY",7,IF(AG311="DROP",3,"")))))</f>
        <v/>
      </c>
      <c r="AI311" s="1" t="str">
        <f>+CONCATENATE(Nacsport!FK312,Nacsport!FL312)</f>
        <v/>
      </c>
      <c r="AJ311" s="34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17"/>
    </row>
    <row r="312" spans="1:45" ht="15.75" hidden="1" customHeight="1" x14ac:dyDescent="0.2">
      <c r="A312">
        <f>+Nacsport!A313</f>
        <v>313</v>
      </c>
      <c r="B312">
        <f>+A312-2</f>
        <v>311</v>
      </c>
      <c r="C312">
        <f>+B312</f>
        <v>311</v>
      </c>
      <c r="D312" s="12">
        <v>1</v>
      </c>
      <c r="E312" s="1" t="s">
        <v>1295</v>
      </c>
      <c r="F312" s="14">
        <f>CONVERT(LEFT(Nacsport!E313,2),"mn","hr")/24+CONVERT(MID(Nacsport!E313,4,2),"sec","hr")/24</f>
        <v>4.1631944444444444E-2</v>
      </c>
      <c r="G312" s="15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15">
        <f>(+CONVERT(F312,"hr","sec")*24)-5</f>
        <v>3592</v>
      </c>
      <c r="I312" s="15">
        <f>+CONVERT(F312,"hr","mn")*24</f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OPPONENT</v>
      </c>
      <c r="M312" s="29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/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/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>+IF(AG312="TRY",5,IF(AG312="CONVERSION",2,IF(AG312="PENALTY-KICK",3,IF(AG312="PENALTY-TRY",7,IF(AG312="DROP",3,"")))))</f>
        <v/>
      </c>
      <c r="AI312" s="1" t="str">
        <f>+CONCATENATE(Nacsport!FK313,Nacsport!FL313)</f>
        <v/>
      </c>
      <c r="AJ312" s="34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17"/>
    </row>
    <row r="313" spans="1:45" ht="15.75" hidden="1" customHeight="1" x14ac:dyDescent="0.2">
      <c r="A313">
        <f>+Nacsport!A314</f>
        <v>314</v>
      </c>
      <c r="B313">
        <f>+A313-2</f>
        <v>312</v>
      </c>
      <c r="C313">
        <f>+B313</f>
        <v>312</v>
      </c>
      <c r="D313" s="12">
        <v>1</v>
      </c>
      <c r="E313" s="1" t="s">
        <v>1295</v>
      </c>
      <c r="F313" s="14">
        <f>CONVERT(LEFT(Nacsport!E314,2),"mn","hr")/24+CONVERT(MID(Nacsport!E314,4,2),"sec","hr")/24</f>
        <v>4.1689814814814811E-2</v>
      </c>
      <c r="G313" s="15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15">
        <f>(+CONVERT(F313,"hr","sec")*24)-5</f>
        <v>3596.9999999999995</v>
      </c>
      <c r="I313" s="15">
        <f>+CONVERT(F313,"hr","mn")*24</f>
        <v>60.033333333333331</v>
      </c>
      <c r="J313" s="1">
        <f>+Nacsport!B314</f>
        <v>11</v>
      </c>
      <c r="K313" s="1" t="str">
        <f>+Nacsport!C314</f>
        <v>MISSED-TACKLE</v>
      </c>
      <c r="L313" s="1" t="str">
        <f>+CONCATENATE(Nacsport!I314,Nacsport!J314)</f>
        <v>OPPONENT</v>
      </c>
      <c r="M313" s="29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>+IF(AG313="TRY",5,IF(AG313="CONVERSION",2,IF(AG313="PENALTY-KICK",3,IF(AG313="PENALTY-TRY",7,IF(AG313="DROP",3,"")))))</f>
        <v/>
      </c>
      <c r="AI313" s="1" t="str">
        <f>+CONCATENATE(Nacsport!FK314,Nacsport!FL314)</f>
        <v/>
      </c>
      <c r="AJ313" s="34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17"/>
    </row>
    <row r="314" spans="1:45" ht="15.75" customHeight="1" x14ac:dyDescent="0.2">
      <c r="A314">
        <f>+Nacsport!A315</f>
        <v>315</v>
      </c>
      <c r="B314">
        <f>+A314-2</f>
        <v>313</v>
      </c>
      <c r="C314">
        <f>+B314</f>
        <v>313</v>
      </c>
      <c r="D314" s="12">
        <v>1</v>
      </c>
      <c r="E314" s="1" t="s">
        <v>1295</v>
      </c>
      <c r="F314" s="14">
        <f>CONVERT(LEFT(Nacsport!E315,2),"mn","hr")/24+CONVERT(MID(Nacsport!E315,4,2),"sec","hr")/24</f>
        <v>4.1736111111111106E-2</v>
      </c>
      <c r="G314" s="15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15">
        <f>(+CONVERT(F314,"hr","sec")*24)-5</f>
        <v>3600.9999999999991</v>
      </c>
      <c r="I314" s="15">
        <f>+CONVERT(F314,"hr","mn")*24</f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29" t="str">
        <f>IF(Nacsport!G315&lt;&gt;"",LEFT(Nacsport!G315,FIND(";",Nacsport!G315)-1),"")</f>
        <v>47</v>
      </c>
      <c r="N314" s="1" t="str">
        <f>IFERROR(MID(Nacsport!G315,FIND(";", Nacsport!G315)+1,IFERROR(FIND(" ", Nacsport!G315 &amp; " ", FIND(";", Nacsport!G315)+1) - FIND(";", Nacsport!G315)-1,LEN(Nacsport!G315))),"")</f>
        <v>77</v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>SLOW</v>
      </c>
      <c r="AG314" s="1" t="str">
        <f>+CONCATENATE(Nacsport!FF315,Nacsport!FG315,Nacsport!FH315,Nacsport!FI315,Nacsport!FJ315)</f>
        <v/>
      </c>
      <c r="AH314" s="1" t="str">
        <f>+IF(AG314="TRY",5,IF(AG314="CONVERSION",2,IF(AG314="PENALTY-KICK",3,IF(AG314="PENALTY-TRY",7,IF(AG314="DROP",3,"")))))</f>
        <v/>
      </c>
      <c r="AI314" s="1" t="str">
        <f>+CONCATENATE(Nacsport!FK315,Nacsport!FL315)</f>
        <v/>
      </c>
      <c r="AJ314" s="34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17"/>
    </row>
    <row r="315" spans="1:45" ht="15.75" customHeight="1" x14ac:dyDescent="0.2">
      <c r="A315">
        <f>+Nacsport!A316</f>
        <v>316</v>
      </c>
      <c r="B315">
        <f>+A315-2</f>
        <v>314</v>
      </c>
      <c r="C315">
        <f>+B315</f>
        <v>314</v>
      </c>
      <c r="D315" s="12">
        <v>1</v>
      </c>
      <c r="E315" s="1" t="s">
        <v>1295</v>
      </c>
      <c r="F315" s="14">
        <f>CONVERT(LEFT(Nacsport!E316,2),"mn","hr")/24+CONVERT(MID(Nacsport!E316,4,2),"sec","hr")/24</f>
        <v>4.1793981481481481E-2</v>
      </c>
      <c r="G315" s="15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15">
        <f>(+CONVERT(F315,"hr","sec")*24)-5</f>
        <v>3606</v>
      </c>
      <c r="I315" s="15">
        <f>+CONVERT(F315,"hr","mn")*24</f>
        <v>60.183333333333337</v>
      </c>
      <c r="J315" s="1">
        <f>+Nacsport!B316</f>
        <v>16</v>
      </c>
      <c r="K315" s="1" t="str">
        <f>+Nacsport!C316</f>
        <v>TURNOVER-</v>
      </c>
      <c r="L315" s="1" t="str">
        <f>+CONCATENATE(Nacsport!I316,Nacsport!J316)</f>
        <v>SAN BENEDETTO</v>
      </c>
      <c r="M315" s="29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12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>KNOCK-ON</v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>+IF(AG315="TRY",5,IF(AG315="CONVERSION",2,IF(AG315="PENALTY-KICK",3,IF(AG315="PENALTY-TRY",7,IF(AG315="DROP",3,"")))))</f>
        <v/>
      </c>
      <c r="AI315" s="1" t="str">
        <f>+CONCATENATE(Nacsport!FK316,Nacsport!FL316)</f>
        <v/>
      </c>
      <c r="AJ315" s="34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17"/>
    </row>
    <row r="316" spans="1:45" ht="15.75" hidden="1" customHeight="1" x14ac:dyDescent="0.2">
      <c r="A316">
        <f>+Nacsport!A317</f>
        <v>317</v>
      </c>
      <c r="B316">
        <f>+A316-2</f>
        <v>315</v>
      </c>
      <c r="C316">
        <f>+B316</f>
        <v>315</v>
      </c>
      <c r="D316" s="12">
        <v>1</v>
      </c>
      <c r="E316" s="1" t="s">
        <v>1295</v>
      </c>
      <c r="F316" s="14">
        <f>CONVERT(LEFT(Nacsport!E317,2),"mn","hr")/24+CONVERT(MID(Nacsport!E317,4,2),"sec","hr")/24</f>
        <v>4.1817129629629628E-2</v>
      </c>
      <c r="G316" s="15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15">
        <f>(+CONVERT(F316,"hr","sec")*24)-5</f>
        <v>3608</v>
      </c>
      <c r="I316" s="15">
        <f>+CONVERT(F316,"hr","mn")*24</f>
        <v>60.216666666666654</v>
      </c>
      <c r="J316" s="1">
        <f>+Nacsport!B317</f>
        <v>31</v>
      </c>
      <c r="K316" s="1" t="str">
        <f>+Nacsport!C317</f>
        <v>END</v>
      </c>
      <c r="L316" s="1" t="str">
        <f>+CONCATENATE(Nacsport!I317,Nacsport!J317)</f>
        <v/>
      </c>
      <c r="M316" s="29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>+IF(AG316="TRY",5,IF(AG316="CONVERSION",2,IF(AG316="PENALTY-KICK",3,IF(AG316="PENALTY-TRY",7,IF(AG316="DROP",3,"")))))</f>
        <v/>
      </c>
      <c r="AI316" s="1" t="str">
        <f>+CONCATENATE(Nacsport!FK317,Nacsport!FL317)</f>
        <v/>
      </c>
      <c r="AJ316" s="34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17"/>
    </row>
    <row r="317" spans="1:45" ht="15.75" hidden="1" customHeight="1" x14ac:dyDescent="0.2">
      <c r="A317">
        <f>+Nacsport!A318</f>
        <v>318</v>
      </c>
      <c r="B317">
        <f>+A317-2</f>
        <v>316</v>
      </c>
      <c r="C317">
        <f>+B317</f>
        <v>316</v>
      </c>
      <c r="D317" s="12">
        <v>1</v>
      </c>
      <c r="E317" s="1" t="s">
        <v>1295</v>
      </c>
      <c r="F317" s="14">
        <f>CONVERT(LEFT(Nacsport!E318,2),"mn","hr")/24+CONVERT(MID(Nacsport!E318,4,2),"sec","hr")/24</f>
        <v>4.2326388888888886E-2</v>
      </c>
      <c r="G317" s="15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15">
        <f>(+CONVERT(F317,"hr","sec")*24)-5</f>
        <v>3652</v>
      </c>
      <c r="I317" s="15">
        <f>+CONVERT(F317,"hr","mn")*24</f>
        <v>60.95</v>
      </c>
      <c r="J317" s="1">
        <f>+Nacsport!B318</f>
        <v>19</v>
      </c>
      <c r="K317" s="1" t="str">
        <f>+Nacsport!C318</f>
        <v>DEFENCE</v>
      </c>
      <c r="L317" s="1" t="str">
        <f>+CONCATENATE(Nacsport!I318,Nacsport!J318)</f>
        <v/>
      </c>
      <c r="M317" s="29" t="str">
        <f>IF(Nacsport!G318&lt;&gt;"",LEFT(Nacsport!G318,FIND(";",Nacsport!G318)-1),"")</f>
        <v>61</v>
      </c>
      <c r="N317" s="1" t="str">
        <f>IFERROR(MID(Nacsport!G318,FIND(";", Nacsport!G318)+1,IFERROR(FIND(" ", Nacsport!G318 &amp; " ", FIND(";", Nacsport!G318)+1) - FIND(";", Nacsport!G318)-1,LEN(Nacsport!G318))),"")</f>
        <v>19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/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>+IF(AG317="TRY",5,IF(AG317="CONVERSION",2,IF(AG317="PENALTY-KICK",3,IF(AG317="PENALTY-TRY",7,IF(AG317="DROP",3,"")))))</f>
        <v/>
      </c>
      <c r="AI317" s="1" t="str">
        <f>+CONCATENATE(Nacsport!FK318,Nacsport!FL318)</f>
        <v/>
      </c>
      <c r="AJ317" s="34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 t="str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/>
      </c>
      <c r="AS317" s="17"/>
    </row>
    <row r="318" spans="1:45" ht="15.75" hidden="1" customHeight="1" x14ac:dyDescent="0.2">
      <c r="A318">
        <f>+Nacsport!A319</f>
        <v>319</v>
      </c>
      <c r="B318">
        <f>+A318-2</f>
        <v>317</v>
      </c>
      <c r="C318">
        <f>+B318</f>
        <v>317</v>
      </c>
      <c r="D318" s="12">
        <v>1</v>
      </c>
      <c r="E318" s="1" t="s">
        <v>1295</v>
      </c>
      <c r="F318" s="14">
        <f>CONVERT(LEFT(Nacsport!E319,2),"mn","hr")/24+CONVERT(MID(Nacsport!E319,4,2),"sec","hr")/24</f>
        <v>4.2326388888888886E-2</v>
      </c>
      <c r="G318" s="15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15">
        <f>(+CONVERT(F318,"hr","sec")*24)-5</f>
        <v>3652</v>
      </c>
      <c r="I318" s="15">
        <f>+CONVERT(F318,"hr","mn")*24</f>
        <v>60.95</v>
      </c>
      <c r="J318" s="1">
        <f>+Nacsport!B319</f>
        <v>33</v>
      </c>
      <c r="K318" s="1" t="str">
        <f>+Nacsport!C319</f>
        <v>SHORT-MATCH</v>
      </c>
      <c r="L318" s="1" t="str">
        <f>+CONCATENATE(Nacsport!I319,Nacsport!J319)</f>
        <v/>
      </c>
      <c r="M318" s="29" t="str">
        <f>IF(Nacsport!G319&lt;&gt;"",LEFT(Nacsport!G319,FIND(";",Nacsport!G319)-1),"")</f>
        <v>61</v>
      </c>
      <c r="N318" s="1" t="str">
        <f>IFERROR(MID(Nacsport!G319,FIND(";", Nacsport!G319)+1,IFERROR(FIND(" ", Nacsport!G319 &amp; " ", FIND(";", Nacsport!G319)+1) - FIND(";", Nacsport!G319)-1,LEN(Nacsport!G319))),"")</f>
        <v>19</v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>+IF(AG318="TRY",5,IF(AG318="CONVERSION",2,IF(AG318="PENALTY-KICK",3,IF(AG318="PENALTY-TRY",7,IF(AG318="DROP",3,"")))))</f>
        <v/>
      </c>
      <c r="AI318" s="1" t="str">
        <f>+CONCATENATE(Nacsport!FK319,Nacsport!FL319)</f>
        <v/>
      </c>
      <c r="AJ318" s="34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17"/>
    </row>
    <row r="319" spans="1:45" ht="15.75" hidden="1" customHeight="1" x14ac:dyDescent="0.2">
      <c r="A319">
        <f>+Nacsport!A320</f>
        <v>320</v>
      </c>
      <c r="B319">
        <f>+A319-2</f>
        <v>318</v>
      </c>
      <c r="C319">
        <f>+B319</f>
        <v>318</v>
      </c>
      <c r="D319" s="12">
        <v>1</v>
      </c>
      <c r="E319" s="1" t="s">
        <v>1295</v>
      </c>
      <c r="F319" s="14">
        <f>CONVERT(LEFT(Nacsport!E320,2),"mn","hr")/24+CONVERT(MID(Nacsport!E320,4,2),"sec","hr")/24</f>
        <v>4.237268518518518E-2</v>
      </c>
      <c r="G319" s="15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15">
        <f>(+CONVERT(F319,"hr","sec")*24)-5</f>
        <v>3656</v>
      </c>
      <c r="I319" s="15">
        <f>+CONVERT(F319,"hr","mn")*24</f>
        <v>61.016666666666666</v>
      </c>
      <c r="J319" s="1">
        <f>+Nacsport!B320</f>
        <v>10</v>
      </c>
      <c r="K319" s="1" t="str">
        <f>+Nacsport!C320</f>
        <v>SCRUM</v>
      </c>
      <c r="L319" s="1" t="str">
        <f>+CONCATENATE(Nacsport!I320,Nacsport!J320)</f>
        <v>OPPONENT</v>
      </c>
      <c r="M319" s="29" t="str">
        <f>IF(Nacsport!G320&lt;&gt;"",LEFT(Nacsport!G320,FIND(";",Nacsport!G320)-1),"")</f>
        <v>61</v>
      </c>
      <c r="N319" s="1" t="str">
        <f>IFERROR(MID(Nacsport!G320,FIND(";", Nacsport!G320)+1,IFERROR(FIND(" ", Nacsport!G320 &amp; " ", FIND(";", Nacsport!G320)+1) - FIND(";", Nacsport!G320)-1,LEN(Nacsport!G320))),"")</f>
        <v>19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>WIN</v>
      </c>
      <c r="S319" s="1" t="str">
        <f>+CONCATENATE(Nacsport!CB320,Nacsport!CC320,Nacsport!CD320)</f>
        <v>NEGATIVE</v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>+IF(AG319="TRY",5,IF(AG319="CONVERSION",2,IF(AG319="PENALTY-KICK",3,IF(AG319="PENALTY-TRY",7,IF(AG319="DROP",3,"")))))</f>
        <v/>
      </c>
      <c r="AI319" s="1" t="str">
        <f>+CONCATENATE(Nacsport!FK320,Nacsport!FL320)</f>
        <v/>
      </c>
      <c r="AJ319" s="34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17"/>
    </row>
    <row r="320" spans="1:45" ht="15.75" customHeight="1" x14ac:dyDescent="0.2">
      <c r="A320">
        <f>+Nacsport!A321</f>
        <v>321</v>
      </c>
      <c r="B320">
        <f>+A320-2</f>
        <v>319</v>
      </c>
      <c r="C320">
        <f>+B320</f>
        <v>319</v>
      </c>
      <c r="D320" s="12">
        <v>1</v>
      </c>
      <c r="E320" s="1" t="s">
        <v>1295</v>
      </c>
      <c r="F320" s="14">
        <f>CONVERT(LEFT(Nacsport!E321,2),"mn","hr")/24+CONVERT(MID(Nacsport!E321,4,2),"sec","hr")/24</f>
        <v>4.2442129629629628E-2</v>
      </c>
      <c r="G320" s="15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15">
        <f>(+CONVERT(F320,"hr","sec")*24)-5</f>
        <v>3662</v>
      </c>
      <c r="I320" s="15">
        <f>+CONVERT(F320,"hr","mn")*24</f>
        <v>61.11666666666666</v>
      </c>
      <c r="J320" s="1">
        <f>+Nacsport!B321</f>
        <v>12</v>
      </c>
      <c r="K320" s="1" t="str">
        <f>+Nacsport!C321</f>
        <v>TURNOVER+</v>
      </c>
      <c r="L320" s="1" t="str">
        <f>+CONCATENATE(Nacsport!I321,Nacsport!J321)</f>
        <v>SAN BENEDETTO</v>
      </c>
      <c r="M320" s="29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/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/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>KICK</v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>+IF(AG320="TRY",5,IF(AG320="CONVERSION",2,IF(AG320="PENALTY-KICK",3,IF(AG320="PENALTY-TRY",7,IF(AG320="DROP",3,"")))))</f>
        <v/>
      </c>
      <c r="AI320" s="1" t="str">
        <f>+CONCATENATE(Nacsport!FK321,Nacsport!FL321)</f>
        <v/>
      </c>
      <c r="AJ320" s="34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17"/>
    </row>
    <row r="321" spans="1:45" ht="15.75" hidden="1" customHeight="1" x14ac:dyDescent="0.2">
      <c r="A321">
        <f>+Nacsport!A322</f>
        <v>322</v>
      </c>
      <c r="B321">
        <f>+A321-2</f>
        <v>320</v>
      </c>
      <c r="C321">
        <f>+B321</f>
        <v>320</v>
      </c>
      <c r="D321" s="12">
        <v>1</v>
      </c>
      <c r="E321" s="1" t="s">
        <v>1295</v>
      </c>
      <c r="F321" s="14">
        <f>CONVERT(LEFT(Nacsport!E322,2),"mn","hr")/24+CONVERT(MID(Nacsport!E322,4,2),"sec","hr")/24</f>
        <v>4.2442129629629628E-2</v>
      </c>
      <c r="G321" s="15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15">
        <f>(+CONVERT(F321,"hr","sec")*24)-5</f>
        <v>3662</v>
      </c>
      <c r="I321" s="15">
        <f>+CONVERT(F321,"hr","mn")*24</f>
        <v>61.11666666666666</v>
      </c>
      <c r="J321" s="1">
        <f>+Nacsport!B322</f>
        <v>32</v>
      </c>
      <c r="K321" s="1" t="str">
        <f>+Nacsport!C322</f>
        <v>END</v>
      </c>
      <c r="L321" s="1" t="str">
        <f>+CONCATENATE(Nacsport!I322,Nacsport!J322)</f>
        <v/>
      </c>
      <c r="M321" s="29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/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>+IF(AG321="TRY",5,IF(AG321="CONVERSION",2,IF(AG321="PENALTY-KICK",3,IF(AG321="PENALTY-TRY",7,IF(AG321="DROP",3,"")))))</f>
        <v/>
      </c>
      <c r="AI321" s="1" t="str">
        <f>+CONCATENATE(Nacsport!FK322,Nacsport!FL322)</f>
        <v/>
      </c>
      <c r="AJ321" s="34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17"/>
    </row>
    <row r="322" spans="1:45" ht="15.75" hidden="1" customHeight="1" x14ac:dyDescent="0.2">
      <c r="A322">
        <f>+Nacsport!A323</f>
        <v>323</v>
      </c>
      <c r="B322">
        <f>+A322-2</f>
        <v>321</v>
      </c>
      <c r="C322">
        <f>+B322</f>
        <v>321</v>
      </c>
      <c r="D322" s="12">
        <v>1</v>
      </c>
      <c r="E322" s="1" t="s">
        <v>1295</v>
      </c>
      <c r="F322" s="14">
        <f>CONVERT(LEFT(Nacsport!E323,2),"mn","hr")/24+CONVERT(MID(Nacsport!E323,4,2),"sec","hr")/24</f>
        <v>4.2893518518518511E-2</v>
      </c>
      <c r="G322" s="15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15">
        <f>(+CONVERT(F322,"hr","sec")*24)-5</f>
        <v>3700.9999999999991</v>
      </c>
      <c r="I322" s="15">
        <f>+CONVERT(F322,"hr","mn")*24</f>
        <v>61.766666666666652</v>
      </c>
      <c r="J322" s="1">
        <f>+Nacsport!B323</f>
        <v>28</v>
      </c>
      <c r="K322" s="1" t="str">
        <f>+Nacsport!C323</f>
        <v>ATTACK</v>
      </c>
      <c r="L322" s="1" t="str">
        <f>+CONCATENATE(Nacsport!I323,Nacsport!J323)</f>
        <v/>
      </c>
      <c r="M322" s="29" t="str">
        <f>IF(Nacsport!G323&lt;&gt;"",LEFT(Nacsport!G323,FIND(";",Nacsport!G323)-1),"")</f>
        <v>69</v>
      </c>
      <c r="N322" s="1" t="str">
        <f>IFERROR(MID(Nacsport!G323,FIND(";", Nacsport!G323)+1,IFERROR(FIND(" ", Nacsport!G323 &amp; " ", FIND(";", Nacsport!G323)+1) - FIND(";", Nacsport!G323)-1,LEN(Nacsport!G323))),"")</f>
        <v>82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>+IF(AG322="TRY",5,IF(AG322="CONVERSION",2,IF(AG322="PENALTY-KICK",3,IF(AG322="PENALTY-TRY",7,IF(AG322="DROP",3,"")))))</f>
        <v/>
      </c>
      <c r="AI322" s="1" t="str">
        <f>+CONCATENATE(Nacsport!FK323,Nacsport!FL323)</f>
        <v/>
      </c>
      <c r="AJ322" s="34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 t="str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/>
      </c>
      <c r="AS322" s="17"/>
    </row>
    <row r="323" spans="1:45" ht="15.75" hidden="1" customHeight="1" x14ac:dyDescent="0.2">
      <c r="A323">
        <f>+Nacsport!A324</f>
        <v>324</v>
      </c>
      <c r="B323">
        <f>+A323-2</f>
        <v>322</v>
      </c>
      <c r="C323">
        <f>+B323</f>
        <v>322</v>
      </c>
      <c r="D323" s="12">
        <v>1</v>
      </c>
      <c r="E323" s="1" t="s">
        <v>1295</v>
      </c>
      <c r="F323" s="14">
        <f>CONVERT(LEFT(Nacsport!E324,2),"mn","hr")/24+CONVERT(MID(Nacsport!E324,4,2),"sec","hr")/24</f>
        <v>4.2893518518518511E-2</v>
      </c>
      <c r="G323" s="15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15">
        <f>(+CONVERT(F323,"hr","sec")*24)-5</f>
        <v>3700.9999999999991</v>
      </c>
      <c r="I323" s="15">
        <f>+CONVERT(F323,"hr","mn")*24</f>
        <v>61.766666666666652</v>
      </c>
      <c r="J323" s="1">
        <f>+Nacsport!B324</f>
        <v>34</v>
      </c>
      <c r="K323" s="1" t="str">
        <f>+Nacsport!C324</f>
        <v>SHORT-MATCH</v>
      </c>
      <c r="L323" s="1" t="str">
        <f>+CONCATENATE(Nacsport!I324,Nacsport!J324)</f>
        <v/>
      </c>
      <c r="M323" s="29" t="str">
        <f>IF(Nacsport!G324&lt;&gt;"",LEFT(Nacsport!G324,FIND(";",Nacsport!G324)-1),"")</f>
        <v>69</v>
      </c>
      <c r="N323" s="1" t="str">
        <f>IFERROR(MID(Nacsport!G324,FIND(";", Nacsport!G324)+1,IFERROR(FIND(" ", Nacsport!G324 &amp; " ", FIND(";", Nacsport!G324)+1) - FIND(";", Nacsport!G324)-1,LEN(Nacsport!G324))),"")</f>
        <v>82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>+IF(AG323="TRY",5,IF(AG323="CONVERSION",2,IF(AG323="PENALTY-KICK",3,IF(AG323="PENALTY-TRY",7,IF(AG323="DROP",3,"")))))</f>
        <v/>
      </c>
      <c r="AI323" s="1" t="str">
        <f>+CONCATENATE(Nacsport!FK324,Nacsport!FL324)</f>
        <v/>
      </c>
      <c r="AJ323" s="34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17"/>
    </row>
    <row r="324" spans="1:45" ht="15.75" customHeight="1" x14ac:dyDescent="0.2">
      <c r="A324">
        <f>+Nacsport!A325</f>
        <v>325</v>
      </c>
      <c r="B324">
        <f>+A324-2</f>
        <v>323</v>
      </c>
      <c r="C324">
        <f>+B324</f>
        <v>323</v>
      </c>
      <c r="D324" s="12">
        <v>1</v>
      </c>
      <c r="E324" s="1" t="s">
        <v>1295</v>
      </c>
      <c r="F324" s="14">
        <f>CONVERT(LEFT(Nacsport!E325,2),"mn","hr")/24+CONVERT(MID(Nacsport!E325,4,2),"sec","hr")/24</f>
        <v>4.296296296296296E-2</v>
      </c>
      <c r="G324" s="15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15">
        <f>(+CONVERT(F324,"hr","sec")*24)-5</f>
        <v>3707</v>
      </c>
      <c r="I324" s="15">
        <f>+CONVERT(F324,"hr","mn")*24</f>
        <v>61.86666666666666</v>
      </c>
      <c r="J324" s="1">
        <f>+Nacsport!B325</f>
        <v>13</v>
      </c>
      <c r="K324" s="1" t="str">
        <f>+Nacsport!C325</f>
        <v>LINEOUT</v>
      </c>
      <c r="L324" s="1" t="str">
        <f>+CONCATENATE(Nacsport!I325,Nacsport!J325)</f>
        <v>SAN BENEDETTO</v>
      </c>
      <c r="M324" s="29" t="str">
        <f>IF(Nacsport!G325&lt;&gt;"",LEFT(Nacsport!G325,FIND(";",Nacsport!G325)-1),"")</f>
        <v>69</v>
      </c>
      <c r="N324" s="1" t="str">
        <f>IFERROR(MID(Nacsport!G325,FIND(";", Nacsport!G325)+1,IFERROR(FIND(" ", Nacsport!G325 &amp; " ", FIND(";", Nacsport!G325)+1) - FIND(";", Nacsport!G325)-1,LEN(Nacsport!G325))),"")</f>
        <v>82</v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4" s="1" t="str">
        <f>IF(ISNA(LOOKUP(2,1/(Nacsport!AA325:BY325&lt;&gt;""),Nacsport!AA325:BY325)),"",LOOKUP(2,1/(Nacsport!AA325:BY325&lt;&gt;""),Nacsport!AA325:BY325))</f>
        <v>5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>CLEAN</v>
      </c>
      <c r="U324" s="1" t="str">
        <f>+CONCATENATE(Nacsport!CI325,Nacsport!CJ325,Nacsport!CK325,Nacsport!CL325,Nacsport!CM325,Nacsport!CN325,Nacsport!CO325,Nacsport!CP325)</f>
        <v>L5</v>
      </c>
      <c r="V324" s="1" t="str">
        <f>+CONCATENATE(Nacsport!CQ325,Nacsport!CR325,Nacsport!CS325,Nacsport!CT325,Nacsport!CU325,Nacsport!CV325)</f>
        <v>B</v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>+IF(AG324="TRY",5,IF(AG324="CONVERSION",2,IF(AG324="PENALTY-KICK",3,IF(AG324="PENALTY-TRY",7,IF(AG324="DROP",3,"")))))</f>
        <v/>
      </c>
      <c r="AI324" s="1" t="str">
        <f>+CONCATENATE(Nacsport!FK325,Nacsport!FL325)</f>
        <v/>
      </c>
      <c r="AJ324" s="34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17"/>
    </row>
    <row r="325" spans="1:45" ht="15.75" customHeight="1" x14ac:dyDescent="0.2">
      <c r="A325">
        <f>+Nacsport!A326</f>
        <v>326</v>
      </c>
      <c r="B325">
        <f>+A325-2</f>
        <v>324</v>
      </c>
      <c r="C325">
        <f>+B325</f>
        <v>324</v>
      </c>
      <c r="D325" s="12">
        <v>1</v>
      </c>
      <c r="E325" s="1" t="s">
        <v>1295</v>
      </c>
      <c r="F325" s="14">
        <f>CONVERT(LEFT(Nacsport!E326,2),"mn","hr")/24+CONVERT(MID(Nacsport!E326,4,2),"sec","hr")/24</f>
        <v>4.3148148148148158E-2</v>
      </c>
      <c r="G325" s="15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15">
        <f>(+CONVERT(F325,"hr","sec")*24)-5</f>
        <v>3723.0000000000009</v>
      </c>
      <c r="I325" s="15">
        <f>+CONVERT(F325,"hr","mn")*24</f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29" t="str">
        <f>IF(Nacsport!G326&lt;&gt;"",LEFT(Nacsport!G326,FIND(";",Nacsport!G326)-1),"")</f>
        <v>66</v>
      </c>
      <c r="N325" s="1" t="str">
        <f>IFERROR(MID(Nacsport!G326,FIND(";", Nacsport!G326)+1,IFERROR(FIND(" ", Nacsport!G326 &amp; " ", FIND(";", Nacsport!G326)+1) - FIND(";", Nacsport!G326)-1,LEN(Nacsport!G326))),"")</f>
        <v>82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>POSITIVE</v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>+IF(AG325="TRY",5,IF(AG325="CONVERSION",2,IF(AG325="PENALTY-KICK",3,IF(AG325="PENALTY-TRY",7,IF(AG325="DROP",3,"")))))</f>
        <v/>
      </c>
      <c r="AI325" s="1" t="str">
        <f>+CONCATENATE(Nacsport!FK326,Nacsport!FL326)</f>
        <v/>
      </c>
      <c r="AJ325" s="34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S325" s="17"/>
    </row>
    <row r="326" spans="1:45" ht="15.75" customHeight="1" x14ac:dyDescent="0.2">
      <c r="A326">
        <f>+Nacsport!A327</f>
        <v>327</v>
      </c>
      <c r="B326">
        <f>+A326-2</f>
        <v>325</v>
      </c>
      <c r="C326">
        <f>+B326</f>
        <v>325</v>
      </c>
      <c r="D326" s="12">
        <v>1</v>
      </c>
      <c r="E326" s="1" t="s">
        <v>1295</v>
      </c>
      <c r="F326" s="14">
        <f>CONVERT(LEFT(Nacsport!E327,2),"mn","hr")/24+CONVERT(MID(Nacsport!E327,4,2),"sec","hr")/24</f>
        <v>4.3206018518518526E-2</v>
      </c>
      <c r="G326" s="15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15">
        <f>(+CONVERT(F326,"hr","sec")*24)-5</f>
        <v>3728.0000000000005</v>
      </c>
      <c r="I326" s="15">
        <f>+CONVERT(F326,"hr","mn")*24</f>
        <v>62.216666666666669</v>
      </c>
      <c r="J326" s="1">
        <f>+Nacsport!B327</f>
        <v>5</v>
      </c>
      <c r="K326" s="1" t="str">
        <f>+Nacsport!C327</f>
        <v>KICK</v>
      </c>
      <c r="L326" s="1" t="str">
        <f>+CONCATENATE(Nacsport!I327,Nacsport!J327)</f>
        <v>SAN BENEDETTO</v>
      </c>
      <c r="M326" s="29" t="str">
        <f>IF(Nacsport!G327&lt;&gt;"",LEFT(Nacsport!G327,FIND(";",Nacsport!G327)-1),"")</f>
        <v>57</v>
      </c>
      <c r="N326" s="1" t="str">
        <f>IFERROR(MID(Nacsport!G327,FIND(";", Nacsport!G327)+1,IFERROR(FIND(" ", Nacsport!G327 &amp; " ", FIND(";", Nacsport!G327)+1) - FIND(";", Nacsport!G327)-1,LEN(Nacsport!G327))),"")</f>
        <v>93</v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6" s="1" t="str">
        <f>IF(ISNA(LOOKUP(2,1/(Nacsport!AA327:BY327&lt;&gt;""),Nacsport!AA327:BY327)),"",LOOKUP(2,1/(Nacsport!AA327:BY327&lt;&gt;""),Nacsport!AA327:BY327))</f>
        <v>10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>PUNT</v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>+IF(AG326="TRY",5,IF(AG326="CONVERSION",2,IF(AG326="PENALTY-KICK",3,IF(AG326="PENALTY-TRY",7,IF(AG326="DROP",3,"")))))</f>
        <v/>
      </c>
      <c r="AI326" s="1" t="str">
        <f>+CONCATENATE(Nacsport!FK327,Nacsport!FL327)</f>
        <v/>
      </c>
      <c r="AJ326" s="34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17"/>
    </row>
    <row r="327" spans="1:45" ht="15.75" customHeight="1" x14ac:dyDescent="0.2">
      <c r="A327">
        <f>+Nacsport!A328</f>
        <v>328</v>
      </c>
      <c r="B327">
        <f>+A327-2</f>
        <v>326</v>
      </c>
      <c r="C327">
        <f>+B327</f>
        <v>326</v>
      </c>
      <c r="D327" s="12">
        <v>1</v>
      </c>
      <c r="E327" s="1" t="s">
        <v>1295</v>
      </c>
      <c r="F327" s="14">
        <f>CONVERT(LEFT(Nacsport!E328,2),"mn","hr")/24+CONVERT(MID(Nacsport!E328,4,2),"sec","hr")/24</f>
        <v>4.3206018518518526E-2</v>
      </c>
      <c r="G327" s="15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15">
        <f>(+CONVERT(F327,"hr","sec")*24)-5</f>
        <v>3728.0000000000005</v>
      </c>
      <c r="I327" s="15">
        <f>+CONVERT(F327,"hr","mn")*24</f>
        <v>62.216666666666669</v>
      </c>
      <c r="J327" s="1">
        <f>+Nacsport!B328</f>
        <v>6</v>
      </c>
      <c r="K327" s="1" t="str">
        <f>+Nacsport!C328</f>
        <v>KICK</v>
      </c>
      <c r="L327" s="1" t="str">
        <f>+CONCATENATE(Nacsport!I328,Nacsport!J328)</f>
        <v>SAN BENEDETTO</v>
      </c>
      <c r="M327" s="29" t="str">
        <f>IF(Nacsport!G328&lt;&gt;"",LEFT(Nacsport!G328,FIND(";",Nacsport!G328)-1),"")</f>
        <v>48</v>
      </c>
      <c r="N327" s="1" t="str">
        <f>IFERROR(MID(Nacsport!G328,FIND(";", Nacsport!G328)+1,IFERROR(FIND(" ", Nacsport!G328 &amp; " ", FIND(";", Nacsport!G328)+1) - FIND(";", Nacsport!G328)-1,LEN(Nacsport!G328))),"")</f>
        <v>90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7" s="1" t="str">
        <f>IF(ISNA(LOOKUP(2,1/(Nacsport!AA328:BY328&lt;&gt;""),Nacsport!AA328:BY328)),"",LOOKUP(2,1/(Nacsport!AA328:BY328&lt;&gt;""),Nacsport!AA328:BY328))</f>
        <v>10</v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PUNT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>+IF(AG327="TRY",5,IF(AG327="CONVERSION",2,IF(AG327="PENALTY-KICK",3,IF(AG327="PENALTY-TRY",7,IF(AG327="DROP",3,"")))))</f>
        <v/>
      </c>
      <c r="AI327" s="1" t="str">
        <f>+CONCATENATE(Nacsport!FK328,Nacsport!FL328)</f>
        <v/>
      </c>
      <c r="AJ327" s="34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S327" s="17"/>
    </row>
    <row r="328" spans="1:45" ht="15.75" customHeight="1" x14ac:dyDescent="0.2">
      <c r="A328">
        <f>+Nacsport!A329</f>
        <v>329</v>
      </c>
      <c r="B328">
        <f>+A328-2</f>
        <v>327</v>
      </c>
      <c r="C328">
        <f>+B328</f>
        <v>327</v>
      </c>
      <c r="D328" s="12">
        <v>1</v>
      </c>
      <c r="E328" s="1" t="s">
        <v>1295</v>
      </c>
      <c r="F328" s="14">
        <f>CONVERT(LEFT(Nacsport!E329,2),"mn","hr")/24+CONVERT(MID(Nacsport!E329,4,2),"sec","hr")/24</f>
        <v>4.3240740740740746E-2</v>
      </c>
      <c r="G328" s="15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15">
        <f>(+CONVERT(F328,"hr","sec")*24)-5</f>
        <v>3731.0000000000005</v>
      </c>
      <c r="I328" s="15">
        <f>+CONVERT(F328,"hr","mn")*24</f>
        <v>62.266666666666666</v>
      </c>
      <c r="J328" s="1">
        <f>+Nacsport!B329</f>
        <v>17</v>
      </c>
      <c r="K328" s="1" t="str">
        <f>+Nacsport!C329</f>
        <v>TURNOVER-</v>
      </c>
      <c r="L328" s="1" t="str">
        <f>+CONCATENATE(Nacsport!I329,Nacsport!J329)</f>
        <v>SAN BENEDETTO</v>
      </c>
      <c r="M328" s="29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>10</v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>KICK</v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>+IF(AG328="TRY",5,IF(AG328="CONVERSION",2,IF(AG328="PENALTY-KICK",3,IF(AG328="PENALTY-TRY",7,IF(AG328="DROP",3,"")))))</f>
        <v/>
      </c>
      <c r="AI328" s="1" t="str">
        <f>+CONCATENATE(Nacsport!FK329,Nacsport!FL329)</f>
        <v/>
      </c>
      <c r="AJ328" s="34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17"/>
    </row>
    <row r="329" spans="1:45" ht="15.75" hidden="1" customHeight="1" x14ac:dyDescent="0.2">
      <c r="A329">
        <f>+Nacsport!A330</f>
        <v>330</v>
      </c>
      <c r="B329">
        <f>+A329-2</f>
        <v>328</v>
      </c>
      <c r="C329">
        <f>+B329</f>
        <v>328</v>
      </c>
      <c r="D329" s="12">
        <v>1</v>
      </c>
      <c r="E329" s="1" t="s">
        <v>1295</v>
      </c>
      <c r="F329" s="14">
        <f>CONVERT(LEFT(Nacsport!E330,2),"mn","hr")/24+CONVERT(MID(Nacsport!E330,4,2),"sec","hr")/24</f>
        <v>4.3240740740740746E-2</v>
      </c>
      <c r="G329" s="15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15">
        <f>(+CONVERT(F329,"hr","sec")*24)-5</f>
        <v>3731.0000000000005</v>
      </c>
      <c r="I329" s="15">
        <f>+CONVERT(F329,"hr","mn")*24</f>
        <v>62.266666666666666</v>
      </c>
      <c r="J329" s="1">
        <f>+Nacsport!B330</f>
        <v>20</v>
      </c>
      <c r="K329" s="1" t="str">
        <f>+Nacsport!C330</f>
        <v>DEFENCE</v>
      </c>
      <c r="L329" s="1" t="str">
        <f>+CONCATENATE(Nacsport!I330,Nacsport!J330)</f>
        <v/>
      </c>
      <c r="M329" s="29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>+IF(AG329="TRY",5,IF(AG329="CONVERSION",2,IF(AG329="PENALTY-KICK",3,IF(AG329="PENALTY-TRY",7,IF(AG329="DROP",3,"")))))</f>
        <v/>
      </c>
      <c r="AI329" s="1" t="str">
        <f>+CONCATENATE(Nacsport!FK330,Nacsport!FL330)</f>
        <v/>
      </c>
      <c r="AJ329" s="34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 t="str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/>
      </c>
      <c r="AS329" s="17"/>
    </row>
    <row r="330" spans="1:45" ht="15.75" customHeight="1" x14ac:dyDescent="0.2">
      <c r="A330">
        <f>+Nacsport!A331</f>
        <v>331</v>
      </c>
      <c r="B330">
        <f>+A330-2</f>
        <v>329</v>
      </c>
      <c r="C330">
        <f>+B330</f>
        <v>329</v>
      </c>
      <c r="D330" s="12">
        <v>1</v>
      </c>
      <c r="E330" s="1" t="s">
        <v>1295</v>
      </c>
      <c r="F330" s="14">
        <f>CONVERT(LEFT(Nacsport!E331,2),"mn","hr")/24+CONVERT(MID(Nacsport!E331,4,2),"sec","hr")/24</f>
        <v>4.3321759259259268E-2</v>
      </c>
      <c r="G330" s="15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15">
        <f>(+CONVERT(F330,"hr","sec")*24)-5</f>
        <v>3738.0000000000009</v>
      </c>
      <c r="I330" s="15">
        <f>+CONVERT(F330,"hr","mn")*24</f>
        <v>62.38333333333334</v>
      </c>
      <c r="J330" s="1">
        <f>+Nacsport!B331</f>
        <v>13</v>
      </c>
      <c r="K330" s="1" t="str">
        <f>+Nacsport!C331</f>
        <v>TURNOVER+</v>
      </c>
      <c r="L330" s="1" t="str">
        <f>+CONCATENATE(Nacsport!I331,Nacsport!J331)</f>
        <v>SAN BENEDETTO</v>
      </c>
      <c r="M330" s="29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/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>KICK</v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>+IF(AG330="TRY",5,IF(AG330="CONVERSION",2,IF(AG330="PENALTY-KICK",3,IF(AG330="PENALTY-TRY",7,IF(AG330="DROP",3,"")))))</f>
        <v/>
      </c>
      <c r="AI330" s="1" t="str">
        <f>+CONCATENATE(Nacsport!FK331,Nacsport!FL331)</f>
        <v/>
      </c>
      <c r="AJ330" s="34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17"/>
    </row>
    <row r="331" spans="1:45" ht="15.75" hidden="1" customHeight="1" x14ac:dyDescent="0.2">
      <c r="A331">
        <f>+Nacsport!A332</f>
        <v>332</v>
      </c>
      <c r="B331">
        <f>+A331-2</f>
        <v>330</v>
      </c>
      <c r="C331">
        <f>+B331</f>
        <v>330</v>
      </c>
      <c r="D331" s="12">
        <v>1</v>
      </c>
      <c r="E331" s="1" t="s">
        <v>1295</v>
      </c>
      <c r="F331" s="14">
        <f>CONVERT(LEFT(Nacsport!E332,2),"mn","hr")/24+CONVERT(MID(Nacsport!E332,4,2),"sec","hr")/24</f>
        <v>4.3321759259259268E-2</v>
      </c>
      <c r="G331" s="15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15">
        <f>(+CONVERT(F331,"hr","sec")*24)-5</f>
        <v>3738.0000000000009</v>
      </c>
      <c r="I331" s="15">
        <f>+CONVERT(F331,"hr","mn")*24</f>
        <v>62.38333333333334</v>
      </c>
      <c r="J331" s="1">
        <f>+Nacsport!B332</f>
        <v>33</v>
      </c>
      <c r="K331" s="1" t="str">
        <f>+Nacsport!C332</f>
        <v>END</v>
      </c>
      <c r="L331" s="1" t="str">
        <f>+CONCATENATE(Nacsport!I332,Nacsport!J332)</f>
        <v/>
      </c>
      <c r="M331" s="29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>+IF(AG331="TRY",5,IF(AG331="CONVERSION",2,IF(AG331="PENALTY-KICK",3,IF(AG331="PENALTY-TRY",7,IF(AG331="DROP",3,"")))))</f>
        <v/>
      </c>
      <c r="AI331" s="1" t="str">
        <f>+CONCATENATE(Nacsport!FK332,Nacsport!FL332)</f>
        <v/>
      </c>
      <c r="AJ331" s="34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17"/>
    </row>
    <row r="332" spans="1:45" ht="15.75" hidden="1" customHeight="1" x14ac:dyDescent="0.2">
      <c r="A332">
        <f>+Nacsport!A333</f>
        <v>333</v>
      </c>
      <c r="B332">
        <f>+A332-2</f>
        <v>331</v>
      </c>
      <c r="C332">
        <f>+B332</f>
        <v>331</v>
      </c>
      <c r="D332" s="12">
        <v>1</v>
      </c>
      <c r="E332" s="1" t="s">
        <v>1295</v>
      </c>
      <c r="F332" s="14">
        <f>CONVERT(LEFT(Nacsport!E333,2),"mn","hr")/24+CONVERT(MID(Nacsport!E333,4,2),"sec","hr")/24</f>
        <v>4.3923611111111115E-2</v>
      </c>
      <c r="G332" s="15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15">
        <f>(+CONVERT(F332,"hr","sec")*24)-5</f>
        <v>3790</v>
      </c>
      <c r="I332" s="15">
        <f>+CONVERT(F332,"hr","mn")*24</f>
        <v>63.25</v>
      </c>
      <c r="J332" s="1">
        <f>+Nacsport!B333</f>
        <v>29</v>
      </c>
      <c r="K332" s="1" t="str">
        <f>+Nacsport!C333</f>
        <v>ATTACK</v>
      </c>
      <c r="L332" s="1" t="str">
        <f>+CONCATENATE(Nacsport!I333,Nacsport!J333)</f>
        <v/>
      </c>
      <c r="M332" s="29" t="str">
        <f>IF(Nacsport!G333&lt;&gt;"",LEFT(Nacsport!G333,FIND(";",Nacsport!G333)-1),"")</f>
        <v/>
      </c>
      <c r="N332" s="1" t="str">
        <f>IFERROR(MID(Nacsport!G333,FIND(";", Nacsport!G333)+1,IFERROR(FIND(" ", Nacsport!G333 &amp; " ", FIND(";", Nacsport!G333)+1) - FIND(";", Nacsport!G333)-1,LEN(Nacsport!G333))),"")</f>
        <v/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>+IF(AG332="TRY",5,IF(AG332="CONVERSION",2,IF(AG332="PENALTY-KICK",3,IF(AG332="PENALTY-TRY",7,IF(AG332="DROP",3,"")))))</f>
        <v/>
      </c>
      <c r="AI332" s="1" t="str">
        <f>+CONCATENATE(Nacsport!FK333,Nacsport!FL333)</f>
        <v/>
      </c>
      <c r="AJ332" s="34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 t="str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/>
      </c>
      <c r="AS332" s="17"/>
    </row>
    <row r="333" spans="1:45" ht="15.75" hidden="1" customHeight="1" x14ac:dyDescent="0.2">
      <c r="A333">
        <f>+Nacsport!A334</f>
        <v>334</v>
      </c>
      <c r="B333">
        <f>+A333-2</f>
        <v>332</v>
      </c>
      <c r="C333">
        <f>+B333</f>
        <v>332</v>
      </c>
      <c r="D333" s="12">
        <v>1</v>
      </c>
      <c r="E333" s="1" t="s">
        <v>1295</v>
      </c>
      <c r="F333" s="14">
        <f>CONVERT(LEFT(Nacsport!E334,2),"mn","hr")/24+CONVERT(MID(Nacsport!E334,4,2),"sec","hr")/24</f>
        <v>4.3923611111111115E-2</v>
      </c>
      <c r="G333" s="15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15">
        <f>(+CONVERT(F333,"hr","sec")*24)-5</f>
        <v>3790</v>
      </c>
      <c r="I333" s="15">
        <f>+CONVERT(F333,"hr","mn")*24</f>
        <v>63.25</v>
      </c>
      <c r="J333" s="1">
        <f>+Nacsport!B334</f>
        <v>35</v>
      </c>
      <c r="K333" s="1" t="str">
        <f>+Nacsport!C334</f>
        <v>SHORT-MATCH</v>
      </c>
      <c r="L333" s="1" t="str">
        <f>+CONCATENATE(Nacsport!I334,Nacsport!J334)</f>
        <v/>
      </c>
      <c r="M333" s="29" t="str">
        <f>IF(Nacsport!G334&lt;&gt;"",LEFT(Nacsport!G334,FIND(";",Nacsport!G334)-1),"")</f>
        <v/>
      </c>
      <c r="N333" s="1" t="str">
        <f>IFERROR(MID(Nacsport!G334,FIND(";", Nacsport!G334)+1,IFERROR(FIND(" ", Nacsport!G334 &amp; " ", FIND(";", Nacsport!G334)+1) - FIND(";", Nacsport!G334)-1,LEN(Nacsport!G334))),"")</f>
        <v/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>+IF(AG333="TRY",5,IF(AG333="CONVERSION",2,IF(AG333="PENALTY-KICK",3,IF(AG333="PENALTY-TRY",7,IF(AG333="DROP",3,"")))))</f>
        <v/>
      </c>
      <c r="AI333" s="1" t="str">
        <f>+CONCATENATE(Nacsport!FK334,Nacsport!FL334)</f>
        <v/>
      </c>
      <c r="AJ333" s="34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17"/>
    </row>
    <row r="334" spans="1:45" ht="15.75" hidden="1" customHeight="1" x14ac:dyDescent="0.2">
      <c r="A334">
        <f>+Nacsport!A335</f>
        <v>335</v>
      </c>
      <c r="B334">
        <f>+A334-2</f>
        <v>333</v>
      </c>
      <c r="C334">
        <f>+B334</f>
        <v>333</v>
      </c>
      <c r="D334" s="12">
        <v>1</v>
      </c>
      <c r="E334" s="1" t="s">
        <v>1295</v>
      </c>
      <c r="F334" s="14">
        <f>CONVERT(LEFT(Nacsport!E335,2),"mn","hr")/24+CONVERT(MID(Nacsport!E335,4,2),"sec","hr")/24</f>
        <v>4.3958333333333335E-2</v>
      </c>
      <c r="G334" s="15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15">
        <f>(+CONVERT(F334,"hr","sec")*24)-5</f>
        <v>3793</v>
      </c>
      <c r="I334" s="15">
        <f>+CONVERT(F334,"hr","mn")*24</f>
        <v>63.300000000000004</v>
      </c>
      <c r="J334" s="1">
        <f>+Nacsport!B335</f>
        <v>34</v>
      </c>
      <c r="K334" s="1" t="str">
        <f>+Nacsport!C335</f>
        <v>END</v>
      </c>
      <c r="L334" s="1" t="str">
        <f>+CONCATENATE(Nacsport!I335,Nacsport!J335)</f>
        <v/>
      </c>
      <c r="M334" s="29" t="str">
        <f>IF(Nacsport!G335&lt;&gt;"",LEFT(Nacsport!G335,FIND(";",Nacsport!G335)-1),"")</f>
        <v/>
      </c>
      <c r="N334" s="1" t="str">
        <f>IFERROR(MID(Nacsport!G335,FIND(";", Nacsport!G335)+1,IFERROR(FIND(" ", Nacsport!G335 &amp; " ", FIND(";", Nacsport!G335)+1) - FIND(";", Nacsport!G335)-1,LEN(Nacsport!G335))),"")</f>
        <v/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>+IF(AG334="TRY",5,IF(AG334="CONVERSION",2,IF(AG334="PENALTY-KICK",3,IF(AG334="PENALTY-TRY",7,IF(AG334="DROP",3,"")))))</f>
        <v/>
      </c>
      <c r="AI334" s="1" t="str">
        <f>+CONCATENATE(Nacsport!FK335,Nacsport!FL335)</f>
        <v/>
      </c>
      <c r="AJ334" s="34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17"/>
    </row>
    <row r="335" spans="1:45" ht="15.75" customHeight="1" x14ac:dyDescent="0.2">
      <c r="A335">
        <f>+Nacsport!A336</f>
        <v>336</v>
      </c>
      <c r="B335">
        <f>+A335-2</f>
        <v>334</v>
      </c>
      <c r="C335">
        <f>+B335</f>
        <v>334</v>
      </c>
      <c r="D335" s="12">
        <v>1</v>
      </c>
      <c r="E335" s="1" t="s">
        <v>1295</v>
      </c>
      <c r="F335" s="14">
        <f>CONVERT(LEFT(Nacsport!E336,2),"mn","hr")/24+CONVERT(MID(Nacsport!E336,4,2),"sec","hr")/24</f>
        <v>4.3969907407407409E-2</v>
      </c>
      <c r="G335" s="15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15">
        <f>(+CONVERT(F335,"hr","sec")*24)-5</f>
        <v>3794.0000000000005</v>
      </c>
      <c r="I335" s="15">
        <f>+CONVERT(F335,"hr","mn")*24</f>
        <v>63.316666666666677</v>
      </c>
      <c r="J335" s="1">
        <f>+Nacsport!B336</f>
        <v>14</v>
      </c>
      <c r="K335" s="1" t="str">
        <f>+Nacsport!C336</f>
        <v>LINEOUT</v>
      </c>
      <c r="L335" s="1" t="str">
        <f>+CONCATENATE(Nacsport!I336,Nacsport!J336)</f>
        <v>SAN BENEDETTO</v>
      </c>
      <c r="M335" s="29" t="str">
        <f>IF(Nacsport!G336&lt;&gt;"",LEFT(Nacsport!G336,FIND(";",Nacsport!G336)-1),"")</f>
        <v>2</v>
      </c>
      <c r="N335" s="1" t="str">
        <f>IFERROR(MID(Nacsport!G336,FIND(";", Nacsport!G336)+1,IFERROR(FIND(" ", Nacsport!G336 &amp; " ", FIND(";", Nacsport!G336)+1) - FIND(";", Nacsport!G336)-1,LEN(Nacsport!G336))),"")</f>
        <v>30</v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>
        <f>IF(ISNA(LOOKUP(2,1/(Nacsport!AA336:BY336&lt;&gt;""),Nacsport!AA336:BY336)),"",LOOKUP(2,1/(Nacsport!AA336:BY336&lt;&gt;""),Nacsport!AA336:BY336))</f>
        <v>28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>NOT-STRAIGHT</v>
      </c>
      <c r="U335" s="1" t="str">
        <f>+CONCATENATE(Nacsport!CI336,Nacsport!CJ336,Nacsport!CK336,Nacsport!CL336,Nacsport!CM336,Nacsport!CN336,Nacsport!CO336,Nacsport!CP336)</f>
        <v>L4</v>
      </c>
      <c r="V335" s="1" t="str">
        <f>+CONCATENATE(Nacsport!CQ336,Nacsport!CR336,Nacsport!CS336,Nacsport!CT336,Nacsport!CU336,Nacsport!CV336)</f>
        <v>A</v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>+IF(AG335="TRY",5,IF(AG335="CONVERSION",2,IF(AG335="PENALTY-KICK",3,IF(AG335="PENALTY-TRY",7,IF(AG335="DROP",3,"")))))</f>
        <v/>
      </c>
      <c r="AI335" s="1" t="str">
        <f>+CONCATENATE(Nacsport!FK336,Nacsport!FL336)</f>
        <v/>
      </c>
      <c r="AJ335" s="34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17"/>
    </row>
    <row r="336" spans="1:45" ht="15.75" hidden="1" customHeight="1" x14ac:dyDescent="0.2">
      <c r="A336">
        <f>+Nacsport!A337</f>
        <v>337</v>
      </c>
      <c r="B336">
        <f>+A336-2</f>
        <v>335</v>
      </c>
      <c r="C336">
        <f>+B336</f>
        <v>335</v>
      </c>
      <c r="D336" s="12">
        <v>1</v>
      </c>
      <c r="E336" s="1" t="s">
        <v>1295</v>
      </c>
      <c r="F336" s="14">
        <f>CONVERT(LEFT(Nacsport!E337,2),"mn","hr")/24+CONVERT(MID(Nacsport!E337,4,2),"sec","hr")/24</f>
        <v>4.4340277777777784E-2</v>
      </c>
      <c r="G336" s="15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15">
        <f>(+CONVERT(F336,"hr","sec")*24)-5</f>
        <v>3826.0000000000009</v>
      </c>
      <c r="I336" s="15">
        <f>+CONVERT(F336,"hr","mn")*24</f>
        <v>63.850000000000016</v>
      </c>
      <c r="J336" s="1">
        <f>+Nacsport!B337</f>
        <v>21</v>
      </c>
      <c r="K336" s="1" t="str">
        <f>+Nacsport!C337</f>
        <v>DEFENCE</v>
      </c>
      <c r="L336" s="1" t="str">
        <f>+CONCATENATE(Nacsport!I337,Nacsport!J337)</f>
        <v/>
      </c>
      <c r="M336" s="29" t="str">
        <f>IF(Nacsport!G337&lt;&gt;"",LEFT(Nacsport!G337,FIND(";",Nacsport!G337)-1),"")</f>
        <v>2</v>
      </c>
      <c r="N336" s="1" t="str">
        <f>IFERROR(MID(Nacsport!G337,FIND(";", Nacsport!G337)+1,IFERROR(FIND(" ", Nacsport!G337 &amp; " ", FIND(";", Nacsport!G337)+1) - FIND(";", Nacsport!G337)-1,LEN(Nacsport!G337))),"")</f>
        <v>30</v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>+IF(AG336="TRY",5,IF(AG336="CONVERSION",2,IF(AG336="PENALTY-KICK",3,IF(AG336="PENALTY-TRY",7,IF(AG336="DROP",3,"")))))</f>
        <v/>
      </c>
      <c r="AI336" s="1" t="str">
        <f>+CONCATENATE(Nacsport!FK337,Nacsport!FL337)</f>
        <v/>
      </c>
      <c r="AJ336" s="34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 t="str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/>
      </c>
      <c r="AS336" s="17"/>
    </row>
    <row r="337" spans="1:45" ht="15.75" hidden="1" customHeight="1" x14ac:dyDescent="0.2">
      <c r="A337">
        <f>+Nacsport!A338</f>
        <v>338</v>
      </c>
      <c r="B337">
        <f>+A337-2</f>
        <v>336</v>
      </c>
      <c r="C337">
        <f>+B337</f>
        <v>336</v>
      </c>
      <c r="D337" s="12">
        <v>1</v>
      </c>
      <c r="E337" s="1" t="s">
        <v>1295</v>
      </c>
      <c r="F337" s="14">
        <f>CONVERT(LEFT(Nacsport!E338,2),"mn","hr")/24+CONVERT(MID(Nacsport!E338,4,2),"sec","hr")/24</f>
        <v>4.4340277777777784E-2</v>
      </c>
      <c r="G337" s="15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15">
        <f>(+CONVERT(F337,"hr","sec")*24)-5</f>
        <v>3826.0000000000009</v>
      </c>
      <c r="I337" s="15">
        <f>+CONVERT(F337,"hr","mn")*24</f>
        <v>63.850000000000016</v>
      </c>
      <c r="J337" s="1">
        <f>+Nacsport!B338</f>
        <v>36</v>
      </c>
      <c r="K337" s="1" t="str">
        <f>+Nacsport!C338</f>
        <v>SHORT-MATCH</v>
      </c>
      <c r="L337" s="1" t="str">
        <f>+CONCATENATE(Nacsport!I338,Nacsport!J338)</f>
        <v/>
      </c>
      <c r="M337" s="29" t="str">
        <f>IF(Nacsport!G338&lt;&gt;"",LEFT(Nacsport!G338,FIND(";",Nacsport!G338)-1),"")</f>
        <v>2</v>
      </c>
      <c r="N337" s="1" t="str">
        <f>IFERROR(MID(Nacsport!G338,FIND(";", Nacsport!G338)+1,IFERROR(FIND(" ", Nacsport!G338 &amp; " ", FIND(";", Nacsport!G338)+1) - FIND(";", Nacsport!G338)-1,LEN(Nacsport!G338))),"")</f>
        <v>30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>+IF(AG337="TRY",5,IF(AG337="CONVERSION",2,IF(AG337="PENALTY-KICK",3,IF(AG337="PENALTY-TRY",7,IF(AG337="DROP",3,"")))))</f>
        <v/>
      </c>
      <c r="AI337" s="1" t="str">
        <f>+CONCATENATE(Nacsport!FK338,Nacsport!FL338)</f>
        <v/>
      </c>
      <c r="AJ337" s="34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17"/>
    </row>
    <row r="338" spans="1:45" ht="15.75" hidden="1" customHeight="1" x14ac:dyDescent="0.2">
      <c r="A338">
        <f>+Nacsport!A339</f>
        <v>339</v>
      </c>
      <c r="B338">
        <f>+A338-2</f>
        <v>337</v>
      </c>
      <c r="C338">
        <f>+B338</f>
        <v>337</v>
      </c>
      <c r="D338" s="12">
        <v>1</v>
      </c>
      <c r="E338" s="1" t="s">
        <v>1295</v>
      </c>
      <c r="F338" s="14">
        <f>CONVERT(LEFT(Nacsport!E339,2),"mn","hr")/24+CONVERT(MID(Nacsport!E339,4,2),"sec","hr")/24</f>
        <v>4.4444444444444446E-2</v>
      </c>
      <c r="G338" s="15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15">
        <f>(+CONVERT(F338,"hr","sec")*24)-5</f>
        <v>3835</v>
      </c>
      <c r="I338" s="15">
        <f>+CONVERT(F338,"hr","mn")*24</f>
        <v>64</v>
      </c>
      <c r="J338" s="1">
        <f>+Nacsport!B339</f>
        <v>15</v>
      </c>
      <c r="K338" s="1" t="str">
        <f>+Nacsport!C339</f>
        <v>LINEOUT</v>
      </c>
      <c r="L338" s="1" t="str">
        <f>+CONCATENATE(Nacsport!I339,Nacsport!J339)</f>
        <v>OPPONENT</v>
      </c>
      <c r="M338" s="29" t="str">
        <f>IF(Nacsport!G339&lt;&gt;"",LEFT(Nacsport!G339,FIND(";",Nacsport!G339)-1),"")</f>
        <v>2</v>
      </c>
      <c r="N338" s="1" t="str">
        <f>IFERROR(MID(Nacsport!G339,FIND(";", Nacsport!G339)+1,IFERROR(FIND(" ", Nacsport!G339 &amp; " ", FIND(";", Nacsport!G339)+1) - FIND(";", Nacsport!G339)-1,LEN(Nacsport!G339))),"")</f>
        <v>30</v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>NOT-STRAIGHT</v>
      </c>
      <c r="U338" s="1" t="str">
        <f>+CONCATENATE(Nacsport!CI339,Nacsport!CJ339,Nacsport!CK339,Nacsport!CL339,Nacsport!CM339,Nacsport!CN339,Nacsport!CO339,Nacsport!CP339)</f>
        <v>L7</v>
      </c>
      <c r="V338" s="1" t="str">
        <f>+CONCATENATE(Nacsport!CQ339,Nacsport!CR339,Nacsport!CS339,Nacsport!CT339,Nacsport!CU339,Nacsport!CV339)</f>
        <v>ZERO</v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>+IF(AG338="TRY",5,IF(AG338="CONVERSION",2,IF(AG338="PENALTY-KICK",3,IF(AG338="PENALTY-TRY",7,IF(AG338="DROP",3,"")))))</f>
        <v/>
      </c>
      <c r="AI338" s="1" t="str">
        <f>+CONCATENATE(Nacsport!FK339,Nacsport!FL339)</f>
        <v/>
      </c>
      <c r="AJ338" s="34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17"/>
    </row>
    <row r="339" spans="1:45" ht="15.75" hidden="1" customHeight="1" x14ac:dyDescent="0.2">
      <c r="A339">
        <f>+Nacsport!A340</f>
        <v>340</v>
      </c>
      <c r="B339">
        <f>+A339-2</f>
        <v>338</v>
      </c>
      <c r="C339">
        <f>+B339</f>
        <v>338</v>
      </c>
      <c r="D339" s="12">
        <v>1</v>
      </c>
      <c r="E339" s="1" t="s">
        <v>1295</v>
      </c>
      <c r="F339" s="14">
        <f>CONVERT(LEFT(Nacsport!E340,2),"mn","hr")/24+CONVERT(MID(Nacsport!E340,4,2),"sec","hr")/24</f>
        <v>4.4444444444444446E-2</v>
      </c>
      <c r="G339" s="15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15">
        <f>(+CONVERT(F339,"hr","sec")*24)-5</f>
        <v>3835</v>
      </c>
      <c r="I339" s="15">
        <f>+CONVERT(F339,"hr","mn")*24</f>
        <v>64</v>
      </c>
      <c r="J339" s="1">
        <f>+Nacsport!B340</f>
        <v>35</v>
      </c>
      <c r="K339" s="1" t="str">
        <f>+Nacsport!C340</f>
        <v>END</v>
      </c>
      <c r="L339" s="1" t="str">
        <f>+CONCATENATE(Nacsport!I340,Nacsport!J340)</f>
        <v/>
      </c>
      <c r="M339" s="29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>+IF(AG339="TRY",5,IF(AG339="CONVERSION",2,IF(AG339="PENALTY-KICK",3,IF(AG339="PENALTY-TRY",7,IF(AG339="DROP",3,"")))))</f>
        <v/>
      </c>
      <c r="AI339" s="1" t="str">
        <f>+CONCATENATE(Nacsport!FK340,Nacsport!FL340)</f>
        <v/>
      </c>
      <c r="AJ339" s="34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17"/>
    </row>
    <row r="340" spans="1:45" ht="15.75" hidden="1" customHeight="1" x14ac:dyDescent="0.2">
      <c r="A340">
        <f>+Nacsport!A341</f>
        <v>341</v>
      </c>
      <c r="B340">
        <f>+A340-2</f>
        <v>339</v>
      </c>
      <c r="C340">
        <f>+B340</f>
        <v>339</v>
      </c>
      <c r="D340" s="12">
        <v>1</v>
      </c>
      <c r="E340" s="1" t="s">
        <v>1295</v>
      </c>
      <c r="F340" s="14">
        <f>CONVERT(LEFT(Nacsport!E341,2),"mn","hr")/24+CONVERT(MID(Nacsport!E341,4,2),"sec","hr")/24</f>
        <v>4.5324074074074072E-2</v>
      </c>
      <c r="G340" s="15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15">
        <f>(+CONVERT(F340,"hr","sec")*24)-5</f>
        <v>3911</v>
      </c>
      <c r="I340" s="15">
        <f>+CONVERT(F340,"hr","mn")*24</f>
        <v>65.266666666666652</v>
      </c>
      <c r="J340" s="1">
        <f>+Nacsport!B341</f>
        <v>30</v>
      </c>
      <c r="K340" s="1" t="str">
        <f>+Nacsport!C341</f>
        <v>ATTACK</v>
      </c>
      <c r="L340" s="1" t="str">
        <f>+CONCATENATE(Nacsport!I341,Nacsport!J341)</f>
        <v/>
      </c>
      <c r="M340" s="29" t="str">
        <f>IF(Nacsport!G341&lt;&gt;"",LEFT(Nacsport!G341,FIND(";",Nacsport!G341)-1),"")</f>
        <v>14</v>
      </c>
      <c r="N340" s="1" t="str">
        <f>IFERROR(MID(Nacsport!G341,FIND(";", Nacsport!G341)+1,IFERROR(FIND(" ", Nacsport!G341 &amp; " ", FIND(";", Nacsport!G341)+1) - FIND(";", Nacsport!G341)-1,LEN(Nacsport!G341))),"")</f>
        <v>30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>+IF(AG340="TRY",5,IF(AG340="CONVERSION",2,IF(AG340="PENALTY-KICK",3,IF(AG340="PENALTY-TRY",7,IF(AG340="DROP",3,"")))))</f>
        <v/>
      </c>
      <c r="AI340" s="1" t="str">
        <f>+CONCATENATE(Nacsport!FK341,Nacsport!FL341)</f>
        <v/>
      </c>
      <c r="AJ340" s="34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 t="str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/>
      </c>
      <c r="AS340" s="17"/>
    </row>
    <row r="341" spans="1:45" ht="15.75" hidden="1" customHeight="1" x14ac:dyDescent="0.2">
      <c r="A341">
        <f>+Nacsport!A342</f>
        <v>342</v>
      </c>
      <c r="B341">
        <f>+A341-2</f>
        <v>340</v>
      </c>
      <c r="C341">
        <f>+B341</f>
        <v>340</v>
      </c>
      <c r="D341" s="12">
        <v>1</v>
      </c>
      <c r="E341" s="1" t="s">
        <v>1295</v>
      </c>
      <c r="F341" s="14">
        <f>CONVERT(LEFT(Nacsport!E342,2),"mn","hr")/24+CONVERT(MID(Nacsport!E342,4,2),"sec","hr")/24</f>
        <v>4.5324074074074072E-2</v>
      </c>
      <c r="G341" s="15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15">
        <f>(+CONVERT(F341,"hr","sec")*24)-5</f>
        <v>3911</v>
      </c>
      <c r="I341" s="15">
        <f>+CONVERT(F341,"hr","mn")*24</f>
        <v>65.266666666666652</v>
      </c>
      <c r="J341" s="1">
        <f>+Nacsport!B342</f>
        <v>37</v>
      </c>
      <c r="K341" s="1" t="str">
        <f>+Nacsport!C342</f>
        <v>SHORT-MATCH</v>
      </c>
      <c r="L341" s="1" t="str">
        <f>+CONCATENATE(Nacsport!I342,Nacsport!J342)</f>
        <v/>
      </c>
      <c r="M341" s="29" t="str">
        <f>IF(Nacsport!G342&lt;&gt;"",LEFT(Nacsport!G342,FIND(";",Nacsport!G342)-1),"")</f>
        <v>14</v>
      </c>
      <c r="N341" s="1" t="str">
        <f>IFERROR(MID(Nacsport!G342,FIND(";", Nacsport!G342)+1,IFERROR(FIND(" ", Nacsport!G342 &amp; " ", FIND(";", Nacsport!G342)+1) - FIND(";", Nacsport!G342)-1,LEN(Nacsport!G342))),"")</f>
        <v>30</v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>+IF(AG341="TRY",5,IF(AG341="CONVERSION",2,IF(AG341="PENALTY-KICK",3,IF(AG341="PENALTY-TRY",7,IF(AG341="DROP",3,"")))))</f>
        <v/>
      </c>
      <c r="AI341" s="1" t="str">
        <f>+CONCATENATE(Nacsport!FK342,Nacsport!FL342)</f>
        <v/>
      </c>
      <c r="AJ341" s="34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17"/>
    </row>
    <row r="342" spans="1:45" ht="15.75" customHeight="1" x14ac:dyDescent="0.2">
      <c r="A342">
        <f>+Nacsport!A343</f>
        <v>343</v>
      </c>
      <c r="B342">
        <f>+A342-2</f>
        <v>341</v>
      </c>
      <c r="C342">
        <f>+B342</f>
        <v>341</v>
      </c>
      <c r="D342" s="12">
        <v>1</v>
      </c>
      <c r="E342" s="1" t="s">
        <v>1295</v>
      </c>
      <c r="F342" s="14">
        <f>CONVERT(LEFT(Nacsport!E343,2),"mn","hr")/24+CONVERT(MID(Nacsport!E343,4,2),"sec","hr")/24</f>
        <v>4.5462962962962962E-2</v>
      </c>
      <c r="G342" s="15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15">
        <f>(+CONVERT(F342,"hr","sec")*24)-5</f>
        <v>3923</v>
      </c>
      <c r="I342" s="15">
        <f>+CONVERT(F342,"hr","mn")*24</f>
        <v>65.466666666666654</v>
      </c>
      <c r="J342" s="1">
        <f>+Nacsport!B343</f>
        <v>11</v>
      </c>
      <c r="K342" s="1" t="str">
        <f>+Nacsport!C343</f>
        <v>SCRUM</v>
      </c>
      <c r="L342" s="1" t="str">
        <f>+CONCATENATE(Nacsport!I343,Nacsport!J343)</f>
        <v>SAN BENEDETTO</v>
      </c>
      <c r="M342" s="29" t="str">
        <f>IF(Nacsport!G343&lt;&gt;"",LEFT(Nacsport!G343,FIND(";",Nacsport!G343)-1),"")</f>
        <v>14</v>
      </c>
      <c r="N342" s="1" t="str">
        <f>IFERROR(MID(Nacsport!G343,FIND(";", Nacsport!G343)+1,IFERROR(FIND(" ", Nacsport!G343 &amp; " ", FIND(";", Nacsport!G343)+1) - FIND(";", Nacsport!G343)-1,LEN(Nacsport!G343))),"")</f>
        <v>30</v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>WIN</v>
      </c>
      <c r="S342" s="1" t="str">
        <f>+CONCATENATE(Nacsport!CB343,Nacsport!CC343,Nacsport!CD343)</f>
        <v>POSITIVE</v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>+IF(AG342="TRY",5,IF(AG342="CONVERSION",2,IF(AG342="PENALTY-KICK",3,IF(AG342="PENALTY-TRY",7,IF(AG342="DROP",3,"")))))</f>
        <v/>
      </c>
      <c r="AI342" s="1" t="str">
        <f>+CONCATENATE(Nacsport!FK343,Nacsport!FL343)</f>
        <v/>
      </c>
      <c r="AJ342" s="34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17"/>
    </row>
    <row r="343" spans="1:45" ht="15.75" hidden="1" customHeight="1" x14ac:dyDescent="0.2">
      <c r="A343">
        <f>+Nacsport!A344</f>
        <v>344</v>
      </c>
      <c r="B343">
        <f>+A343-2</f>
        <v>342</v>
      </c>
      <c r="C343">
        <f>+B343</f>
        <v>342</v>
      </c>
      <c r="D343" s="12">
        <v>1</v>
      </c>
      <c r="E343" s="1" t="s">
        <v>1295</v>
      </c>
      <c r="F343" s="14">
        <f>CONVERT(LEFT(Nacsport!E344,2),"mn","hr")/24+CONVERT(MID(Nacsport!E344,4,2),"sec","hr")/24</f>
        <v>4.552083333333333E-2</v>
      </c>
      <c r="G343" s="15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15">
        <f>(+CONVERT(F343,"hr","sec")*24)-5</f>
        <v>3928</v>
      </c>
      <c r="I343" s="15">
        <f>+CONVERT(F343,"hr","mn")*24</f>
        <v>65.550000000000011</v>
      </c>
      <c r="J343" s="1">
        <f>+Nacsport!B344</f>
        <v>12</v>
      </c>
      <c r="K343" s="1" t="str">
        <f>+Nacsport!C344</f>
        <v>MISSED-TACKLE</v>
      </c>
      <c r="L343" s="1" t="str">
        <f>+CONCATENATE(Nacsport!I344,Nacsport!J344)</f>
        <v>OPPONENT</v>
      </c>
      <c r="M343" s="29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>+IF(AG343="TRY",5,IF(AG343="CONVERSION",2,IF(AG343="PENALTY-KICK",3,IF(AG343="PENALTY-TRY",7,IF(AG343="DROP",3,"")))))</f>
        <v/>
      </c>
      <c r="AI343" s="1" t="str">
        <f>+CONCATENATE(Nacsport!FK344,Nacsport!FL344)</f>
        <v/>
      </c>
      <c r="AJ343" s="34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17"/>
    </row>
    <row r="344" spans="1:45" ht="15.75" hidden="1" customHeight="1" x14ac:dyDescent="0.2">
      <c r="A344">
        <f>+Nacsport!A345</f>
        <v>345</v>
      </c>
      <c r="B344">
        <f>+A344-2</f>
        <v>343</v>
      </c>
      <c r="C344">
        <f>+B344</f>
        <v>343</v>
      </c>
      <c r="D344" s="12">
        <v>1</v>
      </c>
      <c r="E344" s="1" t="s">
        <v>1295</v>
      </c>
      <c r="F344" s="14">
        <f>CONVERT(LEFT(Nacsport!E345,2),"mn","hr")/24+CONVERT(MID(Nacsport!E345,4,2),"sec","hr")/24</f>
        <v>4.5532407407407403E-2</v>
      </c>
      <c r="G344" s="15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15">
        <f>(+CONVERT(F344,"hr","sec")*24)-5</f>
        <v>3929</v>
      </c>
      <c r="I344" s="15">
        <f>+CONVERT(F344,"hr","mn")*24</f>
        <v>65.566666666666663</v>
      </c>
      <c r="J344" s="1">
        <f>+Nacsport!B345</f>
        <v>13</v>
      </c>
      <c r="K344" s="1" t="str">
        <f>+Nacsport!C345</f>
        <v>MISSED-TACKLE</v>
      </c>
      <c r="L344" s="1" t="str">
        <f>+CONCATENATE(Nacsport!I345,Nacsport!J345)</f>
        <v>OPPONENT</v>
      </c>
      <c r="M344" s="29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>+IF(AG344="TRY",5,IF(AG344="CONVERSION",2,IF(AG344="PENALTY-KICK",3,IF(AG344="PENALTY-TRY",7,IF(AG344="DROP",3,"")))))</f>
        <v/>
      </c>
      <c r="AI344" s="1" t="str">
        <f>+CONCATENATE(Nacsport!FK345,Nacsport!FL345)</f>
        <v/>
      </c>
      <c r="AJ344" s="34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17"/>
    </row>
    <row r="345" spans="1:45" ht="15.75" customHeight="1" x14ac:dyDescent="0.2">
      <c r="A345">
        <f>+Nacsport!A346</f>
        <v>346</v>
      </c>
      <c r="B345">
        <f>+A345-2</f>
        <v>344</v>
      </c>
      <c r="C345">
        <f>+B345</f>
        <v>344</v>
      </c>
      <c r="D345" s="12">
        <v>1</v>
      </c>
      <c r="E345" s="1" t="s">
        <v>1295</v>
      </c>
      <c r="F345" s="14">
        <f>CONVERT(LEFT(Nacsport!E346,2),"mn","hr")/24+CONVERT(MID(Nacsport!E346,4,2),"sec","hr")/24</f>
        <v>4.5532407407407403E-2</v>
      </c>
      <c r="G345" s="15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15">
        <f>(+CONVERT(F345,"hr","sec")*24)-5</f>
        <v>3929</v>
      </c>
      <c r="I345" s="15">
        <f>+CONVERT(F345,"hr","mn")*24</f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29" t="str">
        <f>IF(Nacsport!G346&lt;&gt;"",LEFT(Nacsport!G346,FIND(";",Nacsport!G346)-1),"")</f>
        <v>39</v>
      </c>
      <c r="N345" s="1" t="str">
        <f>IFERROR(MID(Nacsport!G346,FIND(";", Nacsport!G346)+1,IFERROR(FIND(" ", Nacsport!G346 &amp; " ", FIND(";", Nacsport!G346)+1) - FIND(";", Nacsport!G346)-1,LEN(Nacsport!G346))),"")</f>
        <v>17</v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5" s="1" t="str">
        <f>IF(ISNA(LOOKUP(2,1/(Nacsport!AA346:BY346&lt;&gt;""),Nacsport!AA346:BY346)),"",LOOKUP(2,1/(Nacsport!AA346:BY346&lt;&gt;""),Nacsport!AA346:BY346))</f>
        <v>11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INDIVIDUALE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>+IF(AG345="TRY",5,IF(AG345="CONVERSION",2,IF(AG345="PENALTY-KICK",3,IF(AG345="PENALTY-TRY",7,IF(AG345="DROP",3,"")))))</f>
        <v/>
      </c>
      <c r="AI345" s="1" t="str">
        <f>+CONCATENATE(Nacsport!FK346,Nacsport!FL346)</f>
        <v/>
      </c>
      <c r="AJ345" s="34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17"/>
    </row>
    <row r="346" spans="1:45" ht="15.75" customHeight="1" x14ac:dyDescent="0.2">
      <c r="A346">
        <f>+Nacsport!A347</f>
        <v>347</v>
      </c>
      <c r="B346">
        <f>+A346-2</f>
        <v>345</v>
      </c>
      <c r="C346">
        <f>+B346</f>
        <v>345</v>
      </c>
      <c r="D346" s="12">
        <v>1</v>
      </c>
      <c r="E346" s="1" t="s">
        <v>1295</v>
      </c>
      <c r="F346" s="14">
        <f>CONVERT(LEFT(Nacsport!E347,2),"mn","hr")/24+CONVERT(MID(Nacsport!E347,4,2),"sec","hr")/24</f>
        <v>4.5590277777777778E-2</v>
      </c>
      <c r="G346" s="15">
        <f>CONVERT((CONVERT(LEFT(Nacsport!F347,2),"mn","hr")/24+CONVERT(MID(Nacsport!F347,4,2),"sec","hr")/24)-(CONVERT(LEFT(Nacsport!E347,2),"mn","hr")/24+CONVERT(MID(Nacsport!E347,4,2),"sec","hr")/24),"hr","sec")*24</f>
        <v>0</v>
      </c>
      <c r="H346" s="15">
        <f>(+CONVERT(F346,"hr","sec")*24)-5</f>
        <v>3934</v>
      </c>
      <c r="I346" s="15">
        <f>+CONVERT(F346,"hr","mn")*24</f>
        <v>65.650000000000006</v>
      </c>
      <c r="J346" s="1">
        <f>+Nacsport!B347</f>
        <v>13</v>
      </c>
      <c r="K346" s="1" t="str">
        <f>+Nacsport!C347</f>
        <v>POINTS</v>
      </c>
      <c r="L346" s="1" t="str">
        <f>+CONCATENATE(Nacsport!I347,Nacsport!J347)</f>
        <v>SAN BENEDETTO</v>
      </c>
      <c r="M346" s="29" t="str">
        <f>IF(Nacsport!G347&lt;&gt;"",LEFT(Nacsport!G347,FIND(";",Nacsport!G347)-1),"")</f>
        <v>50</v>
      </c>
      <c r="N346" s="1" t="str">
        <f>IFERROR(MID(Nacsport!G347,FIND(";", Nacsport!G347)+1,IFERROR(FIND(" ", Nacsport!G347 &amp; " ", FIND(";", Nacsport!G347)+1) - FIND(";", Nacsport!G347)-1,LEN(Nacsport!G347))),"")</f>
        <v>-4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>11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>TRY</v>
      </c>
      <c r="AH346" s="1">
        <f>+IF(AG346="TRY",5,IF(AG346="CONVERSION",2,IF(AG346="PENALTY-KICK",3,IF(AG346="PENALTY-TRY",7,IF(AG346="DROP",3,"")))))</f>
        <v>5</v>
      </c>
      <c r="AI346" s="1" t="str">
        <f>+CONCATENATE(Nacsport!FK347,Nacsport!FL347)</f>
        <v/>
      </c>
      <c r="AJ346" s="34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17"/>
    </row>
    <row r="347" spans="1:45" ht="15.75" hidden="1" customHeight="1" x14ac:dyDescent="0.2">
      <c r="A347">
        <f>+Nacsport!A348</f>
        <v>348</v>
      </c>
      <c r="B347">
        <f>+A347-2</f>
        <v>346</v>
      </c>
      <c r="C347">
        <f>+B347</f>
        <v>346</v>
      </c>
      <c r="D347" s="12">
        <v>1</v>
      </c>
      <c r="E347" s="1" t="s">
        <v>1295</v>
      </c>
      <c r="F347" s="14">
        <f>CONVERT(LEFT(Nacsport!E348,2),"mn","hr")/24+CONVERT(MID(Nacsport!E348,4,2),"sec","hr")/24</f>
        <v>4.5590277777777778E-2</v>
      </c>
      <c r="G347" s="15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15">
        <f>(+CONVERT(F347,"hr","sec")*24)-5</f>
        <v>3934</v>
      </c>
      <c r="I347" s="15">
        <f>+CONVERT(F347,"hr","mn")*24</f>
        <v>65.650000000000006</v>
      </c>
      <c r="J347" s="1">
        <f>+Nacsport!B348</f>
        <v>36</v>
      </c>
      <c r="K347" s="1" t="str">
        <f>+Nacsport!C348</f>
        <v>END</v>
      </c>
      <c r="L347" s="1" t="str">
        <f>+CONCATENATE(Nacsport!I348,Nacsport!J348)</f>
        <v/>
      </c>
      <c r="M347" s="29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>+IF(AG347="TRY",5,IF(AG347="CONVERSION",2,IF(AG347="PENALTY-KICK",3,IF(AG347="PENALTY-TRY",7,IF(AG347="DROP",3,"")))))</f>
        <v/>
      </c>
      <c r="AI347" s="1" t="str">
        <f>+CONCATENATE(Nacsport!FK348,Nacsport!FL348)</f>
        <v/>
      </c>
      <c r="AJ347" s="34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17"/>
    </row>
    <row r="348" spans="1:45" ht="15.75" customHeight="1" x14ac:dyDescent="0.2">
      <c r="A348">
        <f>+Nacsport!A349</f>
        <v>349</v>
      </c>
      <c r="B348">
        <f>+A348-2</f>
        <v>347</v>
      </c>
      <c r="C348">
        <f>+B348</f>
        <v>347</v>
      </c>
      <c r="D348" s="12">
        <v>1</v>
      </c>
      <c r="E348" s="1" t="s">
        <v>1295</v>
      </c>
      <c r="F348" s="14">
        <f>CONVERT(LEFT(Nacsport!E349,2),"mn","hr")/24+CONVERT(MID(Nacsport!E349,4,2),"sec","hr")/24</f>
        <v>4.6956018518518522E-2</v>
      </c>
      <c r="G348" s="15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15">
        <f>(+CONVERT(F348,"hr","sec")*24)-5</f>
        <v>4052.0000000000005</v>
      </c>
      <c r="I348" s="15">
        <f>+CONVERT(F348,"hr","mn")*24</f>
        <v>67.616666666666674</v>
      </c>
      <c r="J348" s="1">
        <f>+Nacsport!B349</f>
        <v>6</v>
      </c>
      <c r="K348" s="1" t="str">
        <f>+Nacsport!C349</f>
        <v>GOAL-KICK</v>
      </c>
      <c r="L348" s="1" t="str">
        <f>+CONCATENATE(Nacsport!I349,Nacsport!J349)</f>
        <v>SAN BENEDETTO</v>
      </c>
      <c r="M348" s="29" t="str">
        <f>IF(Nacsport!G349&lt;&gt;"",LEFT(Nacsport!G349,FIND(";",Nacsport!G349)-1),"")</f>
        <v>46</v>
      </c>
      <c r="N348" s="1" t="str">
        <f>IFERROR(MID(Nacsport!G349,FIND(";", Nacsport!G349)+1,IFERROR(FIND(" ", Nacsport!G349 &amp; " ", FIND(";", Nacsport!G349)+1) - FIND(";", Nacsport!G349)-1,LEN(Nacsport!G349))),"")</f>
        <v>11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8" s="1" t="str">
        <f>IF(ISNA(LOOKUP(2,1/(Nacsport!AA349:BY349&lt;&gt;""),Nacsport!AA349:BY349)),"",LOOKUP(2,1/(Nacsport!AA349:BY349&lt;&gt;""),Nacsport!AA349:BY349))</f>
        <v>10</v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>+IF(AG348="TRY",5,IF(AG348="CONVERSION",2,IF(AG348="PENALTY-KICK",3,IF(AG348="PENALTY-TRY",7,IF(AG348="DROP",3,"")))))</f>
        <v/>
      </c>
      <c r="AI348" s="1" t="str">
        <f>+CONCATENATE(Nacsport!FK349,Nacsport!FL349)</f>
        <v>SUCCESS</v>
      </c>
      <c r="AJ348" s="34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17"/>
    </row>
    <row r="349" spans="1:45" ht="15.75" customHeight="1" x14ac:dyDescent="0.2">
      <c r="A349">
        <f>+Nacsport!A350</f>
        <v>350</v>
      </c>
      <c r="B349">
        <f>+A349-2</f>
        <v>348</v>
      </c>
      <c r="C349">
        <f>+B349</f>
        <v>348</v>
      </c>
      <c r="D349" s="12">
        <v>1</v>
      </c>
      <c r="E349" s="1" t="s">
        <v>1295</v>
      </c>
      <c r="F349" s="14">
        <f>CONVERT(LEFT(Nacsport!E350,2),"mn","hr")/24+CONVERT(MID(Nacsport!E350,4,2),"sec","hr")/24</f>
        <v>4.6956018518518522E-2</v>
      </c>
      <c r="G349" s="15">
        <f>CONVERT((CONVERT(LEFT(Nacsport!F350,2),"mn","hr")/24+CONVERT(MID(Nacsport!F350,4,2),"sec","hr")/24)-(CONVERT(LEFT(Nacsport!E350,2),"mn","hr")/24+CONVERT(MID(Nacsport!E350,4,2),"sec","hr")/24),"hr","sec")*24</f>
        <v>0</v>
      </c>
      <c r="H349" s="15">
        <f>(+CONVERT(F349,"hr","sec")*24)-5</f>
        <v>4052.0000000000005</v>
      </c>
      <c r="I349" s="15">
        <f>+CONVERT(F349,"hr","mn")*24</f>
        <v>67.616666666666674</v>
      </c>
      <c r="J349" s="1">
        <f>+Nacsport!B350</f>
        <v>14</v>
      </c>
      <c r="K349" s="1" t="str">
        <f>+Nacsport!C350</f>
        <v>POINTS</v>
      </c>
      <c r="L349" s="1" t="str">
        <f>+CONCATENATE(Nacsport!I350,Nacsport!J350)</f>
        <v>SAN BENEDETTO</v>
      </c>
      <c r="M349" s="29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13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10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>CONVERSION</v>
      </c>
      <c r="AH349" s="1">
        <f>+IF(AG349="TRY",5,IF(AG349="CONVERSION",2,IF(AG349="PENALTY-KICK",3,IF(AG349="PENALTY-TRY",7,IF(AG349="DROP",3,"")))))</f>
        <v>2</v>
      </c>
      <c r="AI349" s="1" t="str">
        <f>+CONCATENATE(Nacsport!FK350,Nacsport!FL350)</f>
        <v/>
      </c>
      <c r="AJ349" s="34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17"/>
    </row>
    <row r="350" spans="1:45" ht="15.75" hidden="1" customHeight="1" x14ac:dyDescent="0.2">
      <c r="A350">
        <f>+Nacsport!A351</f>
        <v>351</v>
      </c>
      <c r="B350">
        <f>+A350-2</f>
        <v>349</v>
      </c>
      <c r="C350">
        <f>+B350</f>
        <v>349</v>
      </c>
      <c r="D350" s="12">
        <v>1</v>
      </c>
      <c r="E350" s="1" t="s">
        <v>1295</v>
      </c>
      <c r="F350" s="14">
        <f>CONVERT(LEFT(Nacsport!E351,2),"mn","hr")/24+CONVERT(MID(Nacsport!E351,4,2),"sec","hr")/24</f>
        <v>4.7476851851851853E-2</v>
      </c>
      <c r="G350" s="15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15">
        <f>(+CONVERT(F350,"hr","sec")*24)-5</f>
        <v>4097</v>
      </c>
      <c r="I350" s="15">
        <f>+CONVERT(F350,"hr","mn")*24</f>
        <v>68.366666666666674</v>
      </c>
      <c r="J350" s="1">
        <f>+Nacsport!B351</f>
        <v>31</v>
      </c>
      <c r="K350" s="1" t="str">
        <f>+Nacsport!C351</f>
        <v>ATTACK</v>
      </c>
      <c r="L350" s="1" t="str">
        <f>+CONCATENATE(Nacsport!I351,Nacsport!J351)</f>
        <v/>
      </c>
      <c r="M350" s="29" t="str">
        <f>IF(Nacsport!G351&lt;&gt;"",LEFT(Nacsport!G351,FIND(";",Nacsport!G351)-1),"")</f>
        <v>49</v>
      </c>
      <c r="N350" s="1" t="str">
        <f>IFERROR(MID(Nacsport!G351,FIND(";", Nacsport!G351)+1,IFERROR(FIND(" ", Nacsport!G351 &amp; " ", FIND(";", Nacsport!G351)+1) - FIND(";", Nacsport!G351)-1,LEN(Nacsport!G351))),"")</f>
        <v>74</v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>+IF(AG350="TRY",5,IF(AG350="CONVERSION",2,IF(AG350="PENALTY-KICK",3,IF(AG350="PENALTY-TRY",7,IF(AG350="DROP",3,"")))))</f>
        <v/>
      </c>
      <c r="AI350" s="1" t="str">
        <f>+CONCATENATE(Nacsport!FK351,Nacsport!FL351)</f>
        <v/>
      </c>
      <c r="AJ350" s="34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 t="str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/>
      </c>
      <c r="AS350" s="17"/>
    </row>
    <row r="351" spans="1:45" ht="15.75" hidden="1" customHeight="1" x14ac:dyDescent="0.2">
      <c r="A351">
        <f>+Nacsport!A352</f>
        <v>352</v>
      </c>
      <c r="B351">
        <f>+A351-2</f>
        <v>350</v>
      </c>
      <c r="C351">
        <f>+B351</f>
        <v>350</v>
      </c>
      <c r="D351" s="12">
        <v>1</v>
      </c>
      <c r="E351" s="1" t="s">
        <v>1295</v>
      </c>
      <c r="F351" s="14">
        <f>CONVERT(LEFT(Nacsport!E352,2),"mn","hr")/24+CONVERT(MID(Nacsport!E352,4,2),"sec","hr")/24</f>
        <v>4.7476851851851853E-2</v>
      </c>
      <c r="G351" s="15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15">
        <f>(+CONVERT(F351,"hr","sec")*24)-5</f>
        <v>4097</v>
      </c>
      <c r="I351" s="15">
        <f>+CONVERT(F351,"hr","mn")*24</f>
        <v>68.366666666666674</v>
      </c>
      <c r="J351" s="1">
        <f>+Nacsport!B352</f>
        <v>38</v>
      </c>
      <c r="K351" s="1" t="str">
        <f>+Nacsport!C352</f>
        <v>SHORT-MATCH</v>
      </c>
      <c r="L351" s="1" t="str">
        <f>+CONCATENATE(Nacsport!I352,Nacsport!J352)</f>
        <v/>
      </c>
      <c r="M351" s="29" t="str">
        <f>IF(Nacsport!G352&lt;&gt;"",LEFT(Nacsport!G352,FIND(";",Nacsport!G352)-1),"")</f>
        <v>49</v>
      </c>
      <c r="N351" s="1" t="str">
        <f>IFERROR(MID(Nacsport!G352,FIND(";", Nacsport!G352)+1,IFERROR(FIND(" ", Nacsport!G352 &amp; " ", FIND(";", Nacsport!G352)+1) - FIND(";", Nacsport!G352)-1,LEN(Nacsport!G352))),"")</f>
        <v>74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>+IF(AG351="TRY",5,IF(AG351="CONVERSION",2,IF(AG351="PENALTY-KICK",3,IF(AG351="PENALTY-TRY",7,IF(AG351="DROP",3,"")))))</f>
        <v/>
      </c>
      <c r="AI351" s="1" t="str">
        <f>+CONCATENATE(Nacsport!FK352,Nacsport!FL352)</f>
        <v/>
      </c>
      <c r="AJ351" s="34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17"/>
    </row>
    <row r="352" spans="1:45" ht="15.75" hidden="1" customHeight="1" x14ac:dyDescent="0.2">
      <c r="A352">
        <f>+Nacsport!A353</f>
        <v>353</v>
      </c>
      <c r="B352">
        <f>+A352-2</f>
        <v>351</v>
      </c>
      <c r="C352">
        <f>+B352</f>
        <v>351</v>
      </c>
      <c r="D352" s="12">
        <v>1</v>
      </c>
      <c r="E352" s="1" t="s">
        <v>1295</v>
      </c>
      <c r="F352" s="14">
        <f>CONVERT(LEFT(Nacsport!E353,2),"mn","hr")/24+CONVERT(MID(Nacsport!E353,4,2),"sec","hr")/24</f>
        <v>4.7476851851851853E-2</v>
      </c>
      <c r="G352" s="15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15">
        <f>(+CONVERT(F352,"hr","sec")*24)-5</f>
        <v>4097</v>
      </c>
      <c r="I352" s="15">
        <f>+CONVERT(F352,"hr","mn")*24</f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OPPONENT</v>
      </c>
      <c r="M352" s="29" t="str">
        <f>IF(Nacsport!G353&lt;&gt;"",LEFT(Nacsport!G353,FIND(";",Nacsport!G353)-1),"")</f>
        <v/>
      </c>
      <c r="N352" s="1" t="str">
        <f>IFERROR(MID(Nacsport!G353,FIND(";", Nacsport!G353)+1,IFERROR(FIND(" ", Nacsport!G353 &amp; " ", FIND(";", Nacsport!G353)+1) - FIND(";", Nacsport!G353)-1,LEN(Nacsport!G353))),"")</f>
        <v/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>+IF(AG352="TRY",5,IF(AG352="CONVERSION",2,IF(AG352="PENALTY-KICK",3,IF(AG352="PENALTY-TRY",7,IF(AG352="DROP",3,"")))))</f>
        <v/>
      </c>
      <c r="AI352" s="1" t="str">
        <f>+CONCATENATE(Nacsport!FK353,Nacsport!FL353)</f>
        <v/>
      </c>
      <c r="AJ352" s="34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17"/>
    </row>
    <row r="353" spans="1:45" ht="15.75" hidden="1" customHeight="1" x14ac:dyDescent="0.2">
      <c r="A353">
        <f>+Nacsport!A354</f>
        <v>354</v>
      </c>
      <c r="B353">
        <f>+A353-2</f>
        <v>352</v>
      </c>
      <c r="C353">
        <f>+B353</f>
        <v>352</v>
      </c>
      <c r="D353" s="12">
        <v>1</v>
      </c>
      <c r="E353" s="1" t="s">
        <v>1295</v>
      </c>
      <c r="F353" s="14">
        <f>CONVERT(LEFT(Nacsport!E354,2),"mn","hr")/24+CONVERT(MID(Nacsport!E354,4,2),"sec","hr")/24</f>
        <v>4.7546296296296295E-2</v>
      </c>
      <c r="G353" s="15">
        <f>(CONVERT((CONVERT(LEFT(Nacsport!F354,2),"mn","hr")/24+CONVERT(MID(Nacsport!F354,4,2),"sec","hr")/24)-(CONVERT(LEFT(Nacsport!E354,2),"mn","hr")/24+CONVERT(MID(Nacsport!E354,4,2),"sec","hr")/24),"hr","sec")*24)+2</f>
        <v>4.9999999999998694</v>
      </c>
      <c r="H353" s="15">
        <f>(+CONVERT(F353,"hr","sec")*24)-5</f>
        <v>4103</v>
      </c>
      <c r="I353" s="15">
        <f>+CONVERT(F353,"hr","mn")*24</f>
        <v>68.466666666666654</v>
      </c>
      <c r="J353" s="1">
        <f>+Nacsport!B354</f>
        <v>51</v>
      </c>
      <c r="K353" s="1" t="str">
        <f>+Nacsport!C354</f>
        <v>TACKLE</v>
      </c>
      <c r="L353" s="1" t="str">
        <f>+CONCATENATE(Nacsport!I354,Nacsport!J354)</f>
        <v>OPPONENT</v>
      </c>
      <c r="M353" s="29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>+IF(AG353="TRY",5,IF(AG353="CONVERSION",2,IF(AG353="PENALTY-KICK",3,IF(AG353="PENALTY-TRY",7,IF(AG353="DROP",3,"")))))</f>
        <v/>
      </c>
      <c r="AI353" s="1" t="str">
        <f>+CONCATENATE(Nacsport!FK354,Nacsport!FL354)</f>
        <v/>
      </c>
      <c r="AJ353" s="34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17"/>
    </row>
    <row r="354" spans="1:45" ht="15.75" customHeight="1" x14ac:dyDescent="0.2">
      <c r="A354">
        <f>+Nacsport!A355</f>
        <v>355</v>
      </c>
      <c r="B354">
        <f>+A354-2</f>
        <v>353</v>
      </c>
      <c r="C354">
        <f>+B354</f>
        <v>353</v>
      </c>
      <c r="D354" s="12">
        <v>1</v>
      </c>
      <c r="E354" s="1" t="s">
        <v>1295</v>
      </c>
      <c r="F354" s="14">
        <f>CONVERT(LEFT(Nacsport!E355,2),"mn","hr")/24+CONVERT(MID(Nacsport!E355,4,2),"sec","hr")/24</f>
        <v>4.7557870370370368E-2</v>
      </c>
      <c r="G354" s="15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15">
        <f>(+CONVERT(F354,"hr","sec")*24)-5</f>
        <v>4104</v>
      </c>
      <c r="I354" s="15">
        <f>+CONVERT(F354,"hr","mn")*24</f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29" t="str">
        <f>IF(Nacsport!G355&lt;&gt;"",LEFT(Nacsport!G355,FIND(";",Nacsport!G355)-1),"")</f>
        <v>49</v>
      </c>
      <c r="N354" s="1" t="str">
        <f>IFERROR(MID(Nacsport!G355,FIND(";", Nacsport!G355)+1,IFERROR(FIND(" ", Nacsport!G355 &amp; " ", FIND(";", Nacsport!G355)+1) - FIND(";", Nacsport!G355)-1,LEN(Nacsport!G355))),"")</f>
        <v>74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SLOW</v>
      </c>
      <c r="AG354" s="1" t="str">
        <f>+CONCATENATE(Nacsport!FF355,Nacsport!FG355,Nacsport!FH355,Nacsport!FI355,Nacsport!FJ355)</f>
        <v/>
      </c>
      <c r="AH354" s="1" t="str">
        <f>+IF(AG354="TRY",5,IF(AG354="CONVERSION",2,IF(AG354="PENALTY-KICK",3,IF(AG354="PENALTY-TRY",7,IF(AG354="DROP",3,"")))))</f>
        <v/>
      </c>
      <c r="AI354" s="1" t="str">
        <f>+CONCATENATE(Nacsport!FK355,Nacsport!FL355)</f>
        <v/>
      </c>
      <c r="AJ354" s="34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S354" s="17"/>
    </row>
    <row r="355" spans="1:45" ht="15.75" customHeight="1" x14ac:dyDescent="0.2">
      <c r="A355">
        <f>+Nacsport!A280</f>
        <v>280</v>
      </c>
      <c r="B355">
        <f>+A355-2</f>
        <v>278</v>
      </c>
      <c r="C355">
        <f>+B355</f>
        <v>278</v>
      </c>
      <c r="D355" s="12">
        <v>1</v>
      </c>
      <c r="E355" s="1" t="s">
        <v>1295</v>
      </c>
      <c r="F355" s="14">
        <f>CONVERT(LEFT(Nacsport!E280,2),"mn","hr")/24+CONVERT(MID(Nacsport!E280,4,2),"sec","hr")/24</f>
        <v>3.3726851851851848E-2</v>
      </c>
      <c r="G355" s="15">
        <v>8</v>
      </c>
      <c r="H355" s="15">
        <f>(+CONVERT(F355,"hr","sec")*24)-5</f>
        <v>2909</v>
      </c>
      <c r="I355" s="15">
        <f>+CONVERT(F355,"hr","mn")*24</f>
        <v>48.566666666666663</v>
      </c>
      <c r="J355" s="1">
        <f>+Nacsport!B280</f>
        <v>11</v>
      </c>
      <c r="K355" s="1" t="str">
        <f>+Nacsport!C280</f>
        <v>PENALTY</v>
      </c>
      <c r="L355" s="1" t="str">
        <f>+CONCATENATE(Nacsport!I280,Nacsport!J280)</f>
        <v>SAN BENEDETTO</v>
      </c>
      <c r="M355" s="29" t="str">
        <f>IF(Nacsport!G280&lt;&gt;"",LEFT(Nacsport!G280,FIND(";",Nacsport!G280)-1),"")</f>
        <v>27</v>
      </c>
      <c r="N355" s="1" t="str">
        <f>IFERROR(MID(Nacsport!G280,FIND(";", Nacsport!G280)+1,IFERROR(FIND(" ", Nacsport!G280 &amp; " ", FIND(";", Nacsport!G280)+1) - FIND(";", Nacsport!G280)-1,LEN(Nacsport!G280))),"")</f>
        <v>10</v>
      </c>
      <c r="O355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355" s="1" t="str">
        <f>IF(ISNA(LOOKUP(2,1/(Nacsport!AA280:BY280&lt;&gt;""),Nacsport!AA280:BY280)),"",LOOKUP(2,1/(Nacsport!AA280:BY280&lt;&gt;""),Nacsport!AA280:BY280))</f>
        <v>3</v>
      </c>
      <c r="Q355" s="1" t="str">
        <f t="array" ref="Q355">+IF(+COUNTIF(Nacsport!AA280:BY280,"*")&gt;1,INDEX(Nacsport!Z280:BX280,MATCH(TRUE,Nacsport!Z280:BX280&gt;0,0)),"")</f>
        <v/>
      </c>
      <c r="R355" s="1" t="str">
        <f>+CONCATENATE(Nacsport!BZ280,Nacsport!CA280)</f>
        <v/>
      </c>
      <c r="S355" s="1" t="str">
        <f>+CONCATENATE(Nacsport!CB280,Nacsport!CC280,Nacsport!CD280)</f>
        <v/>
      </c>
      <c r="T355" s="1" t="str">
        <f>+CONCATENATE(Nacsport!CE280,Nacsport!CF280,Nacsport!CG280,Nacsport!CH280)</f>
        <v/>
      </c>
      <c r="U355" s="1" t="str">
        <f>+CONCATENATE(Nacsport!CI280,Nacsport!CJ280,Nacsport!CK280,Nacsport!CL280,Nacsport!CM280,Nacsport!CN280,Nacsport!CO280,Nacsport!CP280)</f>
        <v/>
      </c>
      <c r="V355" s="1" t="str">
        <f>+CONCATENATE(Nacsport!CQ280,Nacsport!CR280,Nacsport!CS280,Nacsport!CT280,Nacsport!CU280,Nacsport!CV280)</f>
        <v/>
      </c>
      <c r="W355" s="1" t="str">
        <f>+CONCATENATE(Nacsport!CW280,Nacsport!CX280,Nacsport!CY280,Nacsport!CZ280,Nacsport!DA280,Nacsport!DB280,Nacsport!DC280)</f>
        <v/>
      </c>
      <c r="X355" s="1" t="str">
        <f>+CONCATENATE(Nacsport!DD280,Nacsport!DE280,Nacsport!DF280,Nacsport!DG280,Nacsport!DH280,Nacsport!DI280,Nacsport!DJ280,Nacsport!DK280,Nacsport!DL280,Nacsport!DM280,Nacsport!DN280)</f>
        <v/>
      </c>
      <c r="Y355" s="1" t="str">
        <f>+CONCATENATE(Nacsport!DO280,Nacsport!DP280,Nacsport!DQ280,Nacsport!DR280,Nacsport!DS280,Nacsport!DT280,Nacsport!DU280,Nacsport!DV280,)</f>
        <v/>
      </c>
      <c r="Z355" s="1" t="str">
        <f>+CONCATENATE(Nacsport!DW280,Nacsport!DX280,Nacsport!DY280,Nacsport!DZ280)</f>
        <v/>
      </c>
      <c r="AA355" s="1" t="str">
        <f>+CONCATENATE(Nacsport!EA280,Nacsport!EB280,Nacsport!EC280,Nacsport!ED280,Nacsport!EE280)</f>
        <v/>
      </c>
      <c r="AB355" s="1" t="str">
        <f>+CONCATENATE(Nacsport!EF280,Nacsport!EG280,Nacsport!EH280,Nacsport!EI280,Nacsport!EJ280,Nacsport!EK280)</f>
        <v/>
      </c>
      <c r="AC355" s="1" t="str">
        <f>+CONCATENATE(Nacsport!EL280,Nacsport!EM280,Nacsport!EN280,Nacsport!EO280,Nacsport!EP280,Nacsport!EQ280,Nacsport!ER280)</f>
        <v>RUCK ATTACK</v>
      </c>
      <c r="AD355" s="1" t="str">
        <f>+CONCATENATE(Nacsport!ES280,Nacsport!ET280,Nacsport!EU280,Nacsport!EV280,Nacsport!EW280,Nacsport!EX280,Nacsport!EY280,Nacsport!EZ280)</f>
        <v/>
      </c>
      <c r="AE355" s="1" t="str">
        <f>+CONCATENATE(Nacsport!FA280,Nacsport!FB280,Nacsport!FC280)</f>
        <v/>
      </c>
      <c r="AF355" s="1" t="str">
        <f>+CONCATENATE(Nacsport!FD280,Nacsport!FE280)</f>
        <v/>
      </c>
      <c r="AG355" s="1" t="str">
        <f>+CONCATENATE(Nacsport!FF280,Nacsport!FG280,Nacsport!FH280,Nacsport!FI280,Nacsport!FJ280)</f>
        <v/>
      </c>
      <c r="AH355" s="1" t="str">
        <f>+IF(AG355="TRY",5,IF(AG355="CONVERSION",2,IF(AG355="PENALTY-KICK",3,IF(AG355="PENALTY-TRY",7,IF(AG355="DROP",3,"")))))</f>
        <v/>
      </c>
      <c r="AI355" s="1" t="str">
        <f>+CONCATENATE(Nacsport!FK280,Nacsport!FL280)</f>
        <v/>
      </c>
      <c r="AJ355" s="34" t="str">
        <f>+CONCATENATE(Nacsport!FM280,Nacsport!FN280)</f>
        <v/>
      </c>
      <c r="AK355" s="1" t="str">
        <f>+IF(OR(K355="ATTACCO",K355="DIFESA"),+CONCATENATE(Nacsport!FO280,Nacsport!FP279,Nacsport!FQ280,Nacsport!FR280,Nacsport!FS280,Nacsport!FT280,Nacsport!FU280,),"")</f>
        <v/>
      </c>
      <c r="AL355" s="1" t="str">
        <f>+IF(OR(K355="ATAQUE",K355="DEFENSA"),+CONCATENATE(Nacsport!FV280,Nacsport!FW280,Nacsport!FX280,Nacsport!FY280,Nacsport!FZ280,Nacsport!GA280,Nacsport!GB280,),"")</f>
        <v/>
      </c>
      <c r="AM355" s="1" t="str">
        <f>+CONCATENATE(Nacsport!GC280,Nacsport!GD280,Nacsport!GE280,Nacsport!GF280,Nacsport!GG280,Nacsport!GH280,Nacsport!GI280,Nacsport!GJ280,)</f>
        <v/>
      </c>
      <c r="AN355" s="1" t="str">
        <f>IF(K355="PUNTOS",LOOKUP(2,1/($K$3:K355="ATAQUE"),$AN$3:AN355),IF(+COUNTIF(Nacsport!GK280:'Nacsport'!GS280,"*")&gt;0,+COUNTIF(Nacsport!GK280:'Nacsport'!GS280,"*"),""))</f>
        <v/>
      </c>
      <c r="AO355" t="str">
        <f ca="1">+IF(K355="QUIEBRE",+IF(L355="SAN LUIS",+COUNTIF(K355:INDIRECT(ADDRESS((LOOKUP(2,1/($K$1:K355="ATAQUE"),Nacsport!$A$1:A280)),3,4)),"RUCK")+1,+COUNTIF(K355:INDIRECT(ADDRESS((LOOKUP(2,1/($K$1:K355="DEFENSA"),Nacsport!$A$1:A280)),3,4)),"RUCK")+1),"")</f>
        <v/>
      </c>
      <c r="AP355" t="str">
        <f ca="1">+IF(OR(K355="PUNTOS",K355="QUIEBRE"),+IF(L355="SAN LUIS",+COUNTIF(K355:INDIRECT(ADDRESS((LOOKUP(2,1/($K$1:K355="ATAQUE"),Nacsport!$A$1:A280)),3,4)),"PASE"),+COUNTIF(K355:INDIRECT(ADDRESS((LOOKUP(2,1/($K$1:K355="DEFENSA"),Nacsport!$A$1:A280)),3,4)),"PASE")),"")</f>
        <v/>
      </c>
      <c r="AQ355" t="str">
        <f>IF(K355="QUIEBRE",LOOKUP(2,1/($K$3:K355="ATAQUE"),$AL$3:AL355),IF(+COUNTIF(Nacsport!GK280:'Nacsport'!GS280,"*")&gt;0,+COUNTIF(Nacsport!GK280:'Nacsport'!GS280,"*"),""))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17"/>
    </row>
    <row r="356" spans="1:45" ht="15.75" hidden="1" customHeight="1" x14ac:dyDescent="0.2">
      <c r="A356">
        <f>+Nacsport!A357</f>
        <v>357</v>
      </c>
      <c r="B356">
        <f>+A356-2</f>
        <v>355</v>
      </c>
      <c r="C356">
        <f>+B356</f>
        <v>355</v>
      </c>
      <c r="D356" s="12">
        <v>1</v>
      </c>
      <c r="E356" s="1" t="s">
        <v>1295</v>
      </c>
      <c r="F356" s="14">
        <f>CONVERT(LEFT(Nacsport!E357,2),"mn","hr")/24+CONVERT(MID(Nacsport!E357,4,2),"sec","hr")/24</f>
        <v>4.7604166666666663E-2</v>
      </c>
      <c r="G356" s="15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15">
        <f>(+CONVERT(F356,"hr","sec")*24)-5</f>
        <v>4107.9999999999991</v>
      </c>
      <c r="I356" s="15">
        <f>+CONVERT(F356,"hr","mn")*24</f>
        <v>68.55</v>
      </c>
      <c r="J356" s="1">
        <f>+Nacsport!B357</f>
        <v>37</v>
      </c>
      <c r="K356" s="1" t="str">
        <f>+Nacsport!C357</f>
        <v>END</v>
      </c>
      <c r="L356" s="1" t="str">
        <f>+CONCATENATE(Nacsport!I357,Nacsport!J357)</f>
        <v/>
      </c>
      <c r="M356" s="29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>+IF(AG356="TRY",5,IF(AG356="CONVERSION",2,IF(AG356="PENALTY-KICK",3,IF(AG356="PENALTY-TRY",7,IF(AG356="DROP",3,"")))))</f>
        <v/>
      </c>
      <c r="AI356" s="1" t="str">
        <f>+CONCATENATE(Nacsport!FK357,Nacsport!FL357)</f>
        <v/>
      </c>
      <c r="AJ356" s="34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17"/>
    </row>
    <row r="357" spans="1:45" ht="15.75" hidden="1" customHeight="1" x14ac:dyDescent="0.2">
      <c r="A357">
        <f>+Nacsport!A358</f>
        <v>358</v>
      </c>
      <c r="B357">
        <f>+A357-2</f>
        <v>356</v>
      </c>
      <c r="C357">
        <f>+B357</f>
        <v>356</v>
      </c>
      <c r="D357" s="12">
        <v>1</v>
      </c>
      <c r="E357" s="1" t="s">
        <v>1295</v>
      </c>
      <c r="F357" s="14">
        <f>CONVERT(LEFT(Nacsport!E358,2),"mn","hr")/24+CONVERT(MID(Nacsport!E358,4,2),"sec","hr")/24</f>
        <v>4.8055555555555553E-2</v>
      </c>
      <c r="G357" s="15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15">
        <f>(+CONVERT(F357,"hr","sec")*24)-5</f>
        <v>4147</v>
      </c>
      <c r="I357" s="15">
        <f>+CONVERT(F357,"hr","mn")*24</f>
        <v>69.2</v>
      </c>
      <c r="J357" s="1">
        <f>+Nacsport!B358</f>
        <v>22</v>
      </c>
      <c r="K357" s="1" t="str">
        <f>+Nacsport!C358</f>
        <v>DEFENCE</v>
      </c>
      <c r="L357" s="1" t="str">
        <f>+CONCATENATE(Nacsport!I358,Nacsport!J358)</f>
        <v/>
      </c>
      <c r="M357" s="29" t="str">
        <f>IF(Nacsport!G358&lt;&gt;"",LEFT(Nacsport!G358,FIND(";",Nacsport!G358)-1),"")</f>
        <v>69</v>
      </c>
      <c r="N357" s="1" t="str">
        <f>IFERROR(MID(Nacsport!G358,FIND(";", Nacsport!G358)+1,IFERROR(FIND(" ", Nacsport!G358 &amp; " ", FIND(";", Nacsport!G358)+1) - FIND(";", Nacsport!G358)-1,LEN(Nacsport!G358))),"")</f>
        <v>96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>+IF(AG357="TRY",5,IF(AG357="CONVERSION",2,IF(AG357="PENALTY-KICK",3,IF(AG357="PENALTY-TRY",7,IF(AG357="DROP",3,"")))))</f>
        <v/>
      </c>
      <c r="AI357" s="1" t="str">
        <f>+CONCATENATE(Nacsport!FK358,Nacsport!FL358)</f>
        <v/>
      </c>
      <c r="AJ357" s="34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 t="str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/>
      </c>
      <c r="AS357" s="17"/>
    </row>
    <row r="358" spans="1:45" ht="15.75" hidden="1" customHeight="1" x14ac:dyDescent="0.2">
      <c r="A358">
        <f>+Nacsport!A359</f>
        <v>359</v>
      </c>
      <c r="B358">
        <f>+A358-2</f>
        <v>357</v>
      </c>
      <c r="C358">
        <f>+B358</f>
        <v>357</v>
      </c>
      <c r="D358" s="12">
        <v>1</v>
      </c>
      <c r="E358" s="1" t="s">
        <v>1295</v>
      </c>
      <c r="F358" s="14">
        <f>CONVERT(LEFT(Nacsport!E359,2),"mn","hr")/24+CONVERT(MID(Nacsport!E359,4,2),"sec","hr")/24</f>
        <v>4.8055555555555553E-2</v>
      </c>
      <c r="G358" s="15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15">
        <f>(+CONVERT(F358,"hr","sec")*24)-5</f>
        <v>4147</v>
      </c>
      <c r="I358" s="15">
        <f>+CONVERT(F358,"hr","mn")*24</f>
        <v>69.2</v>
      </c>
      <c r="J358" s="1">
        <f>+Nacsport!B359</f>
        <v>39</v>
      </c>
      <c r="K358" s="1" t="str">
        <f>+Nacsport!C359</f>
        <v>SHORT-MATCH</v>
      </c>
      <c r="L358" s="1" t="str">
        <f>+CONCATENATE(Nacsport!I359,Nacsport!J359)</f>
        <v/>
      </c>
      <c r="M358" s="29" t="str">
        <f>IF(Nacsport!G359&lt;&gt;"",LEFT(Nacsport!G359,FIND(";",Nacsport!G359)-1),"")</f>
        <v>69</v>
      </c>
      <c r="N358" s="1" t="str">
        <f>IFERROR(MID(Nacsport!G359,FIND(";", Nacsport!G359)+1,IFERROR(FIND(" ", Nacsport!G359 &amp; " ", FIND(";", Nacsport!G359)+1) - FIND(";", Nacsport!G359)-1,LEN(Nacsport!G359))),"")</f>
        <v>96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>+IF(AG358="TRY",5,IF(AG358="CONVERSION",2,IF(AG358="PENALTY-KICK",3,IF(AG358="PENALTY-TRY",7,IF(AG358="DROP",3,"")))))</f>
        <v/>
      </c>
      <c r="AI358" s="1" t="str">
        <f>+CONCATENATE(Nacsport!FK359,Nacsport!FL359)</f>
        <v/>
      </c>
      <c r="AJ358" s="34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17"/>
    </row>
    <row r="359" spans="1:45" ht="15.75" hidden="1" customHeight="1" x14ac:dyDescent="0.2">
      <c r="A359">
        <f>+Nacsport!A360</f>
        <v>360</v>
      </c>
      <c r="B359">
        <f>+A359-2</f>
        <v>358</v>
      </c>
      <c r="C359">
        <f>+B359</f>
        <v>358</v>
      </c>
      <c r="D359" s="12">
        <v>1</v>
      </c>
      <c r="E359" s="1" t="s">
        <v>1295</v>
      </c>
      <c r="F359" s="14">
        <f>CONVERT(LEFT(Nacsport!E360,2),"mn","hr")/24+CONVERT(MID(Nacsport!E360,4,2),"sec","hr")/24</f>
        <v>4.8090277777777773E-2</v>
      </c>
      <c r="G359" s="15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15">
        <f>(+CONVERT(F359,"hr","sec")*24)-5</f>
        <v>4149.9999999999991</v>
      </c>
      <c r="I359" s="15">
        <f>+CONVERT(F359,"hr","mn")*24</f>
        <v>69.249999999999986</v>
      </c>
      <c r="J359" s="1">
        <f>+Nacsport!B360</f>
        <v>16</v>
      </c>
      <c r="K359" s="1" t="str">
        <f>+Nacsport!C360</f>
        <v>LINEOUT</v>
      </c>
      <c r="L359" s="1" t="str">
        <f>+CONCATENATE(Nacsport!I360,Nacsport!J360)</f>
        <v>OPPONENT</v>
      </c>
      <c r="M359" s="29" t="str">
        <f>IF(Nacsport!G360&lt;&gt;"",LEFT(Nacsport!G360,FIND(";",Nacsport!G360)-1),"")</f>
        <v>69</v>
      </c>
      <c r="N359" s="1" t="str">
        <f>IFERROR(MID(Nacsport!G360,FIND(";", Nacsport!G360)+1,IFERROR(FIND(" ", Nacsport!G360 &amp; " ", FIND(";", Nacsport!G360)+1) - FIND(";", Nacsport!G360)-1,LEN(Nacsport!G360))),"")</f>
        <v>96</v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>CLEAN</v>
      </c>
      <c r="U359" s="1" t="str">
        <f>+CONCATENATE(Nacsport!CI360,Nacsport!CJ360,Nacsport!CK360,Nacsport!CL360,Nacsport!CM360,Nacsport!CN360,Nacsport!CO360,Nacsport!CP360)</f>
        <v>L5</v>
      </c>
      <c r="V359" s="1" t="str">
        <f>+CONCATENATE(Nacsport!CQ360,Nacsport!CR360,Nacsport!CS360,Nacsport!CT360,Nacsport!CU360,Nacsport!CV360)</f>
        <v>B</v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>+IF(AG359="TRY",5,IF(AG359="CONVERSION",2,IF(AG359="PENALTY-KICK",3,IF(AG359="PENALTY-TRY",7,IF(AG359="DROP",3,"")))))</f>
        <v/>
      </c>
      <c r="AI359" s="1" t="str">
        <f>+CONCATENATE(Nacsport!FK360,Nacsport!FL360)</f>
        <v/>
      </c>
      <c r="AJ359" s="34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17"/>
    </row>
    <row r="360" spans="1:45" ht="15.75" hidden="1" customHeight="1" x14ac:dyDescent="0.2">
      <c r="A360">
        <f>+Nacsport!A361</f>
        <v>361</v>
      </c>
      <c r="B360">
        <f>+A360-2</f>
        <v>359</v>
      </c>
      <c r="C360">
        <f>+B360</f>
        <v>359</v>
      </c>
      <c r="D360" s="12">
        <v>1</v>
      </c>
      <c r="E360" s="1" t="s">
        <v>1295</v>
      </c>
      <c r="F360" s="14">
        <f>CONVERT(LEFT(Nacsport!E361,2),"mn","hr")/24+CONVERT(MID(Nacsport!E361,4,2),"sec","hr")/24</f>
        <v>4.8275462962962958E-2</v>
      </c>
      <c r="G360" s="15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15">
        <f>(+CONVERT(F360,"hr","sec")*24)-5</f>
        <v>4166</v>
      </c>
      <c r="I360" s="15">
        <f>+CONVERT(F360,"hr","mn")*24</f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OPPONENT</v>
      </c>
      <c r="M360" s="29" t="str">
        <f>IF(Nacsport!G361&lt;&gt;"",LEFT(Nacsport!G361,FIND(";",Nacsport!G361)-1),"")</f>
        <v>61</v>
      </c>
      <c r="N360" s="1" t="str">
        <f>IFERROR(MID(Nacsport!G361,FIND(";", Nacsport!G361)+1,IFERROR(FIND(" ", Nacsport!G361 &amp; " ", FIND(";", Nacsport!G361)+1) - FIND(";", Nacsport!G361)-1,LEN(Nacsport!G361))),"")</f>
        <v>96</v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>NEUTRAL</v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>+IF(AG360="TRY",5,IF(AG360="CONVERSION",2,IF(AG360="PENALTY-KICK",3,IF(AG360="PENALTY-TRY",7,IF(AG360="DROP",3,"")))))</f>
        <v/>
      </c>
      <c r="AI360" s="1" t="str">
        <f>+CONCATENATE(Nacsport!FK361,Nacsport!FL361)</f>
        <v/>
      </c>
      <c r="AJ360" s="34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17"/>
    </row>
    <row r="361" spans="1:45" ht="15.75" hidden="1" customHeight="1" x14ac:dyDescent="0.2">
      <c r="A361">
        <f>+Nacsport!A362</f>
        <v>362</v>
      </c>
      <c r="B361">
        <f>+A361-2</f>
        <v>360</v>
      </c>
      <c r="C361">
        <f>+B361</f>
        <v>360</v>
      </c>
      <c r="D361" s="12">
        <v>1</v>
      </c>
      <c r="E361" s="1" t="s">
        <v>1295</v>
      </c>
      <c r="F361" s="14">
        <f>CONVERT(LEFT(Nacsport!E362,2),"mn","hr")/24+CONVERT(MID(Nacsport!E362,4,2),"sec","hr")/24</f>
        <v>4.8298611111111105E-2</v>
      </c>
      <c r="G361" s="15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15">
        <f>(+CONVERT(F361,"hr","sec")*24)-5</f>
        <v>4167.9999999999991</v>
      </c>
      <c r="I361" s="15">
        <f>+CONVERT(F361,"hr","mn")*24</f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OPPONENT</v>
      </c>
      <c r="M361" s="29" t="str">
        <f>IF(Nacsport!G362&lt;&gt;"",LEFT(Nacsport!G362,FIND(";",Nacsport!G362)-1),"")</f>
        <v>68</v>
      </c>
      <c r="N361" s="1" t="str">
        <f>IFERROR(MID(Nacsport!G362,FIND(";", Nacsport!G362)+1,IFERROR(FIND(" ", Nacsport!G362 &amp; " ", FIND(";", Nacsport!G362)+1) - FIND(";", Nacsport!G362)-1,LEN(Nacsport!G362))),"")</f>
        <v>97</v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>NUMBERS</v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>+IF(AG361="TRY",5,IF(AG361="CONVERSION",2,IF(AG361="PENALTY-KICK",3,IF(AG361="PENALTY-TRY",7,IF(AG361="DROP",3,"")))))</f>
        <v/>
      </c>
      <c r="AI361" s="1" t="str">
        <f>+CONCATENATE(Nacsport!FK362,Nacsport!FL362)</f>
        <v/>
      </c>
      <c r="AJ361" s="34" t="str">
        <f>+CONCATENATE(Nacsport!FM362,Nacsport!FN362)</f>
        <v/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17"/>
    </row>
    <row r="362" spans="1:45" ht="15.75" customHeight="1" x14ac:dyDescent="0.2">
      <c r="A362">
        <f>+Nacsport!A363</f>
        <v>363</v>
      </c>
      <c r="B362">
        <f>+A362-2</f>
        <v>361</v>
      </c>
      <c r="C362">
        <f>+B362</f>
        <v>361</v>
      </c>
      <c r="D362" s="12">
        <v>1</v>
      </c>
      <c r="E362" s="1" t="s">
        <v>1295</v>
      </c>
      <c r="F362" s="14">
        <f>CONVERT(LEFT(Nacsport!E363,2),"mn","hr")/24+CONVERT(MID(Nacsport!E363,4,2),"sec","hr")/24</f>
        <v>4.8333333333333332E-2</v>
      </c>
      <c r="G362" s="15">
        <f>(CONVERT((CONVERT(LEFT(Nacsport!F363,2),"mn","hr")/24+CONVERT(MID(Nacsport!F363,4,2),"sec","hr")/24)-(CONVERT(LEFT(Nacsport!E363,2),"mn","hr")/24+CONVERT(MID(Nacsport!E363,4,2),"sec","hr")/24),"hr","sec")*24)+2</f>
        <v>4.9999999999998694</v>
      </c>
      <c r="H362" s="15">
        <f>(+CONVERT(F362,"hr","sec")*24)-5</f>
        <v>4171</v>
      </c>
      <c r="I362" s="15">
        <f>+CONVERT(F362,"hr","mn")*24</f>
        <v>69.599999999999994</v>
      </c>
      <c r="J362" s="1">
        <f>+Nacsport!B363</f>
        <v>52</v>
      </c>
      <c r="K362" s="1" t="str">
        <f>+Nacsport!C363</f>
        <v>TACKLE</v>
      </c>
      <c r="L362" s="1" t="str">
        <f>+CONCATENATE(Nacsport!I363,Nacsport!J363)</f>
        <v>SAN BENEDETTO</v>
      </c>
      <c r="M362" s="29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7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>NEGATIVE</v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>+IF(AG362="TRY",5,IF(AG362="CONVERSION",2,IF(AG362="PENALTY-KICK",3,IF(AG362="PENALTY-TRY",7,IF(AG362="DROP",3,"")))))</f>
        <v/>
      </c>
      <c r="AI362" s="1" t="str">
        <f>+CONCATENATE(Nacsport!FK363,Nacsport!FL363)</f>
        <v/>
      </c>
      <c r="AJ362" s="34" t="str">
        <f>+CONCATENATE(Nacsport!FM363,Nacsport!FN363)</f>
        <v/>
      </c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17"/>
    </row>
    <row r="363" spans="1:45" ht="15.75" hidden="1" customHeight="1" x14ac:dyDescent="0.2">
      <c r="A363">
        <f>+Nacsport!A364</f>
        <v>364</v>
      </c>
      <c r="B363">
        <f>+A363-2</f>
        <v>362</v>
      </c>
      <c r="C363">
        <f>+B363</f>
        <v>362</v>
      </c>
      <c r="D363" s="12">
        <v>1</v>
      </c>
      <c r="E363" s="1" t="s">
        <v>1295</v>
      </c>
      <c r="F363" s="14">
        <f>CONVERT(LEFT(Nacsport!E364,2),"mn","hr")/24+CONVERT(MID(Nacsport!E364,4,2),"sec","hr")/24</f>
        <v>4.8344907407407406E-2</v>
      </c>
      <c r="G363" s="15">
        <f>CONVERT((CONVERT(LEFT(Nacsport!F364,2),"mn","hr")/24+CONVERT(MID(Nacsport!F364,4,2),"sec","hr")/24)-(CONVERT(LEFT(Nacsport!E364,2),"mn","hr")/24+CONVERT(MID(Nacsport!E364,4,2),"sec","hr")/24),"hr","sec")*24</f>
        <v>0</v>
      </c>
      <c r="H363" s="15">
        <f>(+CONVERT(F363,"hr","sec")*24)-5</f>
        <v>4172</v>
      </c>
      <c r="I363" s="15">
        <f>+CONVERT(F363,"hr","mn")*24</f>
        <v>69.616666666666674</v>
      </c>
      <c r="J363" s="1">
        <f>+Nacsport!B364</f>
        <v>15</v>
      </c>
      <c r="K363" s="1" t="str">
        <f>+Nacsport!C364</f>
        <v>POINTS</v>
      </c>
      <c r="L363" s="1" t="str">
        <f>+CONCATENATE(Nacsport!I364,Nacsport!J364)</f>
        <v>OPPONENT</v>
      </c>
      <c r="M363" s="29" t="str">
        <f>IF(Nacsport!G364&lt;&gt;"",LEFT(Nacsport!G364,FIND(";",Nacsport!G364)-1),"")</f>
        <v>67</v>
      </c>
      <c r="N363" s="1" t="str">
        <f>IFERROR(MID(Nacsport!G364,FIND(";", Nacsport!G364)+1,IFERROR(FIND(" ", Nacsport!G364 &amp; " ", FIND(";", Nacsport!G364)+1) - FIND(";", Nacsport!G364)-1,LEN(Nacsport!G364))),"")</f>
        <v>100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>TRY</v>
      </c>
      <c r="AH363" s="1">
        <f>+IF(AG363="TRY",5,IF(AG363="CONVERSION",2,IF(AG363="PENALTY-KICK",3,IF(AG363="PENALTY-TRY",7,IF(AG363="DROP",3,"")))))</f>
        <v>5</v>
      </c>
      <c r="AI363" s="1" t="str">
        <f>+CONCATENATE(Nacsport!FK364,Nacsport!FL364)</f>
        <v/>
      </c>
      <c r="AJ363" s="34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17"/>
    </row>
    <row r="364" spans="1:45" ht="15.75" hidden="1" customHeight="1" x14ac:dyDescent="0.2">
      <c r="A364">
        <f>+Nacsport!A365</f>
        <v>365</v>
      </c>
      <c r="B364">
        <f>+A364-2</f>
        <v>363</v>
      </c>
      <c r="C364">
        <f>+B364</f>
        <v>363</v>
      </c>
      <c r="D364" s="12">
        <v>1</v>
      </c>
      <c r="E364" s="1" t="s">
        <v>1295</v>
      </c>
      <c r="F364" s="14">
        <f>CONVERT(LEFT(Nacsport!E365,2),"mn","hr")/24+CONVERT(MID(Nacsport!E365,4,2),"sec","hr")/24</f>
        <v>4.8344907407407406E-2</v>
      </c>
      <c r="G364" s="15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15">
        <f>(+CONVERT(F364,"hr","sec")*24)-5</f>
        <v>4172</v>
      </c>
      <c r="I364" s="15">
        <f>+CONVERT(F364,"hr","mn")*24</f>
        <v>69.616666666666674</v>
      </c>
      <c r="J364" s="1">
        <f>+Nacsport!B365</f>
        <v>38</v>
      </c>
      <c r="K364" s="1" t="str">
        <f>+Nacsport!C365</f>
        <v>END</v>
      </c>
      <c r="L364" s="1" t="str">
        <f>+CONCATENATE(Nacsport!I365,Nacsport!J365)</f>
        <v/>
      </c>
      <c r="M364" s="29" t="str">
        <f>IF(Nacsport!G365&lt;&gt;"",LEFT(Nacsport!G365,FIND(";",Nacsport!G365)-1),"")</f>
        <v/>
      </c>
      <c r="N364" s="1" t="str">
        <f>IFERROR(MID(Nacsport!G365,FIND(";", Nacsport!G365)+1,IFERROR(FIND(" ", Nacsport!G365 &amp; " ", FIND(";", Nacsport!G365)+1) - FIND(";", Nacsport!G365)-1,LEN(Nacsport!G365))),"")</f>
        <v/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>+IF(AG364="TRY",5,IF(AG364="CONVERSION",2,IF(AG364="PENALTY-KICK",3,IF(AG364="PENALTY-TRY",7,IF(AG364="DROP",3,"")))))</f>
        <v/>
      </c>
      <c r="AI364" s="1" t="str">
        <f>+CONCATENATE(Nacsport!FK365,Nacsport!FL365)</f>
        <v/>
      </c>
      <c r="AJ364" s="34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17"/>
    </row>
    <row r="365" spans="1:45" ht="15.75" hidden="1" customHeight="1" x14ac:dyDescent="0.2">
      <c r="A365">
        <f>+Nacsport!A366</f>
        <v>366</v>
      </c>
      <c r="B365">
        <f>+A365-2</f>
        <v>364</v>
      </c>
      <c r="C365">
        <f>+B365</f>
        <v>364</v>
      </c>
      <c r="D365" s="12">
        <v>1</v>
      </c>
      <c r="E365" s="1" t="s">
        <v>1295</v>
      </c>
      <c r="F365" s="14">
        <f>CONVERT(LEFT(Nacsport!E366,2),"mn","hr")/24+CONVERT(MID(Nacsport!E366,4,2),"sec","hr")/24</f>
        <v>4.9305555555555554E-2</v>
      </c>
      <c r="G365" s="15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15">
        <f>(+CONVERT(F365,"hr","sec")*24)-5</f>
        <v>4255</v>
      </c>
      <c r="I365" s="15">
        <f>+CONVERT(F365,"hr","mn")*24</f>
        <v>71</v>
      </c>
      <c r="J365" s="1">
        <f>+Nacsport!B366</f>
        <v>40</v>
      </c>
      <c r="K365" s="1" t="str">
        <f>+Nacsport!C366</f>
        <v>SHORT-MATCH</v>
      </c>
      <c r="L365" s="1" t="str">
        <f>+CONCATENATE(Nacsport!I366,Nacsport!J366)</f>
        <v/>
      </c>
      <c r="M365" s="29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/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>+IF(AG365="TRY",5,IF(AG365="CONVERSION",2,IF(AG365="PENALTY-KICK",3,IF(AG365="PENALTY-TRY",7,IF(AG365="DROP",3,"")))))</f>
        <v/>
      </c>
      <c r="AI365" s="1" t="str">
        <f>+CONCATENATE(Nacsport!FK366,Nacsport!FL366)</f>
        <v/>
      </c>
      <c r="AJ365" s="34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17"/>
    </row>
    <row r="366" spans="1:45" ht="15.75" customHeight="1" x14ac:dyDescent="0.2">
      <c r="A366">
        <f>+Nacsport!A367</f>
        <v>367</v>
      </c>
      <c r="B366">
        <f>+A366-2</f>
        <v>365</v>
      </c>
      <c r="C366">
        <f>+B366</f>
        <v>365</v>
      </c>
      <c r="D366" s="12">
        <v>1</v>
      </c>
      <c r="E366" s="1" t="s">
        <v>1295</v>
      </c>
      <c r="F366" s="14">
        <f>CONVERT(LEFT(Nacsport!E367,2),"mn","hr")/24+CONVERT(MID(Nacsport!E367,4,2),"sec","hr")/24</f>
        <v>4.9340277777777775E-2</v>
      </c>
      <c r="G366" s="15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15">
        <f>(+CONVERT(F366,"hr","sec")*24)-5</f>
        <v>4258</v>
      </c>
      <c r="I366" s="15">
        <f>+CONVERT(F366,"hr","mn")*24</f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29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>+IF(AG366="TRY",5,IF(AG366="CONVERSION",2,IF(AG366="PENALTY-KICK",3,IF(AG366="PENALTY-TRY",7,IF(AG366="DROP",3,"")))))</f>
        <v/>
      </c>
      <c r="AI366" s="1" t="str">
        <f>+CONCATENATE(Nacsport!FK367,Nacsport!FL367)</f>
        <v/>
      </c>
      <c r="AJ366" s="34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17"/>
    </row>
    <row r="367" spans="1:45" ht="15.75" customHeight="1" x14ac:dyDescent="0.2">
      <c r="A367">
        <f>+Nacsport!A368</f>
        <v>368</v>
      </c>
      <c r="B367">
        <f>+A367-2</f>
        <v>366</v>
      </c>
      <c r="C367">
        <f>+B367</f>
        <v>366</v>
      </c>
      <c r="D367" s="12">
        <v>1</v>
      </c>
      <c r="E367" s="1" t="s">
        <v>1295</v>
      </c>
      <c r="F367" s="14">
        <f>CONVERT(LEFT(Nacsport!E368,2),"mn","hr")/24+CONVERT(MID(Nacsport!E368,4,2),"sec","hr")/24</f>
        <v>4.9363425925925922E-2</v>
      </c>
      <c r="G367" s="15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15">
        <f>(+CONVERT(F367,"hr","sec")*24)-5</f>
        <v>4260</v>
      </c>
      <c r="I367" s="15">
        <f>+CONVERT(F367,"hr","mn")*24</f>
        <v>71.083333333333329</v>
      </c>
      <c r="J367" s="1">
        <f>+Nacsport!B368</f>
        <v>18</v>
      </c>
      <c r="K367" s="1" t="str">
        <f>+Nacsport!C368</f>
        <v>TURNOVER-</v>
      </c>
      <c r="L367" s="1" t="str">
        <f>+CONCATENATE(Nacsport!I368,Nacsport!J368)</f>
        <v>SAN BENEDETTO</v>
      </c>
      <c r="M367" s="29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9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>KNOCK-ON</v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>+IF(AG367="TRY",5,IF(AG367="CONVERSION",2,IF(AG367="PENALTY-KICK",3,IF(AG367="PENALTY-TRY",7,IF(AG367="DROP",3,"")))))</f>
        <v/>
      </c>
      <c r="AI367" s="1" t="str">
        <f>+CONCATENATE(Nacsport!FK368,Nacsport!FL368)</f>
        <v/>
      </c>
      <c r="AJ367" s="34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17"/>
    </row>
    <row r="368" spans="1:45" ht="15.75" hidden="1" customHeight="1" x14ac:dyDescent="0.2">
      <c r="A368">
        <f>+Nacsport!A369</f>
        <v>369</v>
      </c>
      <c r="B368">
        <f>+A368-2</f>
        <v>367</v>
      </c>
      <c r="C368">
        <f>+B368</f>
        <v>367</v>
      </c>
      <c r="D368" s="12">
        <v>1</v>
      </c>
      <c r="E368" s="1" t="s">
        <v>1295</v>
      </c>
      <c r="F368" s="14">
        <f>CONVERT(LEFT(Nacsport!E369,2),"mn","hr")/24+CONVERT(MID(Nacsport!E369,4,2),"sec","hr")/24</f>
        <v>4.9363425925925922E-2</v>
      </c>
      <c r="G368" s="15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15">
        <f>(+CONVERT(F368,"hr","sec")*24)-5</f>
        <v>4260</v>
      </c>
      <c r="I368" s="15">
        <f>+CONVERT(F368,"hr","mn")*24</f>
        <v>71.083333333333329</v>
      </c>
      <c r="J368" s="1">
        <f>+Nacsport!B369</f>
        <v>39</v>
      </c>
      <c r="K368" s="1" t="str">
        <f>+Nacsport!C369</f>
        <v>END</v>
      </c>
      <c r="L368" s="1" t="str">
        <f>+CONCATENATE(Nacsport!I369,Nacsport!J369)</f>
        <v/>
      </c>
      <c r="M368" s="29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/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>+IF(AG368="TRY",5,IF(AG368="CONVERSION",2,IF(AG368="PENALTY-KICK",3,IF(AG368="PENALTY-TRY",7,IF(AG368="DROP",3,"")))))</f>
        <v/>
      </c>
      <c r="AI368" s="1" t="str">
        <f>+CONCATENATE(Nacsport!FK369,Nacsport!FL369)</f>
        <v/>
      </c>
      <c r="AJ368" s="34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17"/>
    </row>
    <row r="369" spans="1:45" ht="15.75" hidden="1" customHeight="1" x14ac:dyDescent="0.2">
      <c r="A369">
        <f>+Nacsport!A370</f>
        <v>370</v>
      </c>
      <c r="B369">
        <f>+A369-2</f>
        <v>368</v>
      </c>
      <c r="C369">
        <f>+B369</f>
        <v>368</v>
      </c>
      <c r="D369" s="12">
        <v>1</v>
      </c>
      <c r="E369" s="1" t="s">
        <v>1295</v>
      </c>
      <c r="F369" s="14">
        <f>CONVERT(LEFT(Nacsport!E370,2),"mn","hr")/24+CONVERT(MID(Nacsport!E370,4,2),"sec","hr")/24</f>
        <v>5.0312499999999996E-2</v>
      </c>
      <c r="G369" s="15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15">
        <f>(+CONVERT(F369,"hr","sec")*24)-5</f>
        <v>4342</v>
      </c>
      <c r="I369" s="15">
        <f>+CONVERT(F369,"hr","mn")*24</f>
        <v>72.449999999999989</v>
      </c>
      <c r="J369" s="1">
        <f>+Nacsport!B370</f>
        <v>23</v>
      </c>
      <c r="K369" s="1" t="str">
        <f>+Nacsport!C370</f>
        <v>DEFENCE</v>
      </c>
      <c r="L369" s="1" t="str">
        <f>+CONCATENATE(Nacsport!I370,Nacsport!J370)</f>
        <v/>
      </c>
      <c r="M369" s="29" t="str">
        <f>IF(Nacsport!G370&lt;&gt;"",LEFT(Nacsport!G370,FIND(";",Nacsport!G370)-1),"")</f>
        <v>11</v>
      </c>
      <c r="N369" s="1" t="str">
        <f>IFERROR(MID(Nacsport!G370,FIND(";", Nacsport!G370)+1,IFERROR(FIND(" ", Nacsport!G370 &amp; " ", FIND(";", Nacsport!G370)+1) - FIND(";", Nacsport!G370)-1,LEN(Nacsport!G370))),"")</f>
        <v>25</v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>+IF(AG369="TRY",5,IF(AG369="CONVERSION",2,IF(AG369="PENALTY-KICK",3,IF(AG369="PENALTY-TRY",7,IF(AG369="DROP",3,"")))))</f>
        <v/>
      </c>
      <c r="AI369" s="1" t="str">
        <f>+CONCATENATE(Nacsport!FK370,Nacsport!FL370)</f>
        <v/>
      </c>
      <c r="AJ369" s="34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 t="str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/>
      </c>
      <c r="AS369" s="17"/>
    </row>
    <row r="370" spans="1:45" ht="15.75" hidden="1" customHeight="1" x14ac:dyDescent="0.2">
      <c r="A370">
        <f>+Nacsport!A371</f>
        <v>371</v>
      </c>
      <c r="B370">
        <f>+A370-2</f>
        <v>369</v>
      </c>
      <c r="C370">
        <f>+B370</f>
        <v>369</v>
      </c>
      <c r="D370" s="12">
        <v>1</v>
      </c>
      <c r="E370" s="1" t="s">
        <v>1295</v>
      </c>
      <c r="F370" s="14">
        <f>CONVERT(LEFT(Nacsport!E371,2),"mn","hr")/24+CONVERT(MID(Nacsport!E371,4,2),"sec","hr")/24</f>
        <v>5.0312499999999996E-2</v>
      </c>
      <c r="G370" s="15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15">
        <f>(+CONVERT(F370,"hr","sec")*24)-5</f>
        <v>4342</v>
      </c>
      <c r="I370" s="15">
        <f>+CONVERT(F370,"hr","mn")*24</f>
        <v>72.449999999999989</v>
      </c>
      <c r="J370" s="1">
        <f>+Nacsport!B371</f>
        <v>41</v>
      </c>
      <c r="K370" s="1" t="str">
        <f>+Nacsport!C371</f>
        <v>SHORT-MATCH</v>
      </c>
      <c r="L370" s="1" t="str">
        <f>+CONCATENATE(Nacsport!I371,Nacsport!J371)</f>
        <v/>
      </c>
      <c r="M370" s="29" t="str">
        <f>IF(Nacsport!G371&lt;&gt;"",LEFT(Nacsport!G371,FIND(";",Nacsport!G371)-1),"")</f>
        <v>11</v>
      </c>
      <c r="N370" s="1" t="str">
        <f>IFERROR(MID(Nacsport!G371,FIND(";", Nacsport!G371)+1,IFERROR(FIND(" ", Nacsport!G371 &amp; " ", FIND(";", Nacsport!G371)+1) - FIND(";", Nacsport!G371)-1,LEN(Nacsport!G371))),"")</f>
        <v>25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>+IF(AG370="TRY",5,IF(AG370="CONVERSION",2,IF(AG370="PENALTY-KICK",3,IF(AG370="PENALTY-TRY",7,IF(AG370="DROP",3,"")))))</f>
        <v/>
      </c>
      <c r="AI370" s="1" t="str">
        <f>+CONCATENATE(Nacsport!FK371,Nacsport!FL371)</f>
        <v/>
      </c>
      <c r="AJ370" s="34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17"/>
    </row>
    <row r="371" spans="1:45" ht="15.75" hidden="1" customHeight="1" x14ac:dyDescent="0.2">
      <c r="A371">
        <f>+Nacsport!A372</f>
        <v>372</v>
      </c>
      <c r="B371">
        <f>+A371-2</f>
        <v>370</v>
      </c>
      <c r="C371">
        <f>+B371</f>
        <v>370</v>
      </c>
      <c r="D371" s="12">
        <v>1</v>
      </c>
      <c r="E371" s="1" t="s">
        <v>1295</v>
      </c>
      <c r="F371" s="14">
        <f>CONVERT(LEFT(Nacsport!E372,2),"mn","hr")/24+CONVERT(MID(Nacsport!E372,4,2),"sec","hr")/24</f>
        <v>5.035879629629629E-2</v>
      </c>
      <c r="G371" s="15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15">
        <f>(+CONVERT(F371,"hr","sec")*24)-5</f>
        <v>4346</v>
      </c>
      <c r="I371" s="15">
        <f>+CONVERT(F371,"hr","mn")*24</f>
        <v>72.516666666666666</v>
      </c>
      <c r="J371" s="1">
        <f>+Nacsport!B372</f>
        <v>12</v>
      </c>
      <c r="K371" s="1" t="str">
        <f>+Nacsport!C372</f>
        <v>SCRUM</v>
      </c>
      <c r="L371" s="1" t="str">
        <f>+CONCATENATE(Nacsport!I372,Nacsport!J372)</f>
        <v>OPPONENT</v>
      </c>
      <c r="M371" s="29" t="str">
        <f>IF(Nacsport!G372&lt;&gt;"",LEFT(Nacsport!G372,FIND(";",Nacsport!G372)-1),"")</f>
        <v>11</v>
      </c>
      <c r="N371" s="1" t="str">
        <f>IFERROR(MID(Nacsport!G372,FIND(";", Nacsport!G372)+1,IFERROR(FIND(" ", Nacsport!G372 &amp; " ", FIND(";", Nacsport!G372)+1) - FIND(";", Nacsport!G372)-1,LEN(Nacsport!G372))),"")</f>
        <v>25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>WIN</v>
      </c>
      <c r="S371" s="1" t="str">
        <f>+CONCATENATE(Nacsport!CB372,Nacsport!CC372,Nacsport!CD372)</f>
        <v>NEGATIVE</v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>+IF(AG371="TRY",5,IF(AG371="CONVERSION",2,IF(AG371="PENALTY-KICK",3,IF(AG371="PENALTY-TRY",7,IF(AG371="DROP",3,"")))))</f>
        <v/>
      </c>
      <c r="AI371" s="1" t="str">
        <f>+CONCATENATE(Nacsport!FK372,Nacsport!FL372)</f>
        <v/>
      </c>
      <c r="AJ371" s="34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17"/>
    </row>
    <row r="372" spans="1:45" ht="15.75" customHeight="1" x14ac:dyDescent="0.2">
      <c r="A372">
        <f>+Nacsport!A373</f>
        <v>373</v>
      </c>
      <c r="B372">
        <f>+A372-2</f>
        <v>371</v>
      </c>
      <c r="C372">
        <f>+B372</f>
        <v>371</v>
      </c>
      <c r="D372" s="12">
        <v>1</v>
      </c>
      <c r="E372" s="1" t="s">
        <v>1295</v>
      </c>
      <c r="F372" s="14">
        <f>CONVERT(LEFT(Nacsport!E373,2),"mn","hr")/24+CONVERT(MID(Nacsport!E373,4,2),"sec","hr")/24</f>
        <v>5.0474537037037033E-2</v>
      </c>
      <c r="G372" s="15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15">
        <f>(+CONVERT(F372,"hr","sec")*24)-5</f>
        <v>4356</v>
      </c>
      <c r="I372" s="15">
        <f>+CONVERT(F372,"hr","mn")*24</f>
        <v>72.683333333333323</v>
      </c>
      <c r="J372" s="1">
        <f>+Nacsport!B373</f>
        <v>14</v>
      </c>
      <c r="K372" s="1" t="str">
        <f>+Nacsport!C373</f>
        <v>TURNOVER+</v>
      </c>
      <c r="L372" s="1" t="str">
        <f>+CONCATENATE(Nacsport!I373,Nacsport!J373)</f>
        <v>SAN BENEDETTO</v>
      </c>
      <c r="M372" s="29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/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>KICK</v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>+IF(AG372="TRY",5,IF(AG372="CONVERSION",2,IF(AG372="PENALTY-KICK",3,IF(AG372="PENALTY-TRY",7,IF(AG372="DROP",3,"")))))</f>
        <v/>
      </c>
      <c r="AI372" s="1" t="str">
        <f>+CONCATENATE(Nacsport!FK373,Nacsport!FL373)</f>
        <v/>
      </c>
      <c r="AJ372" s="34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17"/>
    </row>
    <row r="373" spans="1:45" ht="15.75" hidden="1" customHeight="1" x14ac:dyDescent="0.2">
      <c r="A373">
        <f>+Nacsport!A374</f>
        <v>374</v>
      </c>
      <c r="B373">
        <f>+A373-2</f>
        <v>372</v>
      </c>
      <c r="C373">
        <f>+B373</f>
        <v>372</v>
      </c>
      <c r="D373" s="12">
        <v>1</v>
      </c>
      <c r="E373" s="1" t="s">
        <v>1295</v>
      </c>
      <c r="F373" s="14">
        <f>CONVERT(LEFT(Nacsport!E374,2),"mn","hr")/24+CONVERT(MID(Nacsport!E374,4,2),"sec","hr")/24</f>
        <v>5.0520833333333327E-2</v>
      </c>
      <c r="G373" s="15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15">
        <f>(+CONVERT(F373,"hr","sec")*24)-5</f>
        <v>4359.9999999999991</v>
      </c>
      <c r="I373" s="15">
        <f>+CONVERT(F373,"hr","mn")*24</f>
        <v>72.749999999999986</v>
      </c>
      <c r="J373" s="1">
        <f>+Nacsport!B374</f>
        <v>40</v>
      </c>
      <c r="K373" s="1" t="str">
        <f>+Nacsport!C374</f>
        <v>END</v>
      </c>
      <c r="L373" s="1" t="str">
        <f>+CONCATENATE(Nacsport!I374,Nacsport!J374)</f>
        <v/>
      </c>
      <c r="M373" s="29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>+IF(AG373="TRY",5,IF(AG373="CONVERSION",2,IF(AG373="PENALTY-KICK",3,IF(AG373="PENALTY-TRY",7,IF(AG373="DROP",3,"")))))</f>
        <v/>
      </c>
      <c r="AI373" s="1" t="str">
        <f>+CONCATENATE(Nacsport!FK374,Nacsport!FL374)</f>
        <v/>
      </c>
      <c r="AJ373" s="34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17"/>
    </row>
    <row r="374" spans="1:45" ht="15.75" hidden="1" customHeight="1" x14ac:dyDescent="0.2">
      <c r="A374">
        <f>+Nacsport!A375</f>
        <v>375</v>
      </c>
      <c r="B374">
        <f>+A374-2</f>
        <v>373</v>
      </c>
      <c r="C374">
        <f>+B374</f>
        <v>373</v>
      </c>
      <c r="D374" s="12">
        <v>1</v>
      </c>
      <c r="E374" s="1" t="s">
        <v>1295</v>
      </c>
      <c r="F374" s="14">
        <f>CONVERT(LEFT(Nacsport!E375,2),"mn","hr")/24+CONVERT(MID(Nacsport!E375,4,2),"sec","hr")/24</f>
        <v>5.0868055555555548E-2</v>
      </c>
      <c r="G374" s="15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15">
        <f>(+CONVERT(F374,"hr","sec")*24)-5</f>
        <v>4389.9999999999991</v>
      </c>
      <c r="I374" s="15">
        <f>+CONVERT(F374,"hr","mn")*24</f>
        <v>73.25</v>
      </c>
      <c r="J374" s="1">
        <f>+Nacsport!B375</f>
        <v>32</v>
      </c>
      <c r="K374" s="1" t="str">
        <f>+Nacsport!C375</f>
        <v>ATTACK</v>
      </c>
      <c r="L374" s="1" t="str">
        <f>+CONCATENATE(Nacsport!I375,Nacsport!J375)</f>
        <v/>
      </c>
      <c r="M374" s="29" t="str">
        <f>IF(Nacsport!G375&lt;&gt;"",LEFT(Nacsport!G375,FIND(";",Nacsport!G375)-1),"")</f>
        <v>2</v>
      </c>
      <c r="N374" s="1" t="str">
        <f>IFERROR(MID(Nacsport!G375,FIND(";", Nacsport!G375)+1,IFERROR(FIND(" ", Nacsport!G375 &amp; " ", FIND(";", Nacsport!G375)+1) - FIND(";", Nacsport!G375)-1,LEN(Nacsport!G375))),"")</f>
        <v>35</v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/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>+IF(AG374="TRY",5,IF(AG374="CONVERSION",2,IF(AG374="PENALTY-KICK",3,IF(AG374="PENALTY-TRY",7,IF(AG374="DROP",3,"")))))</f>
        <v/>
      </c>
      <c r="AI374" s="1" t="str">
        <f>+CONCATENATE(Nacsport!FK375,Nacsport!FL375)</f>
        <v/>
      </c>
      <c r="AJ374" s="34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 t="str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/>
      </c>
      <c r="AS374" s="17"/>
    </row>
    <row r="375" spans="1:45" ht="15.75" hidden="1" customHeight="1" x14ac:dyDescent="0.2">
      <c r="A375">
        <f>+Nacsport!A376</f>
        <v>376</v>
      </c>
      <c r="B375">
        <f>+A375-2</f>
        <v>374</v>
      </c>
      <c r="C375">
        <f>+B375</f>
        <v>374</v>
      </c>
      <c r="D375" s="12">
        <v>1</v>
      </c>
      <c r="E375" s="1" t="s">
        <v>1295</v>
      </c>
      <c r="F375" s="14">
        <f>CONVERT(LEFT(Nacsport!E376,2),"mn","hr")/24+CONVERT(MID(Nacsport!E376,4,2),"sec","hr")/24</f>
        <v>5.0868055555555548E-2</v>
      </c>
      <c r="G375" s="15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15">
        <f>(+CONVERT(F375,"hr","sec")*24)-5</f>
        <v>4389.9999999999991</v>
      </c>
      <c r="I375" s="15">
        <f>+CONVERT(F375,"hr","mn")*24</f>
        <v>73.25</v>
      </c>
      <c r="J375" s="1">
        <f>+Nacsport!B376</f>
        <v>42</v>
      </c>
      <c r="K375" s="1" t="str">
        <f>+Nacsport!C376</f>
        <v>SHORT-MATCH</v>
      </c>
      <c r="L375" s="1" t="str">
        <f>+CONCATENATE(Nacsport!I376,Nacsport!J376)</f>
        <v/>
      </c>
      <c r="M375" s="29" t="str">
        <f>IF(Nacsport!G376&lt;&gt;"",LEFT(Nacsport!G376,FIND(";",Nacsport!G376)-1),"")</f>
        <v>2</v>
      </c>
      <c r="N375" s="1" t="str">
        <f>IFERROR(MID(Nacsport!G376,FIND(";", Nacsport!G376)+1,IFERROR(FIND(" ", Nacsport!G376 &amp; " ", FIND(";", Nacsport!G376)+1) - FIND(";", Nacsport!G376)-1,LEN(Nacsport!G376))),"")</f>
        <v>35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/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>+IF(AG375="TRY",5,IF(AG375="CONVERSION",2,IF(AG375="PENALTY-KICK",3,IF(AG375="PENALTY-TRY",7,IF(AG375="DROP",3,"")))))</f>
        <v/>
      </c>
      <c r="AI375" s="1" t="str">
        <f>+CONCATENATE(Nacsport!FK376,Nacsport!FL376)</f>
        <v/>
      </c>
      <c r="AJ375" s="34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17"/>
    </row>
    <row r="376" spans="1:45" ht="15.75" customHeight="1" x14ac:dyDescent="0.2">
      <c r="A376">
        <f>+Nacsport!A377</f>
        <v>377</v>
      </c>
      <c r="B376">
        <f>+A376-2</f>
        <v>375</v>
      </c>
      <c r="C376">
        <f>+B376</f>
        <v>375</v>
      </c>
      <c r="D376" s="12">
        <v>1</v>
      </c>
      <c r="E376" s="1" t="s">
        <v>1295</v>
      </c>
      <c r="F376" s="14">
        <f>CONVERT(LEFT(Nacsport!E377,2),"mn","hr")/24+CONVERT(MID(Nacsport!E377,4,2),"sec","hr")/24</f>
        <v>5.0914351851851843E-2</v>
      </c>
      <c r="G376" s="15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15">
        <f>(+CONVERT(F376,"hr","sec")*24)-5</f>
        <v>4393.9999999999991</v>
      </c>
      <c r="I376" s="15">
        <f>+CONVERT(F376,"hr","mn")*24</f>
        <v>73.316666666666649</v>
      </c>
      <c r="J376" s="1">
        <f>+Nacsport!B377</f>
        <v>17</v>
      </c>
      <c r="K376" s="1" t="str">
        <f>+Nacsport!C377</f>
        <v>LINEOUT</v>
      </c>
      <c r="L376" s="1" t="str">
        <f>+CONCATENATE(Nacsport!I377,Nacsport!J377)</f>
        <v>SAN BENEDETTO</v>
      </c>
      <c r="M376" s="29" t="str">
        <f>IF(Nacsport!G377&lt;&gt;"",LEFT(Nacsport!G377,FIND(";",Nacsport!G377)-1),"")</f>
        <v>2</v>
      </c>
      <c r="N376" s="1" t="str">
        <f>IFERROR(MID(Nacsport!G377,FIND(";", Nacsport!G377)+1,IFERROR(FIND(" ", Nacsport!G377 &amp; " ", FIND(";", Nacsport!G377)+1) - FIND(";", Nacsport!G377)-1,LEN(Nacsport!G377))),"")</f>
        <v>35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6" s="1" t="str">
        <f>IF(ISNA(LOOKUP(2,1/(Nacsport!AA377:BY377&lt;&gt;""),Nacsport!AA377:BY377)),"",LOOKUP(2,1/(Nacsport!AA377:BY377&lt;&gt;""),Nacsport!AA377:BY377))</f>
        <v>5</v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>CLEAN</v>
      </c>
      <c r="U376" s="1" t="str">
        <f>+CONCATENATE(Nacsport!CI377,Nacsport!CJ377,Nacsport!CK377,Nacsport!CL377,Nacsport!CM377,Nacsport!CN377,Nacsport!CO377,Nacsport!CP377)</f>
        <v>L5</v>
      </c>
      <c r="V376" s="1" t="str">
        <f>+CONCATENATE(Nacsport!CQ377,Nacsport!CR377,Nacsport!CS377,Nacsport!CT377,Nacsport!CU377,Nacsport!CV377)</f>
        <v>A</v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>+IF(AG376="TRY",5,IF(AG376="CONVERSION",2,IF(AG376="PENALTY-KICK",3,IF(AG376="PENALTY-TRY",7,IF(AG376="DROP",3,"")))))</f>
        <v/>
      </c>
      <c r="AI376" s="1" t="str">
        <f>+CONCATENATE(Nacsport!FK377,Nacsport!FL377)</f>
        <v/>
      </c>
      <c r="AJ376" s="34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17"/>
    </row>
    <row r="377" spans="1:45" ht="15.75" hidden="1" customHeight="1" x14ac:dyDescent="0.2">
      <c r="A377">
        <f>+Nacsport!A378</f>
        <v>378</v>
      </c>
      <c r="B377">
        <f>+A377-2</f>
        <v>376</v>
      </c>
      <c r="C377">
        <f>+B377</f>
        <v>376</v>
      </c>
      <c r="D377" s="12">
        <v>1</v>
      </c>
      <c r="E377" s="1" t="s">
        <v>1295</v>
      </c>
      <c r="F377" s="14">
        <f>CONVERT(LEFT(Nacsport!E378,2),"mn","hr")/24+CONVERT(MID(Nacsport!E378,4,2),"sec","hr")/24</f>
        <v>5.1006944444444438E-2</v>
      </c>
      <c r="G377" s="15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15">
        <f>(+CONVERT(F377,"hr","sec")*24)-5</f>
        <v>4401.9999999999991</v>
      </c>
      <c r="I377" s="15">
        <f>+CONVERT(F377,"hr","mn")*24</f>
        <v>73.449999999999989</v>
      </c>
      <c r="J377" s="1">
        <f>+Nacsport!B378</f>
        <v>53</v>
      </c>
      <c r="K377" s="1" t="str">
        <f>+Nacsport!C378</f>
        <v>TACKLE</v>
      </c>
      <c r="L377" s="1" t="str">
        <f>+CONCATENATE(Nacsport!I378,Nacsport!J378)</f>
        <v>OPPONENT</v>
      </c>
      <c r="M377" s="29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>+IF(AG377="TRY",5,IF(AG377="CONVERSION",2,IF(AG377="PENALTY-KICK",3,IF(AG377="PENALTY-TRY",7,IF(AG377="DROP",3,"")))))</f>
        <v/>
      </c>
      <c r="AI377" s="1" t="str">
        <f>+CONCATENATE(Nacsport!FK378,Nacsport!FL378)</f>
        <v/>
      </c>
      <c r="AJ377" s="34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17"/>
    </row>
    <row r="378" spans="1:45" ht="15.75" customHeight="1" x14ac:dyDescent="0.2">
      <c r="A378">
        <f>+Nacsport!A379</f>
        <v>379</v>
      </c>
      <c r="B378">
        <f>+A378-2</f>
        <v>377</v>
      </c>
      <c r="C378">
        <f>+B378</f>
        <v>377</v>
      </c>
      <c r="D378" s="12">
        <v>1</v>
      </c>
      <c r="E378" s="1" t="s">
        <v>1295</v>
      </c>
      <c r="F378" s="14">
        <f>CONVERT(LEFT(Nacsport!E379,2),"mn","hr")/24+CONVERT(MID(Nacsport!E379,4,2),"sec","hr")/24</f>
        <v>5.1018518518518512E-2</v>
      </c>
      <c r="G378" s="15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15">
        <f>(+CONVERT(F378,"hr","sec")*24)-5</f>
        <v>4402.9999999999991</v>
      </c>
      <c r="I378" s="15">
        <f>+CONVERT(F378,"hr","mn")*24</f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29" t="str">
        <f>IF(Nacsport!G379&lt;&gt;"",LEFT(Nacsport!G379,FIND(";",Nacsport!G379)-1),"")</f>
        <v>13</v>
      </c>
      <c r="N378" s="1" t="str">
        <f>IFERROR(MID(Nacsport!G379,FIND(";", Nacsport!G379)+1,IFERROR(FIND(" ", Nacsport!G379 &amp; " ", FIND(";", Nacsport!G379)+1) - FIND(";", Nacsport!G379)-1,LEN(Nacsport!G379))),"")</f>
        <v>25</v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/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SLOW</v>
      </c>
      <c r="AG378" s="1" t="str">
        <f>+CONCATENATE(Nacsport!FF379,Nacsport!FG379,Nacsport!FH379,Nacsport!FI379,Nacsport!FJ379)</f>
        <v/>
      </c>
      <c r="AH378" s="1" t="str">
        <f>+IF(AG378="TRY",5,IF(AG378="CONVERSION",2,IF(AG378="PENALTY-KICK",3,IF(AG378="PENALTY-TRY",7,IF(AG378="DROP",3,"")))))</f>
        <v/>
      </c>
      <c r="AI378" s="1" t="str">
        <f>+CONCATENATE(Nacsport!FK379,Nacsport!FL379)</f>
        <v/>
      </c>
      <c r="AJ378" s="34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17"/>
    </row>
    <row r="379" spans="1:45" ht="15.75" hidden="1" customHeight="1" x14ac:dyDescent="0.2">
      <c r="A379">
        <f>+Nacsport!A380</f>
        <v>380</v>
      </c>
      <c r="B379">
        <f>+A379-2</f>
        <v>378</v>
      </c>
      <c r="C379">
        <f>+B379</f>
        <v>378</v>
      </c>
      <c r="D379" s="12">
        <v>1</v>
      </c>
      <c r="E379" s="1" t="s">
        <v>1295</v>
      </c>
      <c r="F379" s="14">
        <f>CONVERT(LEFT(Nacsport!E380,2),"mn","hr")/24+CONVERT(MID(Nacsport!E380,4,2),"sec","hr")/24</f>
        <v>5.1087962962962953E-2</v>
      </c>
      <c r="G379" s="15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15">
        <f>(+CONVERT(F379,"hr","sec")*24)-5</f>
        <v>4408.9999999999991</v>
      </c>
      <c r="I379" s="15">
        <f>+CONVERT(F379,"hr","mn")*24</f>
        <v>73.566666666666663</v>
      </c>
      <c r="J379" s="1">
        <f>+Nacsport!B380</f>
        <v>14</v>
      </c>
      <c r="K379" s="1" t="str">
        <f>+Nacsport!C380</f>
        <v>MISSED-TACKLE</v>
      </c>
      <c r="L379" s="1" t="str">
        <f>+CONCATENATE(Nacsport!I380,Nacsport!J380)</f>
        <v>OPPONENT</v>
      </c>
      <c r="M379" s="29" t="str">
        <f>IF(Nacsport!G380&lt;&gt;"",LEFT(Nacsport!G380,FIND(";",Nacsport!G380)-1),"")</f>
        <v/>
      </c>
      <c r="N379" s="1" t="str">
        <f>IFERROR(MID(Nacsport!G380,FIND(";", Nacsport!G380)+1,IFERROR(FIND(" ", Nacsport!G380 &amp; " ", FIND(";", Nacsport!G380)+1) - FIND(";", Nacsport!G380)-1,LEN(Nacsport!G380))),"")</f>
        <v/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>+IF(AG379="TRY",5,IF(AG379="CONVERSION",2,IF(AG379="PENALTY-KICK",3,IF(AG379="PENALTY-TRY",7,IF(AG379="DROP",3,"")))))</f>
        <v/>
      </c>
      <c r="AI379" s="1" t="str">
        <f>+CONCATENATE(Nacsport!FK380,Nacsport!FL380)</f>
        <v/>
      </c>
      <c r="AJ379" s="34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17"/>
    </row>
    <row r="380" spans="1:45" ht="15.75" hidden="1" customHeight="1" x14ac:dyDescent="0.2">
      <c r="A380">
        <f>+Nacsport!A381</f>
        <v>381</v>
      </c>
      <c r="B380">
        <f>+A380-2</f>
        <v>379</v>
      </c>
      <c r="C380">
        <f>+B380</f>
        <v>379</v>
      </c>
      <c r="D380" s="12">
        <v>1</v>
      </c>
      <c r="E380" s="1" t="s">
        <v>1295</v>
      </c>
      <c r="F380" s="14">
        <f>CONVERT(LEFT(Nacsport!E381,2),"mn","hr")/24+CONVERT(MID(Nacsport!E381,4,2),"sec","hr")/24</f>
        <v>5.1099537037037034E-2</v>
      </c>
      <c r="G380" s="15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15">
        <f>(+CONVERT(F380,"hr","sec")*24)-5</f>
        <v>4410</v>
      </c>
      <c r="I380" s="15">
        <f>+CONVERT(F380,"hr","mn")*24</f>
        <v>73.583333333333329</v>
      </c>
      <c r="J380" s="1">
        <f>+Nacsport!B381</f>
        <v>15</v>
      </c>
      <c r="K380" s="1" t="str">
        <f>+Nacsport!C381</f>
        <v>MISSED-TACKLE</v>
      </c>
      <c r="L380" s="1" t="str">
        <f>+CONCATENATE(Nacsport!I381,Nacsport!J381)</f>
        <v>OPPONENT</v>
      </c>
      <c r="M380" s="29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>+IF(AG380="TRY",5,IF(AG380="CONVERSION",2,IF(AG380="PENALTY-KICK",3,IF(AG380="PENALTY-TRY",7,IF(AG380="DROP",3,"")))))</f>
        <v/>
      </c>
      <c r="AI380" s="1" t="str">
        <f>+CONCATENATE(Nacsport!FK381,Nacsport!FL381)</f>
        <v/>
      </c>
      <c r="AJ380" s="34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17"/>
    </row>
    <row r="381" spans="1:45" ht="15.75" customHeight="1" x14ac:dyDescent="0.2">
      <c r="A381">
        <f>+Nacsport!A382</f>
        <v>382</v>
      </c>
      <c r="B381">
        <f>+A381-2</f>
        <v>380</v>
      </c>
      <c r="C381">
        <f>+B381</f>
        <v>380</v>
      </c>
      <c r="D381" s="12">
        <v>1</v>
      </c>
      <c r="E381" s="1" t="s">
        <v>1295</v>
      </c>
      <c r="F381" s="14">
        <f>CONVERT(LEFT(Nacsport!E382,2),"mn","hr")/24+CONVERT(MID(Nacsport!E382,4,2),"sec","hr")/24</f>
        <v>5.1134259259259254E-2</v>
      </c>
      <c r="G381" s="15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15">
        <f>(+CONVERT(F381,"hr","sec")*24)-5</f>
        <v>4413</v>
      </c>
      <c r="I381" s="15">
        <f>+CONVERT(F381,"hr","mn")*24</f>
        <v>73.633333333333326</v>
      </c>
      <c r="J381" s="1">
        <f>+Nacsport!B382</f>
        <v>19</v>
      </c>
      <c r="K381" s="1" t="str">
        <f>+Nacsport!C382</f>
        <v>TURNOVER-</v>
      </c>
      <c r="L381" s="1" t="str">
        <f>+CONCATENATE(Nacsport!I382,Nacsport!J382)</f>
        <v>SAN BENEDETTO</v>
      </c>
      <c r="M381" s="29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>12</v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>KNOCK-ON</v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>+IF(AG381="TRY",5,IF(AG381="CONVERSION",2,IF(AG381="PENALTY-KICK",3,IF(AG381="PENALTY-TRY",7,IF(AG381="DROP",3,"")))))</f>
        <v/>
      </c>
      <c r="AI381" s="1" t="str">
        <f>+CONCATENATE(Nacsport!FK382,Nacsport!FL382)</f>
        <v/>
      </c>
      <c r="AJ381" s="34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17"/>
    </row>
    <row r="382" spans="1:45" ht="15.75" hidden="1" customHeight="1" x14ac:dyDescent="0.2">
      <c r="A382">
        <f>+Nacsport!A383</f>
        <v>383</v>
      </c>
      <c r="B382">
        <f>+A382-2</f>
        <v>381</v>
      </c>
      <c r="C382">
        <f>+B382</f>
        <v>381</v>
      </c>
      <c r="D382" s="12">
        <v>1</v>
      </c>
      <c r="E382" s="1" t="s">
        <v>1295</v>
      </c>
      <c r="F382" s="14">
        <f>CONVERT(LEFT(Nacsport!E383,2),"mn","hr")/24+CONVERT(MID(Nacsport!E383,4,2),"sec","hr")/24</f>
        <v>5.1168981481481475E-2</v>
      </c>
      <c r="G382" s="15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15">
        <f>(+CONVERT(F382,"hr","sec")*24)-5</f>
        <v>4416</v>
      </c>
      <c r="I382" s="15">
        <f>+CONVERT(F382,"hr","mn")*24</f>
        <v>73.683333333333337</v>
      </c>
      <c r="J382" s="1">
        <f>+Nacsport!B383</f>
        <v>24</v>
      </c>
      <c r="K382" s="1" t="str">
        <f>+Nacsport!C383</f>
        <v>DEFENCE</v>
      </c>
      <c r="L382" s="1" t="str">
        <f>+CONCATENATE(Nacsport!I383,Nacsport!J383)</f>
        <v/>
      </c>
      <c r="M382" s="29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>+IF(AG382="TRY",5,IF(AG382="CONVERSION",2,IF(AG382="PENALTY-KICK",3,IF(AG382="PENALTY-TRY",7,IF(AG382="DROP",3,"")))))</f>
        <v/>
      </c>
      <c r="AI382" s="1" t="str">
        <f>+CONCATENATE(Nacsport!FK383,Nacsport!FL383)</f>
        <v/>
      </c>
      <c r="AJ382" s="34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 t="str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/>
      </c>
      <c r="AS382" s="17"/>
    </row>
    <row r="383" spans="1:45" ht="15.75" customHeight="1" x14ac:dyDescent="0.2">
      <c r="A383">
        <f>+Nacsport!A384</f>
        <v>384</v>
      </c>
      <c r="B383">
        <f>+A383-2</f>
        <v>382</v>
      </c>
      <c r="C383">
        <f>+B383</f>
        <v>382</v>
      </c>
      <c r="D383" s="12">
        <v>1</v>
      </c>
      <c r="E383" s="1" t="s">
        <v>1295</v>
      </c>
      <c r="F383" s="14">
        <f>CONVERT(LEFT(Nacsport!E384,2),"mn","hr")/24+CONVERT(MID(Nacsport!E384,4,2),"sec","hr")/24</f>
        <v>5.1238425925925916E-2</v>
      </c>
      <c r="G383" s="15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15">
        <f>(+CONVERT(F383,"hr","sec")*24)-5</f>
        <v>4421.9999999999991</v>
      </c>
      <c r="I383" s="15">
        <f>+CONVERT(F383,"hr","mn")*24</f>
        <v>73.783333333333317</v>
      </c>
      <c r="J383" s="1">
        <f>+Nacsport!B384</f>
        <v>15</v>
      </c>
      <c r="K383" s="1" t="str">
        <f>+Nacsport!C384</f>
        <v>TURNOVER+</v>
      </c>
      <c r="L383" s="1" t="str">
        <f>+CONCATENATE(Nacsport!I384,Nacsport!J384)</f>
        <v>SAN BENEDETTO</v>
      </c>
      <c r="M383" s="29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/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>KICK</v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>+IF(AG383="TRY",5,IF(AG383="CONVERSION",2,IF(AG383="PENALTY-KICK",3,IF(AG383="PENALTY-TRY",7,IF(AG383="DROP",3,"")))))</f>
        <v/>
      </c>
      <c r="AI383" s="1" t="str">
        <f>+CONCATENATE(Nacsport!FK384,Nacsport!FL384)</f>
        <v/>
      </c>
      <c r="AJ383" s="34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17"/>
    </row>
    <row r="384" spans="1:45" ht="15.75" hidden="1" customHeight="1" x14ac:dyDescent="0.2">
      <c r="A384">
        <f>+Nacsport!A385</f>
        <v>385</v>
      </c>
      <c r="B384">
        <f>+A384-2</f>
        <v>383</v>
      </c>
      <c r="C384">
        <f>+B384</f>
        <v>383</v>
      </c>
      <c r="D384" s="12">
        <v>1</v>
      </c>
      <c r="E384" s="1" t="s">
        <v>1295</v>
      </c>
      <c r="F384" s="14">
        <f>CONVERT(LEFT(Nacsport!E385,2),"mn","hr")/24+CONVERT(MID(Nacsport!E385,4,2),"sec","hr")/24</f>
        <v>5.1273148148148144E-2</v>
      </c>
      <c r="G384" s="15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15">
        <f>(+CONVERT(F384,"hr","sec")*24)-5</f>
        <v>4425</v>
      </c>
      <c r="I384" s="15">
        <f>+CONVERT(F384,"hr","mn")*24</f>
        <v>73.833333333333314</v>
      </c>
      <c r="J384" s="1">
        <f>+Nacsport!B385</f>
        <v>33</v>
      </c>
      <c r="K384" s="1" t="str">
        <f>+Nacsport!C385</f>
        <v>ATTACK</v>
      </c>
      <c r="L384" s="1" t="str">
        <f>+CONCATENATE(Nacsport!I385,Nacsport!J385)</f>
        <v/>
      </c>
      <c r="M384" s="29" t="str">
        <f>IF(Nacsport!G385&lt;&gt;"",LEFT(Nacsport!G385,FIND(";",Nacsport!G385)-1),"")</f>
        <v>25</v>
      </c>
      <c r="N384" s="1" t="str">
        <f>IFERROR(MID(Nacsport!G385,FIND(";", Nacsport!G385)+1,IFERROR(FIND(" ", Nacsport!G385 &amp; " ", FIND(";", Nacsport!G385)+1) - FIND(";", Nacsport!G385)-1,LEN(Nacsport!G385))),"")</f>
        <v>86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>+IF(AG384="TRY",5,IF(AG384="CONVERSION",2,IF(AG384="PENALTY-KICK",3,IF(AG384="PENALTY-TRY",7,IF(AG384="DROP",3,"")))))</f>
        <v/>
      </c>
      <c r="AI384" s="1" t="str">
        <f>+CONCATENATE(Nacsport!FK385,Nacsport!FL385)</f>
        <v/>
      </c>
      <c r="AJ384" s="34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 t="str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/>
      </c>
      <c r="AS384" s="17"/>
    </row>
    <row r="385" spans="1:45" ht="15.75" hidden="1" customHeight="1" x14ac:dyDescent="0.2">
      <c r="A385">
        <f>+Nacsport!A386</f>
        <v>386</v>
      </c>
      <c r="B385">
        <f>+A385-2</f>
        <v>384</v>
      </c>
      <c r="C385">
        <f>+B385</f>
        <v>384</v>
      </c>
      <c r="D385" s="12">
        <v>1</v>
      </c>
      <c r="E385" s="1" t="s">
        <v>1295</v>
      </c>
      <c r="F385" s="14">
        <f>CONVERT(LEFT(Nacsport!E386,2),"mn","hr")/24+CONVERT(MID(Nacsport!E386,4,2),"sec","hr")/24</f>
        <v>5.1342592592592586E-2</v>
      </c>
      <c r="G385" s="15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15">
        <f>(+CONVERT(F385,"hr","sec")*24)-5</f>
        <v>4431</v>
      </c>
      <c r="I385" s="15">
        <f>+CONVERT(F385,"hr","mn")*24</f>
        <v>73.933333333333323</v>
      </c>
      <c r="J385" s="1">
        <f>+Nacsport!B386</f>
        <v>41</v>
      </c>
      <c r="K385" s="1" t="str">
        <f>+Nacsport!C386</f>
        <v>END</v>
      </c>
      <c r="L385" s="1" t="str">
        <f>+CONCATENATE(Nacsport!I386,Nacsport!J386)</f>
        <v/>
      </c>
      <c r="M385" s="29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>+IF(AG385="TRY",5,IF(AG385="CONVERSION",2,IF(AG385="PENALTY-KICK",3,IF(AG385="PENALTY-TRY",7,IF(AG385="DROP",3,"")))))</f>
        <v/>
      </c>
      <c r="AI385" s="1" t="str">
        <f>+CONCATENATE(Nacsport!FK386,Nacsport!FL386)</f>
        <v/>
      </c>
      <c r="AJ385" s="34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17"/>
    </row>
    <row r="386" spans="1:45" ht="15.75" customHeight="1" x14ac:dyDescent="0.2">
      <c r="A386">
        <f>+Nacsport!A387</f>
        <v>387</v>
      </c>
      <c r="B386">
        <f>+A386-2</f>
        <v>385</v>
      </c>
      <c r="C386">
        <f>+B386</f>
        <v>385</v>
      </c>
      <c r="D386" s="12">
        <v>1</v>
      </c>
      <c r="E386" s="1" t="s">
        <v>1295</v>
      </c>
      <c r="F386" s="14">
        <f>CONVERT(LEFT(Nacsport!E387,2),"mn","hr")/24+CONVERT(MID(Nacsport!E387,4,2),"sec","hr")/24</f>
        <v>5.1354166666666659E-2</v>
      </c>
      <c r="G386" s="15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15">
        <f>(+CONVERT(F386,"hr","sec")*24)-5</f>
        <v>4431.9999999999991</v>
      </c>
      <c r="I386" s="15">
        <f>+CONVERT(F386,"hr","mn")*24</f>
        <v>73.949999999999989</v>
      </c>
      <c r="J386" s="1">
        <f>+Nacsport!B387</f>
        <v>20</v>
      </c>
      <c r="K386" s="1" t="str">
        <f>+Nacsport!C387</f>
        <v>TURNOVER-</v>
      </c>
      <c r="L386" s="1" t="str">
        <f>+CONCATENATE(Nacsport!I387,Nacsport!J387)</f>
        <v>SAN BENEDETTO</v>
      </c>
      <c r="M386" s="29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>20</v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>KICK</v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>+IF(AG386="TRY",5,IF(AG386="CONVERSION",2,IF(AG386="PENALTY-KICK",3,IF(AG386="PENALTY-TRY",7,IF(AG386="DROP",3,"")))))</f>
        <v/>
      </c>
      <c r="AI386" s="1" t="str">
        <f>+CONCATENATE(Nacsport!FK387,Nacsport!FL387)</f>
        <v/>
      </c>
      <c r="AJ386" s="34" t="str">
        <f>+CONCATENATE(Nacsport!FM387,Nacsport!FN387)</f>
        <v/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17"/>
    </row>
    <row r="387" spans="1:45" ht="15.75" customHeight="1" x14ac:dyDescent="0.2">
      <c r="A387">
        <f>+Nacsport!A388</f>
        <v>388</v>
      </c>
      <c r="B387">
        <f>+A387-2</f>
        <v>386</v>
      </c>
      <c r="C387">
        <f>+B387</f>
        <v>386</v>
      </c>
      <c r="D387" s="12">
        <v>1</v>
      </c>
      <c r="E387" s="1" t="s">
        <v>1295</v>
      </c>
      <c r="F387" s="14">
        <f>CONVERT(LEFT(Nacsport!E388,2),"mn","hr")/24+CONVERT(MID(Nacsport!E388,4,2),"sec","hr")/24</f>
        <v>5.1354166666666659E-2</v>
      </c>
      <c r="G387" s="15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15">
        <f>(+CONVERT(F387,"hr","sec")*24)-5</f>
        <v>4431.9999999999991</v>
      </c>
      <c r="I387" s="15">
        <f>+CONVERT(F387,"hr","mn")*24</f>
        <v>73.949999999999989</v>
      </c>
      <c r="J387" s="1">
        <f>+Nacsport!B388</f>
        <v>7</v>
      </c>
      <c r="K387" s="1" t="str">
        <f>+Nacsport!C388</f>
        <v>KICK</v>
      </c>
      <c r="L387" s="1" t="str">
        <f>+CONCATENATE(Nacsport!I388,Nacsport!J388)</f>
        <v>SAN BENEDETTO</v>
      </c>
      <c r="M387" s="29" t="str">
        <f>IF(Nacsport!G388&lt;&gt;"",LEFT(Nacsport!G388,FIND(";",Nacsport!G388)-1),"")</f>
        <v>25</v>
      </c>
      <c r="N387" s="1" t="str">
        <f>IFERROR(MID(Nacsport!G388,FIND(";", Nacsport!G388)+1,IFERROR(FIND(" ", Nacsport!G388 &amp; " ", FIND(";", Nacsport!G388)+1) - FIND(";", Nacsport!G388)-1,LEN(Nacsport!G388))),"")</f>
        <v>86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7" s="1" t="str">
        <f>IF(ISNA(LOOKUP(2,1/(Nacsport!AA388:BY388&lt;&gt;""),Nacsport!AA388:BY388)),"",LOOKUP(2,1/(Nacsport!AA388:BY388&lt;&gt;""),Nacsport!AA388:BY388))</f>
        <v>20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>PUNT</v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>+IF(AG387="TRY",5,IF(AG387="CONVERSION",2,IF(AG387="PENALTY-KICK",3,IF(AG387="PENALTY-TRY",7,IF(AG387="DROP",3,"")))))</f>
        <v/>
      </c>
      <c r="AI387" s="1" t="str">
        <f>+CONCATENATE(Nacsport!FK388,Nacsport!FL388)</f>
        <v/>
      </c>
      <c r="AJ387" s="34" t="str">
        <f>+CONCATENATE(Nacsport!FM388,Nacsport!FN388)</f>
        <v/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17"/>
    </row>
    <row r="388" spans="1:45" ht="15.75" hidden="1" customHeight="1" x14ac:dyDescent="0.2">
      <c r="A388">
        <f>+Nacsport!A389</f>
        <v>389</v>
      </c>
      <c r="B388">
        <f>+A388-2</f>
        <v>387</v>
      </c>
      <c r="C388">
        <f>+B388</f>
        <v>387</v>
      </c>
      <c r="D388" s="12">
        <v>1</v>
      </c>
      <c r="E388" s="1" t="s">
        <v>1295</v>
      </c>
      <c r="F388" s="14">
        <f>CONVERT(LEFT(Nacsport!E389,2),"mn","hr")/24+CONVERT(MID(Nacsport!E389,4,2),"sec","hr")/24</f>
        <v>5.1921296296296299E-2</v>
      </c>
      <c r="G388" s="15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15">
        <f>(+CONVERT(F388,"hr","sec")*24)-5</f>
        <v>4481</v>
      </c>
      <c r="I388" s="15">
        <f>+CONVERT(F388,"hr","mn")*24</f>
        <v>74.76666666666668</v>
      </c>
      <c r="J388" s="1">
        <f>+Nacsport!B389</f>
        <v>25</v>
      </c>
      <c r="K388" s="1" t="str">
        <f>+Nacsport!C389</f>
        <v>DEFENCE</v>
      </c>
      <c r="L388" s="1" t="str">
        <f>+CONCATENATE(Nacsport!I389,Nacsport!J389)</f>
        <v/>
      </c>
      <c r="M388" s="29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46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>+IF(AG388="TRY",5,IF(AG388="CONVERSION",2,IF(AG388="PENALTY-KICK",3,IF(AG388="PENALTY-TRY",7,IF(AG388="DROP",3,"")))))</f>
        <v/>
      </c>
      <c r="AI388" s="1" t="str">
        <f>+CONCATENATE(Nacsport!FK389,Nacsport!FL389)</f>
        <v/>
      </c>
      <c r="AJ388" s="34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 t="str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/>
      </c>
      <c r="AS388" s="17"/>
    </row>
    <row r="389" spans="1:45" ht="15.75" hidden="1" customHeight="1" x14ac:dyDescent="0.2">
      <c r="A389">
        <f>+Nacsport!A390</f>
        <v>390</v>
      </c>
      <c r="B389">
        <f>+A389-2</f>
        <v>388</v>
      </c>
      <c r="C389">
        <f>+B389</f>
        <v>388</v>
      </c>
      <c r="D389" s="12">
        <v>1</v>
      </c>
      <c r="E389" s="1" t="s">
        <v>1295</v>
      </c>
      <c r="F389" s="14">
        <f>CONVERT(LEFT(Nacsport!E390,2),"mn","hr")/24+CONVERT(MID(Nacsport!E390,4,2),"sec","hr")/24</f>
        <v>5.1921296296296299E-2</v>
      </c>
      <c r="G389" s="15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15">
        <f>(+CONVERT(F389,"hr","sec")*24)-5</f>
        <v>4481</v>
      </c>
      <c r="I389" s="15">
        <f>+CONVERT(F389,"hr","mn")*24</f>
        <v>74.76666666666668</v>
      </c>
      <c r="J389" s="1">
        <f>+Nacsport!B390</f>
        <v>43</v>
      </c>
      <c r="K389" s="1" t="str">
        <f>+Nacsport!C390</f>
        <v>SHORT-MATCH</v>
      </c>
      <c r="L389" s="1" t="str">
        <f>+CONCATENATE(Nacsport!I390,Nacsport!J390)</f>
        <v/>
      </c>
      <c r="M389" s="29" t="str">
        <f>IF(Nacsport!G390&lt;&gt;"",LEFT(Nacsport!G390,FIND(";",Nacsport!G390)-1),"")</f>
        <v>1</v>
      </c>
      <c r="N389" s="1" t="str">
        <f>IFERROR(MID(Nacsport!G390,FIND(";", Nacsport!G390)+1,IFERROR(FIND(" ", Nacsport!G390 &amp; " ", FIND(";", Nacsport!G390)+1) - FIND(";", Nacsport!G390)-1,LEN(Nacsport!G390))),"")</f>
        <v>46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>+IF(AG389="TRY",5,IF(AG389="CONVERSION",2,IF(AG389="PENALTY-KICK",3,IF(AG389="PENALTY-TRY",7,IF(AG389="DROP",3,"")))))</f>
        <v/>
      </c>
      <c r="AI389" s="1" t="str">
        <f>+CONCATENATE(Nacsport!FK390,Nacsport!FL390)</f>
        <v/>
      </c>
      <c r="AJ389" s="34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17"/>
    </row>
    <row r="390" spans="1:45" ht="15.75" hidden="1" customHeight="1" x14ac:dyDescent="0.2">
      <c r="A390">
        <f>+Nacsport!A391</f>
        <v>391</v>
      </c>
      <c r="B390">
        <f>+A390-2</f>
        <v>389</v>
      </c>
      <c r="C390">
        <f>+B390</f>
        <v>389</v>
      </c>
      <c r="D390" s="12">
        <v>1</v>
      </c>
      <c r="E390" s="1" t="s">
        <v>1295</v>
      </c>
      <c r="F390" s="14">
        <f>CONVERT(LEFT(Nacsport!E391,2),"mn","hr")/24+CONVERT(MID(Nacsport!E391,4,2),"sec","hr")/24</f>
        <v>5.2048611111111115E-2</v>
      </c>
      <c r="G390" s="15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15">
        <f>(+CONVERT(F390,"hr","sec")*24)-5</f>
        <v>4492</v>
      </c>
      <c r="I390" s="15">
        <f>+CONVERT(F390,"hr","mn")*24</f>
        <v>74.95</v>
      </c>
      <c r="J390" s="1">
        <f>+Nacsport!B391</f>
        <v>18</v>
      </c>
      <c r="K390" s="1" t="str">
        <f>+Nacsport!C391</f>
        <v>LINEOUT</v>
      </c>
      <c r="L390" s="1" t="str">
        <f>+CONCATENATE(Nacsport!I391,Nacsport!J391)</f>
        <v>OPPONENT</v>
      </c>
      <c r="M390" s="29" t="str">
        <f>IF(Nacsport!G391&lt;&gt;"",LEFT(Nacsport!G391,FIND(";",Nacsport!G391)-1),"")</f>
        <v>1</v>
      </c>
      <c r="N390" s="1" t="str">
        <f>IFERROR(MID(Nacsport!G391,FIND(";", Nacsport!G391)+1,IFERROR(FIND(" ", Nacsport!G391 &amp; " ", FIND(";", Nacsport!G391)+1) - FIND(";", Nacsport!G391)-1,LEN(Nacsport!G391))),"")</f>
        <v>46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>LOST L</v>
      </c>
      <c r="U390" s="1" t="str">
        <f>+CONCATENATE(Nacsport!CI391,Nacsport!CJ391,Nacsport!CK391,Nacsport!CL391,Nacsport!CM391,Nacsport!CN391,Nacsport!CO391,Nacsport!CP391)</f>
        <v>L5</v>
      </c>
      <c r="V390" s="1" t="str">
        <f>+CONCATENATE(Nacsport!CQ391,Nacsport!CR391,Nacsport!CS391,Nacsport!CT391,Nacsport!CU391,Nacsport!CV391)</f>
        <v>D</v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>+IF(AG390="TRY",5,IF(AG390="CONVERSION",2,IF(AG390="PENALTY-KICK",3,IF(AG390="PENALTY-TRY",7,IF(AG390="DROP",3,"")))))</f>
        <v/>
      </c>
      <c r="AI390" s="1" t="str">
        <f>+CONCATENATE(Nacsport!FK391,Nacsport!FL391)</f>
        <v/>
      </c>
      <c r="AJ390" s="34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17"/>
    </row>
    <row r="391" spans="1:45" ht="15.75" hidden="1" customHeight="1" x14ac:dyDescent="0.2">
      <c r="A391">
        <f>+Nacsport!A392</f>
        <v>392</v>
      </c>
      <c r="B391">
        <f>+A391-2</f>
        <v>390</v>
      </c>
      <c r="C391">
        <f>+B391</f>
        <v>390</v>
      </c>
      <c r="D391" s="12">
        <v>1</v>
      </c>
      <c r="E391" s="1" t="s">
        <v>1295</v>
      </c>
      <c r="F391" s="14">
        <f>CONVERT(LEFT(Nacsport!E392,2),"mn","hr")/24+CONVERT(MID(Nacsport!E392,4,2),"sec","hr")/24</f>
        <v>5.2048611111111115E-2</v>
      </c>
      <c r="G391" s="15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15">
        <f>(+CONVERT(F391,"hr","sec")*24)-5</f>
        <v>4492</v>
      </c>
      <c r="I391" s="15">
        <f>+CONVERT(F391,"hr","mn")*24</f>
        <v>74.95</v>
      </c>
      <c r="J391" s="1">
        <f>+Nacsport!B392</f>
        <v>34</v>
      </c>
      <c r="K391" s="1" t="str">
        <f>+Nacsport!C392</f>
        <v>ATTACK</v>
      </c>
      <c r="L391" s="1" t="str">
        <f>+CONCATENATE(Nacsport!I392,Nacsport!J392)</f>
        <v/>
      </c>
      <c r="M391" s="29" t="str">
        <f>IF(Nacsport!G392&lt;&gt;"",LEFT(Nacsport!G392,FIND(";",Nacsport!G392)-1),"")</f>
        <v>9</v>
      </c>
      <c r="N391" s="1" t="str">
        <f>IFERROR(MID(Nacsport!G392,FIND(";", Nacsport!G392)+1,IFERROR(FIND(" ", Nacsport!G392 &amp; " ", FIND(";", Nacsport!G392)+1) - FIND(";", Nacsport!G392)-1,LEN(Nacsport!G392))),"")</f>
        <v>39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>+IF(AG391="TRY",5,IF(AG391="CONVERSION",2,IF(AG391="PENALTY-KICK",3,IF(AG391="PENALTY-TRY",7,IF(AG391="DROP",3,"")))))</f>
        <v/>
      </c>
      <c r="AI391" s="1" t="str">
        <f>+CONCATENATE(Nacsport!FK392,Nacsport!FL392)</f>
        <v/>
      </c>
      <c r="AJ391" s="34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 t="str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/>
      </c>
      <c r="AS391" s="17"/>
    </row>
    <row r="392" spans="1:45" ht="15.75" hidden="1" customHeight="1" x14ac:dyDescent="0.2">
      <c r="A392">
        <f>+Nacsport!A393</f>
        <v>393</v>
      </c>
      <c r="B392">
        <f>+A392-2</f>
        <v>391</v>
      </c>
      <c r="C392">
        <f>+B392</f>
        <v>391</v>
      </c>
      <c r="D392" s="12">
        <v>1</v>
      </c>
      <c r="E392" s="1" t="s">
        <v>1295</v>
      </c>
      <c r="F392" s="14">
        <f>CONVERT(LEFT(Nacsport!E393,2),"mn","hr")/24+CONVERT(MID(Nacsport!E393,4,2),"sec","hr")/24</f>
        <v>5.2083333333333336E-2</v>
      </c>
      <c r="G392" s="15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15">
        <f>(+CONVERT(F392,"hr","sec")*24)-5</f>
        <v>4495</v>
      </c>
      <c r="I392" s="15">
        <f>+CONVERT(F392,"hr","mn")*24</f>
        <v>75</v>
      </c>
      <c r="J392" s="1">
        <f>+Nacsport!B393</f>
        <v>16</v>
      </c>
      <c r="K392" s="1" t="str">
        <f>+Nacsport!C393</f>
        <v>MISSED-TACKLE</v>
      </c>
      <c r="L392" s="1" t="str">
        <f>+CONCATENATE(Nacsport!I393,Nacsport!J393)</f>
        <v>OPPONENT</v>
      </c>
      <c r="M392" s="29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>+IF(AG392="TRY",5,IF(AG392="CONVERSION",2,IF(AG392="PENALTY-KICK",3,IF(AG392="PENALTY-TRY",7,IF(AG392="DROP",3,"")))))</f>
        <v/>
      </c>
      <c r="AI392" s="1" t="str">
        <f>+CONCATENATE(Nacsport!FK393,Nacsport!FL393)</f>
        <v/>
      </c>
      <c r="AJ392" s="34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17"/>
    </row>
    <row r="393" spans="1:45" ht="15.75" hidden="1" customHeight="1" x14ac:dyDescent="0.2">
      <c r="A393">
        <f>+Nacsport!A394</f>
        <v>394</v>
      </c>
      <c r="B393">
        <f>+A393-2</f>
        <v>392</v>
      </c>
      <c r="C393">
        <f>+B393</f>
        <v>392</v>
      </c>
      <c r="D393" s="12">
        <v>1</v>
      </c>
      <c r="E393" s="1" t="s">
        <v>1295</v>
      </c>
      <c r="F393" s="14">
        <f>CONVERT(LEFT(Nacsport!E394,2),"mn","hr")/24+CONVERT(MID(Nacsport!E394,4,2),"sec","hr")/24</f>
        <v>5.2083333333333336E-2</v>
      </c>
      <c r="G393" s="15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15">
        <f>(+CONVERT(F393,"hr","sec")*24)-5</f>
        <v>4495</v>
      </c>
      <c r="I393" s="15">
        <f>+CONVERT(F393,"hr","mn")*24</f>
        <v>75</v>
      </c>
      <c r="J393" s="1">
        <f>+Nacsport!B394</f>
        <v>17</v>
      </c>
      <c r="K393" s="1" t="str">
        <f>+Nacsport!C394</f>
        <v>MISSED-TACKLE</v>
      </c>
      <c r="L393" s="1" t="str">
        <f>+CONCATENATE(Nacsport!I394,Nacsport!J394)</f>
        <v>OPPONENT</v>
      </c>
      <c r="M393" s="29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>+IF(AG393="TRY",5,IF(AG393="CONVERSION",2,IF(AG393="PENALTY-KICK",3,IF(AG393="PENALTY-TRY",7,IF(AG393="DROP",3,"")))))</f>
        <v/>
      </c>
      <c r="AI393" s="1" t="str">
        <f>+CONCATENATE(Nacsport!FK394,Nacsport!FL394)</f>
        <v/>
      </c>
      <c r="AJ393" s="34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17"/>
    </row>
    <row r="394" spans="1:45" ht="15.75" customHeight="1" x14ac:dyDescent="0.2">
      <c r="A394">
        <f>+Nacsport!A395</f>
        <v>395</v>
      </c>
      <c r="B394">
        <f>+A394-2</f>
        <v>393</v>
      </c>
      <c r="C394">
        <f>+B394</f>
        <v>393</v>
      </c>
      <c r="D394" s="12">
        <v>1</v>
      </c>
      <c r="E394" s="1" t="s">
        <v>1295</v>
      </c>
      <c r="F394" s="14">
        <f>CONVERT(LEFT(Nacsport!E395,2),"mn","hr")/24+CONVERT(MID(Nacsport!E395,4,2),"sec","hr")/24</f>
        <v>5.2083333333333336E-2</v>
      </c>
      <c r="G394" s="15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15">
        <f>(+CONVERT(F394,"hr","sec")*24)-5</f>
        <v>4495</v>
      </c>
      <c r="I394" s="15">
        <f>+CONVERT(F394,"hr","mn")*24</f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29" t="str">
        <f>IF(Nacsport!G395&lt;&gt;"",LEFT(Nacsport!G395,FIND(";",Nacsport!G395)-1),"")</f>
        <v>9</v>
      </c>
      <c r="N394" s="1" t="str">
        <f>IFERROR(MID(Nacsport!G395,FIND(";", Nacsport!G395)+1,IFERROR(FIND(" ", Nacsport!G395 &amp; " ", FIND(";", Nacsport!G395)+1) - FIND(";", Nacsport!G395)-1,LEN(Nacsport!G395))),"")</f>
        <v>39</v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4" s="1" t="str">
        <f>IF(ISNA(LOOKUP(2,1/(Nacsport!AA395:BY395&lt;&gt;""),Nacsport!AA395:BY395)),"",LOOKUP(2,1/(Nacsport!AA395:BY395&lt;&gt;""),Nacsport!AA395:BY395))</f>
        <v>8</v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>INDIVIDUALE</v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>+IF(AG394="TRY",5,IF(AG394="CONVERSION",2,IF(AG394="PENALTY-KICK",3,IF(AG394="PENALTY-TRY",7,IF(AG394="DROP",3,"")))))</f>
        <v/>
      </c>
      <c r="AI394" s="1" t="str">
        <f>+CONCATENATE(Nacsport!FK395,Nacsport!FL395)</f>
        <v/>
      </c>
      <c r="AJ394" s="34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17"/>
    </row>
    <row r="395" spans="1:45" ht="15.75" hidden="1" customHeight="1" x14ac:dyDescent="0.2">
      <c r="A395">
        <f>+Nacsport!A396</f>
        <v>396</v>
      </c>
      <c r="B395">
        <f>+A395-2</f>
        <v>394</v>
      </c>
      <c r="C395">
        <f>+B395</f>
        <v>394</v>
      </c>
      <c r="D395" s="12">
        <v>1</v>
      </c>
      <c r="E395" s="1" t="s">
        <v>1295</v>
      </c>
      <c r="F395" s="14">
        <f>CONVERT(LEFT(Nacsport!E396,2),"mn","hr")/24+CONVERT(MID(Nacsport!E396,4,2),"sec","hr")/24</f>
        <v>5.212962962962963E-2</v>
      </c>
      <c r="G395" s="15">
        <f>(CONVERT((CONVERT(LEFT(Nacsport!F396,2),"mn","hr")/24+CONVERT(MID(Nacsport!F396,4,2),"sec","hr")/24)-(CONVERT(LEFT(Nacsport!E396,2),"mn","hr")/24+CONVERT(MID(Nacsport!E396,4,2),"sec","hr")/24),"hr","sec")*24)+2</f>
        <v>5.000000000000469</v>
      </c>
      <c r="H395" s="15">
        <f>(+CONVERT(F395,"hr","sec")*24)-5</f>
        <v>4499</v>
      </c>
      <c r="I395" s="15">
        <f>+CONVERT(F395,"hr","mn")*24</f>
        <v>75.066666666666663</v>
      </c>
      <c r="J395" s="1">
        <f>+Nacsport!B396</f>
        <v>54</v>
      </c>
      <c r="K395" s="1" t="str">
        <f>+Nacsport!C396</f>
        <v>TACKLE</v>
      </c>
      <c r="L395" s="1" t="str">
        <f>+CONCATENATE(Nacsport!I396,Nacsport!J396)</f>
        <v>OPPONENT</v>
      </c>
      <c r="M395" s="29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>+IF(AG395="TRY",5,IF(AG395="CONVERSION",2,IF(AG395="PENALTY-KICK",3,IF(AG395="PENALTY-TRY",7,IF(AG395="DROP",3,"")))))</f>
        <v/>
      </c>
      <c r="AI395" s="1" t="str">
        <f>+CONCATENATE(Nacsport!FK396,Nacsport!FL396)</f>
        <v/>
      </c>
      <c r="AJ395" s="34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17"/>
    </row>
    <row r="396" spans="1:45" ht="15.75" hidden="1" customHeight="1" x14ac:dyDescent="0.2">
      <c r="A396">
        <f>+Nacsport!A397</f>
        <v>397</v>
      </c>
      <c r="B396">
        <f>+A396-2</f>
        <v>395</v>
      </c>
      <c r="C396">
        <f>+B396</f>
        <v>395</v>
      </c>
      <c r="D396" s="12">
        <v>1</v>
      </c>
      <c r="E396" s="1" t="s">
        <v>1295</v>
      </c>
      <c r="F396" s="14">
        <f>CONVERT(LEFT(Nacsport!E397,2),"mn","hr")/24+CONVERT(MID(Nacsport!E397,4,2),"sec","hr")/24</f>
        <v>5.212962962962963E-2</v>
      </c>
      <c r="G396" s="15">
        <f>(CONVERT((CONVERT(LEFT(Nacsport!F397,2),"mn","hr")/24+CONVERT(MID(Nacsport!F397,4,2),"sec","hr")/24)-(CONVERT(LEFT(Nacsport!E397,2),"mn","hr")/24+CONVERT(MID(Nacsport!E397,4,2),"sec","hr")/24),"hr","sec")*24)+2</f>
        <v>5.000000000000469</v>
      </c>
      <c r="H396" s="15">
        <f>(+CONVERT(F396,"hr","sec")*24)-5</f>
        <v>4499</v>
      </c>
      <c r="I396" s="15">
        <f>+CONVERT(F396,"hr","mn")*24</f>
        <v>75.066666666666663</v>
      </c>
      <c r="J396" s="1">
        <f>+Nacsport!B397</f>
        <v>55</v>
      </c>
      <c r="K396" s="1" t="str">
        <f>+Nacsport!C397</f>
        <v>TACKLE</v>
      </c>
      <c r="L396" s="1" t="str">
        <f>+CONCATENATE(Nacsport!I397,Nacsport!J397)</f>
        <v>OPPONENT</v>
      </c>
      <c r="M396" s="29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>+IF(AG396="TRY",5,IF(AG396="CONVERSION",2,IF(AG396="PENALTY-KICK",3,IF(AG396="PENALTY-TRY",7,IF(AG396="DROP",3,"")))))</f>
        <v/>
      </c>
      <c r="AI396" s="1" t="str">
        <f>+CONCATENATE(Nacsport!FK397,Nacsport!FL397)</f>
        <v/>
      </c>
      <c r="AJ396" s="34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17"/>
    </row>
    <row r="397" spans="1:45" ht="15.75" hidden="1" customHeight="1" x14ac:dyDescent="0.2">
      <c r="A397">
        <f>+Nacsport!A398</f>
        <v>398</v>
      </c>
      <c r="B397">
        <f>+A397-2</f>
        <v>396</v>
      </c>
      <c r="C397">
        <f>+B397</f>
        <v>396</v>
      </c>
      <c r="D397" s="12">
        <v>1</v>
      </c>
      <c r="E397" s="1" t="s">
        <v>1295</v>
      </c>
      <c r="F397" s="14">
        <f>CONVERT(LEFT(Nacsport!E398,2),"mn","hr")/24+CONVERT(MID(Nacsport!E398,4,2),"sec","hr")/24</f>
        <v>5.2175925925925931E-2</v>
      </c>
      <c r="G397" s="15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15">
        <f>(+CONVERT(F397,"hr","sec")*24)-5</f>
        <v>4503</v>
      </c>
      <c r="I397" s="15">
        <f>+CONVERT(F397,"hr","mn")*24</f>
        <v>75.133333333333326</v>
      </c>
      <c r="J397" s="1">
        <f>+Nacsport!B398</f>
        <v>42</v>
      </c>
      <c r="K397" s="1" t="str">
        <f>+Nacsport!C398</f>
        <v>END</v>
      </c>
      <c r="L397" s="1" t="str">
        <f>+CONCATENATE(Nacsport!I398,Nacsport!J398)</f>
        <v/>
      </c>
      <c r="M397" s="29" t="str">
        <f>IF(Nacsport!G398&lt;&gt;"",LEFT(Nacsport!G398,FIND(";",Nacsport!G398)-1),"")</f>
        <v/>
      </c>
      <c r="N397" s="1" t="str">
        <f>IFERROR(MID(Nacsport!G398,FIND(";", Nacsport!G398)+1,IFERROR(FIND(" ", Nacsport!G398 &amp; " ", FIND(";", Nacsport!G398)+1) - FIND(";", Nacsport!G398)-1,LEN(Nacsport!G398))),"")</f>
        <v/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>+IF(AG397="TRY",5,IF(AG397="CONVERSION",2,IF(AG397="PENALTY-KICK",3,IF(AG397="PENALTY-TRY",7,IF(AG397="DROP",3,"")))))</f>
        <v/>
      </c>
      <c r="AI397" s="1" t="str">
        <f>+CONCATENATE(Nacsport!FK398,Nacsport!FL398)</f>
        <v/>
      </c>
      <c r="AJ397" s="34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17"/>
    </row>
    <row r="398" spans="1:45" ht="15.75" hidden="1" customHeight="1" x14ac:dyDescent="0.2">
      <c r="A398">
        <f>+Nacsport!A399</f>
        <v>399</v>
      </c>
      <c r="B398">
        <f>+A398-2</f>
        <v>397</v>
      </c>
      <c r="C398">
        <f>+B398</f>
        <v>397</v>
      </c>
      <c r="D398" s="12">
        <v>1</v>
      </c>
      <c r="E398" s="1" t="s">
        <v>1295</v>
      </c>
      <c r="F398" s="14">
        <f>CONVERT(LEFT(Nacsport!E399,2),"mn","hr")/24+CONVERT(MID(Nacsport!E399,4,2),"sec","hr")/24</f>
        <v>5.3217592592592594E-2</v>
      </c>
      <c r="G398" s="15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15">
        <f>(+CONVERT(F398,"hr","sec")*24)-5</f>
        <v>4593</v>
      </c>
      <c r="I398" s="15">
        <f>+CONVERT(F398,"hr","mn")*24</f>
        <v>76.633333333333326</v>
      </c>
      <c r="J398" s="1">
        <f>+Nacsport!B399</f>
        <v>35</v>
      </c>
      <c r="K398" s="1" t="str">
        <f>+Nacsport!C399</f>
        <v>ATTACK</v>
      </c>
      <c r="L398" s="1" t="str">
        <f>+CONCATENATE(Nacsport!I399,Nacsport!J399)</f>
        <v/>
      </c>
      <c r="M398" s="29" t="str">
        <f>IF(Nacsport!G399&lt;&gt;"",LEFT(Nacsport!G399,FIND(";",Nacsport!G399)-1),"")</f>
        <v>10</v>
      </c>
      <c r="N398" s="1" t="str">
        <f>IFERROR(MID(Nacsport!G399,FIND(";", Nacsport!G399)+1,IFERROR(FIND(" ", Nacsport!G399 &amp; " ", FIND(";", Nacsport!G399)+1) - FIND(";", Nacsport!G399)-1,LEN(Nacsport!G399))),"")</f>
        <v>16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>+IF(AG398="TRY",5,IF(AG398="CONVERSION",2,IF(AG398="PENALTY-KICK",3,IF(AG398="PENALTY-TRY",7,IF(AG398="DROP",3,"")))))</f>
        <v/>
      </c>
      <c r="AI398" s="1" t="str">
        <f>+CONCATENATE(Nacsport!FK399,Nacsport!FL399)</f>
        <v/>
      </c>
      <c r="AJ398" s="34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 t="str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/>
      </c>
      <c r="AS398" s="17"/>
    </row>
    <row r="399" spans="1:45" ht="15.75" hidden="1" customHeight="1" x14ac:dyDescent="0.2">
      <c r="A399">
        <f>+Nacsport!A400</f>
        <v>400</v>
      </c>
      <c r="B399">
        <f>+A399-2</f>
        <v>398</v>
      </c>
      <c r="C399">
        <f>+B399</f>
        <v>398</v>
      </c>
      <c r="D399" s="12">
        <v>1</v>
      </c>
      <c r="E399" s="1" t="s">
        <v>1295</v>
      </c>
      <c r="F399" s="14">
        <f>CONVERT(LEFT(Nacsport!E400,2),"mn","hr")/24+CONVERT(MID(Nacsport!E400,4,2),"sec","hr")/24</f>
        <v>5.3217592592592594E-2</v>
      </c>
      <c r="G399" s="15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15">
        <f>(+CONVERT(F399,"hr","sec")*24)-5</f>
        <v>4593</v>
      </c>
      <c r="I399" s="15">
        <f>+CONVERT(F399,"hr","mn")*24</f>
        <v>76.633333333333326</v>
      </c>
      <c r="J399" s="1">
        <f>+Nacsport!B400</f>
        <v>44</v>
      </c>
      <c r="K399" s="1" t="str">
        <f>+Nacsport!C400</f>
        <v>SHORT-MATCH</v>
      </c>
      <c r="L399" s="1" t="str">
        <f>+CONCATENATE(Nacsport!I400,Nacsport!J400)</f>
        <v/>
      </c>
      <c r="M399" s="29" t="str">
        <f>IF(Nacsport!G400&lt;&gt;"",LEFT(Nacsport!G400,FIND(";",Nacsport!G400)-1),"")</f>
        <v>10</v>
      </c>
      <c r="N399" s="1" t="str">
        <f>IFERROR(MID(Nacsport!G400,FIND(";", Nacsport!G400)+1,IFERROR(FIND(" ", Nacsport!G400 &amp; " ", FIND(";", Nacsport!G400)+1) - FIND(";", Nacsport!G400)-1,LEN(Nacsport!G400))),"")</f>
        <v>16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>+IF(AG399="TRY",5,IF(AG399="CONVERSION",2,IF(AG399="PENALTY-KICK",3,IF(AG399="PENALTY-TRY",7,IF(AG399="DROP",3,"")))))</f>
        <v/>
      </c>
      <c r="AI399" s="1" t="str">
        <f>+CONCATENATE(Nacsport!FK400,Nacsport!FL400)</f>
        <v/>
      </c>
      <c r="AJ399" s="34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17"/>
    </row>
    <row r="400" spans="1:45" ht="15.75" customHeight="1" x14ac:dyDescent="0.2">
      <c r="A400">
        <f>+Nacsport!A401</f>
        <v>401</v>
      </c>
      <c r="B400">
        <f>+A400-2</f>
        <v>399</v>
      </c>
      <c r="C400">
        <f>+B400</f>
        <v>399</v>
      </c>
      <c r="D400" s="12">
        <v>1</v>
      </c>
      <c r="E400" s="1" t="s">
        <v>1295</v>
      </c>
      <c r="F400" s="14">
        <f>CONVERT(LEFT(Nacsport!E401,2),"mn","hr")/24+CONVERT(MID(Nacsport!E401,4,2),"sec","hr")/24</f>
        <v>5.3252314814814815E-2</v>
      </c>
      <c r="G400" s="15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15">
        <f>(+CONVERT(F400,"hr","sec")*24)-5</f>
        <v>4596</v>
      </c>
      <c r="I400" s="15">
        <f>+CONVERT(F400,"hr","mn")*24</f>
        <v>76.683333333333337</v>
      </c>
      <c r="J400" s="1">
        <f>+Nacsport!B401</f>
        <v>13</v>
      </c>
      <c r="K400" s="1" t="str">
        <f>+Nacsport!C401</f>
        <v>SCRUM</v>
      </c>
      <c r="L400" s="1" t="str">
        <f>+CONCATENATE(Nacsport!I401,Nacsport!J401)</f>
        <v>SAN BENEDETTO</v>
      </c>
      <c r="M400" s="29" t="str">
        <f>IF(Nacsport!G401&lt;&gt;"",LEFT(Nacsport!G401,FIND(";",Nacsport!G401)-1),"")</f>
        <v>10</v>
      </c>
      <c r="N400" s="1" t="str">
        <f>IFERROR(MID(Nacsport!G401,FIND(";", Nacsport!G401)+1,IFERROR(FIND(" ", Nacsport!G401 &amp; " ", FIND(";", Nacsport!G401)+1) - FIND(";", Nacsport!G401)-1,LEN(Nacsport!G401))),"")</f>
        <v>16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>WIN</v>
      </c>
      <c r="S400" s="1" t="str">
        <f>+CONCATENATE(Nacsport!CB401,Nacsport!CC401,Nacsport!CD401)</f>
        <v>POSITIVE</v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>+IF(AG400="TRY",5,IF(AG400="CONVERSION",2,IF(AG400="PENALTY-KICK",3,IF(AG400="PENALTY-TRY",7,IF(AG400="DROP",3,"")))))</f>
        <v/>
      </c>
      <c r="AI400" s="1" t="str">
        <f>+CONCATENATE(Nacsport!FK401,Nacsport!FL401)</f>
        <v/>
      </c>
      <c r="AJ400" s="34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17"/>
    </row>
    <row r="401" spans="1:45" ht="15.75" customHeight="1" x14ac:dyDescent="0.2">
      <c r="A401">
        <f>+Nacsport!A402</f>
        <v>402</v>
      </c>
      <c r="B401">
        <f>+A401-2</f>
        <v>400</v>
      </c>
      <c r="C401">
        <f>+B401</f>
        <v>400</v>
      </c>
      <c r="D401" s="12">
        <v>1</v>
      </c>
      <c r="E401" s="1" t="s">
        <v>1295</v>
      </c>
      <c r="F401" s="14">
        <f>CONVERT(LEFT(Nacsport!E402,2),"mn","hr")/24+CONVERT(MID(Nacsport!E402,4,2),"sec","hr")/24</f>
        <v>5.3368055555555557E-2</v>
      </c>
      <c r="G401" s="15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15">
        <f>(+CONVERT(F401,"hr","sec")*24)-5</f>
        <v>4606</v>
      </c>
      <c r="I401" s="15">
        <f>+CONVERT(F401,"hr","mn")*24</f>
        <v>76.849999999999994</v>
      </c>
      <c r="J401" s="1">
        <f>+Nacsport!B402</f>
        <v>21</v>
      </c>
      <c r="K401" s="1" t="str">
        <f>+Nacsport!C402</f>
        <v>TURNOVER-</v>
      </c>
      <c r="L401" s="1" t="str">
        <f>+CONCATENATE(Nacsport!I402,Nacsport!J402)</f>
        <v>SAN BENEDETTO</v>
      </c>
      <c r="M401" s="29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14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>KNOCK-ON</v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>+IF(AG401="TRY",5,IF(AG401="CONVERSION",2,IF(AG401="PENALTY-KICK",3,IF(AG401="PENALTY-TRY",7,IF(AG401="DROP",3,"")))))</f>
        <v/>
      </c>
      <c r="AI401" s="1" t="str">
        <f>+CONCATENATE(Nacsport!FK402,Nacsport!FL402)</f>
        <v/>
      </c>
      <c r="AJ401" s="34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17"/>
    </row>
    <row r="402" spans="1:45" ht="15.75" hidden="1" customHeight="1" x14ac:dyDescent="0.2">
      <c r="A402">
        <f>+Nacsport!A403</f>
        <v>403</v>
      </c>
      <c r="B402">
        <f>+A402-2</f>
        <v>401</v>
      </c>
      <c r="C402">
        <f>+B402</f>
        <v>401</v>
      </c>
      <c r="D402" s="12">
        <v>1</v>
      </c>
      <c r="E402" s="1" t="s">
        <v>1295</v>
      </c>
      <c r="F402" s="14">
        <f>CONVERT(LEFT(Nacsport!E403,2),"mn","hr")/24+CONVERT(MID(Nacsport!E403,4,2),"sec","hr")/24</f>
        <v>5.3379629629629631E-2</v>
      </c>
      <c r="G402" s="15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15">
        <f>(+CONVERT(F402,"hr","sec")*24)-5</f>
        <v>4607</v>
      </c>
      <c r="I402" s="15">
        <f>+CONVERT(F402,"hr","mn")*24</f>
        <v>76.866666666666674</v>
      </c>
      <c r="J402" s="1">
        <f>+Nacsport!B403</f>
        <v>43</v>
      </c>
      <c r="K402" s="1" t="str">
        <f>+Nacsport!C403</f>
        <v>END</v>
      </c>
      <c r="L402" s="1" t="str">
        <f>+CONCATENATE(Nacsport!I403,Nacsport!J403)</f>
        <v/>
      </c>
      <c r="M402" s="29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>+IF(AG402="TRY",5,IF(AG402="CONVERSION",2,IF(AG402="PENALTY-KICK",3,IF(AG402="PENALTY-TRY",7,IF(AG402="DROP",3,"")))))</f>
        <v/>
      </c>
      <c r="AI402" s="1" t="str">
        <f>+CONCATENATE(Nacsport!FK403,Nacsport!FL403)</f>
        <v/>
      </c>
      <c r="AJ402" s="34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17"/>
    </row>
    <row r="403" spans="1:45" ht="15.75" hidden="1" customHeight="1" x14ac:dyDescent="0.2">
      <c r="A403">
        <f>+Nacsport!A404</f>
        <v>404</v>
      </c>
      <c r="B403">
        <f>+A403-2</f>
        <v>402</v>
      </c>
      <c r="C403">
        <f>+B403</f>
        <v>402</v>
      </c>
      <c r="D403" s="12">
        <v>1</v>
      </c>
      <c r="E403" s="1" t="s">
        <v>1295</v>
      </c>
      <c r="F403" s="14">
        <f>CONVERT(LEFT(Nacsport!E404,2),"mn","hr")/24+CONVERT(MID(Nacsport!E404,4,2),"sec","hr")/24</f>
        <v>5.5648148148148148E-2</v>
      </c>
      <c r="G403" s="15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15">
        <f>(+CONVERT(F403,"hr","sec")*24)-5</f>
        <v>4803</v>
      </c>
      <c r="I403" s="15">
        <f>+CONVERT(F403,"hr","mn")*24</f>
        <v>80.13333333333334</v>
      </c>
      <c r="J403" s="1">
        <f>+Nacsport!B404</f>
        <v>26</v>
      </c>
      <c r="K403" s="1" t="str">
        <f>+Nacsport!C404</f>
        <v>DEFENCE</v>
      </c>
      <c r="L403" s="1" t="str">
        <f>+CONCATENATE(Nacsport!I404,Nacsport!J404)</f>
        <v/>
      </c>
      <c r="M403" s="29" t="str">
        <f>IF(Nacsport!G404&lt;&gt;"",LEFT(Nacsport!G404,FIND(";",Nacsport!G404)-1),"")</f>
        <v>54</v>
      </c>
      <c r="N403" s="1" t="str">
        <f>IFERROR(MID(Nacsport!G404,FIND(";", Nacsport!G404)+1,IFERROR(FIND(" ", Nacsport!G404 &amp; " ", FIND(";", Nacsport!G404)+1) - FIND(";", Nacsport!G404)-1,LEN(Nacsport!G404))),"")</f>
        <v>22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>+IF(AG403="TRY",5,IF(AG403="CONVERSION",2,IF(AG403="PENALTY-KICK",3,IF(AG403="PENALTY-TRY",7,IF(AG403="DROP",3,"")))))</f>
        <v/>
      </c>
      <c r="AI403" s="1" t="str">
        <f>+CONCATENATE(Nacsport!FK404,Nacsport!FL404)</f>
        <v/>
      </c>
      <c r="AJ403" s="34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 t="str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/>
      </c>
      <c r="AS403" s="17"/>
    </row>
    <row r="404" spans="1:45" ht="15.75" hidden="1" customHeight="1" x14ac:dyDescent="0.2">
      <c r="A404">
        <f>+Nacsport!A405</f>
        <v>405</v>
      </c>
      <c r="B404">
        <f>+A404-2</f>
        <v>403</v>
      </c>
      <c r="C404">
        <f>+B404</f>
        <v>403</v>
      </c>
      <c r="D404" s="12">
        <v>1</v>
      </c>
      <c r="E404" s="1" t="s">
        <v>1295</v>
      </c>
      <c r="F404" s="14">
        <f>CONVERT(LEFT(Nacsport!E405,2),"mn","hr")/24+CONVERT(MID(Nacsport!E405,4,2),"sec","hr")/24</f>
        <v>5.5648148148148148E-2</v>
      </c>
      <c r="G404" s="15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15">
        <f>(+CONVERT(F404,"hr","sec")*24)-5</f>
        <v>4803</v>
      </c>
      <c r="I404" s="15">
        <f>+CONVERT(F404,"hr","mn")*24</f>
        <v>80.13333333333334</v>
      </c>
      <c r="J404" s="1">
        <f>+Nacsport!B405</f>
        <v>45</v>
      </c>
      <c r="K404" s="1" t="str">
        <f>+Nacsport!C405</f>
        <v>SHORT-MATCH</v>
      </c>
      <c r="L404" s="1" t="str">
        <f>+CONCATENATE(Nacsport!I405,Nacsport!J405)</f>
        <v/>
      </c>
      <c r="M404" s="29" t="str">
        <f>IF(Nacsport!G405&lt;&gt;"",LEFT(Nacsport!G405,FIND(";",Nacsport!G405)-1),"")</f>
        <v>54</v>
      </c>
      <c r="N404" s="1" t="str">
        <f>IFERROR(MID(Nacsport!G405,FIND(";", Nacsport!G405)+1,IFERROR(FIND(" ", Nacsport!G405 &amp; " ", FIND(";", Nacsport!G405)+1) - FIND(";", Nacsport!G405)-1,LEN(Nacsport!G405))),"")</f>
        <v>22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>+IF(AG404="TRY",5,IF(AG404="CONVERSION",2,IF(AG404="PENALTY-KICK",3,IF(AG404="PENALTY-TRY",7,IF(AG404="DROP",3,"")))))</f>
        <v/>
      </c>
      <c r="AI404" s="1" t="str">
        <f>+CONCATENATE(Nacsport!FK405,Nacsport!FL405)</f>
        <v/>
      </c>
      <c r="AJ404" s="34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17"/>
    </row>
    <row r="405" spans="1:45" ht="15.75" hidden="1" customHeight="1" x14ac:dyDescent="0.2">
      <c r="A405">
        <f>+Nacsport!A406</f>
        <v>406</v>
      </c>
      <c r="B405">
        <f>+A405-2</f>
        <v>404</v>
      </c>
      <c r="C405">
        <f>+B405</f>
        <v>404</v>
      </c>
      <c r="D405" s="12">
        <v>1</v>
      </c>
      <c r="E405" s="1" t="s">
        <v>1295</v>
      </c>
      <c r="F405" s="14">
        <f>CONVERT(LEFT(Nacsport!E406,2),"mn","hr")/24+CONVERT(MID(Nacsport!E406,4,2),"sec","hr")/24</f>
        <v>5.5671296296296295E-2</v>
      </c>
      <c r="G405" s="15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15">
        <f>(+CONVERT(F405,"hr","sec")*24)-5</f>
        <v>4805</v>
      </c>
      <c r="I405" s="15">
        <f>+CONVERT(F405,"hr","mn")*24</f>
        <v>80.166666666666657</v>
      </c>
      <c r="J405" s="1">
        <f>+Nacsport!B406</f>
        <v>14</v>
      </c>
      <c r="K405" s="1" t="str">
        <f>+Nacsport!C406</f>
        <v>SCRUM</v>
      </c>
      <c r="L405" s="1" t="str">
        <f>+CONCATENATE(Nacsport!I406,Nacsport!J406)</f>
        <v>OPPONENT</v>
      </c>
      <c r="M405" s="29" t="str">
        <f>IF(Nacsport!G406&lt;&gt;"",LEFT(Nacsport!G406,FIND(";",Nacsport!G406)-1),"")</f>
        <v>54</v>
      </c>
      <c r="N405" s="1" t="str">
        <f>IFERROR(MID(Nacsport!G406,FIND(";", Nacsport!G406)+1,IFERROR(FIND(" ", Nacsport!G406 &amp; " ", FIND(";", Nacsport!G406)+1) - FIND(";", Nacsport!G406)-1,LEN(Nacsport!G406))),"")</f>
        <v>22</v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>WIN</v>
      </c>
      <c r="S405" s="1" t="str">
        <f>+CONCATENATE(Nacsport!CB406,Nacsport!CC406,Nacsport!CD406)</f>
        <v>NEUTRAL</v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>+IF(AG405="TRY",5,IF(AG405="CONVERSION",2,IF(AG405="PENALTY-KICK",3,IF(AG405="PENALTY-TRY",7,IF(AG405="DROP",3,"")))))</f>
        <v/>
      </c>
      <c r="AI405" s="1" t="str">
        <f>+CONCATENATE(Nacsport!FK406,Nacsport!FL406)</f>
        <v/>
      </c>
      <c r="AJ405" s="34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17"/>
    </row>
    <row r="406" spans="1:45" ht="15.75" customHeight="1" x14ac:dyDescent="0.2">
      <c r="A406">
        <f>+Nacsport!A407</f>
        <v>407</v>
      </c>
      <c r="B406">
        <f>+A406-2</f>
        <v>405</v>
      </c>
      <c r="C406">
        <f>+B406</f>
        <v>405</v>
      </c>
      <c r="D406" s="12">
        <v>1</v>
      </c>
      <c r="E406" s="1" t="s">
        <v>1295</v>
      </c>
      <c r="F406" s="14">
        <f>CONVERT(LEFT(Nacsport!E407,2),"mn","hr")/24+CONVERT(MID(Nacsport!E407,4,2),"sec","hr")/24</f>
        <v>5.5775462962962957E-2</v>
      </c>
      <c r="G406" s="15">
        <f>(CONVERT((CONVERT(LEFT(Nacsport!F407,2),"mn","hr")/24+CONVERT(MID(Nacsport!F407,4,2),"sec","hr")/24)-(CONVERT(LEFT(Nacsport!E407,2),"mn","hr")/24+CONVERT(MID(Nacsport!E407,4,2),"sec","hr")/24),"hr","sec")*24)+2</f>
        <v>5.000000000000469</v>
      </c>
      <c r="H406" s="15">
        <f>(+CONVERT(F406,"hr","sec")*24)-5</f>
        <v>4814</v>
      </c>
      <c r="I406" s="15">
        <f>+CONVERT(F406,"hr","mn")*24</f>
        <v>80.316666666666663</v>
      </c>
      <c r="J406" s="1">
        <f>+Nacsport!B407</f>
        <v>56</v>
      </c>
      <c r="K406" s="1" t="str">
        <f>+Nacsport!C407</f>
        <v>TACKLE</v>
      </c>
      <c r="L406" s="1" t="str">
        <f>+CONCATENATE(Nacsport!I407,Nacsport!J407)</f>
        <v>SAN BENEDETTO</v>
      </c>
      <c r="M406" s="29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>10</v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>NEGATIVE</v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>+IF(AG406="TRY",5,IF(AG406="CONVERSION",2,IF(AG406="PENALTY-KICK",3,IF(AG406="PENALTY-TRY",7,IF(AG406="DROP",3,"")))))</f>
        <v/>
      </c>
      <c r="AI406" s="1" t="str">
        <f>+CONCATENATE(Nacsport!FK407,Nacsport!FL407)</f>
        <v/>
      </c>
      <c r="AJ406" s="34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17"/>
    </row>
    <row r="407" spans="1:45" ht="15.75" hidden="1" customHeight="1" x14ac:dyDescent="0.2">
      <c r="A407">
        <f>+Nacsport!A408</f>
        <v>408</v>
      </c>
      <c r="B407">
        <f>+A407-2</f>
        <v>406</v>
      </c>
      <c r="C407">
        <f>+B407</f>
        <v>406</v>
      </c>
      <c r="D407" s="12">
        <v>1</v>
      </c>
      <c r="E407" s="1" t="s">
        <v>1295</v>
      </c>
      <c r="F407" s="14">
        <f>CONVERT(LEFT(Nacsport!E408,2),"mn","hr")/24+CONVERT(MID(Nacsport!E408,4,2),"sec","hr")/24</f>
        <v>5.5798611111111111E-2</v>
      </c>
      <c r="G407" s="15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15">
        <f>(+CONVERT(F407,"hr","sec")*24)-5</f>
        <v>4816</v>
      </c>
      <c r="I407" s="15">
        <f>+CONVERT(F407,"hr","mn")*24</f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OPPONENT</v>
      </c>
      <c r="M407" s="29" t="str">
        <f>IF(Nacsport!G408&lt;&gt;"",LEFT(Nacsport!G408,FIND(";",Nacsport!G408)-1),"")</f>
        <v>39</v>
      </c>
      <c r="N407" s="1" t="str">
        <f>IFERROR(MID(Nacsport!G408,FIND(";", Nacsport!G408)+1,IFERROR(FIND(" ", Nacsport!G408 &amp; " ", FIND(";", Nacsport!G408)+1) - FIND(";", Nacsport!G408)-1,LEN(Nacsport!G408))),"")</f>
        <v>26</v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7" s="1" t="str">
        <f>IF(ISNA(LOOKUP(2,1/(Nacsport!AA408:BY408&lt;&gt;""),Nacsport!AA408:BY408)),"",LOOKUP(2,1/(Nacsport!AA408:BY408&lt;&gt;""),Nacsport!AA408:BY408))</f>
        <v/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>SLOW</v>
      </c>
      <c r="AG407" s="1" t="str">
        <f>+CONCATENATE(Nacsport!FF408,Nacsport!FG408,Nacsport!FH408,Nacsport!FI408,Nacsport!FJ408)</f>
        <v/>
      </c>
      <c r="AH407" s="1" t="str">
        <f>+IF(AG407="TRY",5,IF(AG407="CONVERSION",2,IF(AG407="PENALTY-KICK",3,IF(AG407="PENALTY-TRY",7,IF(AG407="DROP",3,"")))))</f>
        <v/>
      </c>
      <c r="AI407" s="1" t="str">
        <f>+CONCATENATE(Nacsport!FK408,Nacsport!FL408)</f>
        <v/>
      </c>
      <c r="AJ407" s="34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 t="str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/>
      </c>
      <c r="AS407" s="17"/>
    </row>
    <row r="408" spans="1:45" ht="15.75" customHeight="1" x14ac:dyDescent="0.2">
      <c r="A408">
        <f>+Nacsport!A409</f>
        <v>409</v>
      </c>
      <c r="B408">
        <f>+A408-2</f>
        <v>407</v>
      </c>
      <c r="C408">
        <f>+B408</f>
        <v>407</v>
      </c>
      <c r="D408" s="12">
        <v>1</v>
      </c>
      <c r="E408" s="1" t="s">
        <v>1295</v>
      </c>
      <c r="F408" s="14">
        <f>CONVERT(LEFT(Nacsport!E409,2),"mn","hr")/24+CONVERT(MID(Nacsport!E409,4,2),"sec","hr")/24</f>
        <v>5.5856481481481479E-2</v>
      </c>
      <c r="G408" s="15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15">
        <f>(+CONVERT(F408,"hr","sec")*24)-5</f>
        <v>4821</v>
      </c>
      <c r="I408" s="15">
        <f>+CONVERT(F408,"hr","mn")*24</f>
        <v>80.433333333333337</v>
      </c>
      <c r="J408" s="1">
        <f>+Nacsport!B409</f>
        <v>18</v>
      </c>
      <c r="K408" s="1" t="str">
        <f>+Nacsport!C409</f>
        <v>MISSED-TACKLE</v>
      </c>
      <c r="L408" s="1" t="str">
        <f>+CONCATENATE(Nacsport!I409,Nacsport!J409)</f>
        <v>SAN BENEDETTO</v>
      </c>
      <c r="M408" s="29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>12</v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>+IF(AG408="TRY",5,IF(AG408="CONVERSION",2,IF(AG408="PENALTY-KICK",3,IF(AG408="PENALTY-TRY",7,IF(AG408="DROP",3,"")))))</f>
        <v/>
      </c>
      <c r="AI408" s="1" t="str">
        <f>+CONCATENATE(Nacsport!FK409,Nacsport!FL409)</f>
        <v/>
      </c>
      <c r="AJ408" s="34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S408" s="17"/>
    </row>
    <row r="409" spans="1:45" ht="15.75" customHeight="1" x14ac:dyDescent="0.2">
      <c r="A409">
        <f>+Nacsport!A410</f>
        <v>410</v>
      </c>
      <c r="B409">
        <f>+A409-2</f>
        <v>408</v>
      </c>
      <c r="C409">
        <f>+B409</f>
        <v>408</v>
      </c>
      <c r="D409" s="12">
        <v>1</v>
      </c>
      <c r="E409" s="1" t="s">
        <v>1295</v>
      </c>
      <c r="F409" s="14">
        <f>CONVERT(LEFT(Nacsport!E410,2),"mn","hr")/24+CONVERT(MID(Nacsport!E410,4,2),"sec","hr")/24</f>
        <v>5.5914351851851847E-2</v>
      </c>
      <c r="G409" s="15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15">
        <f>(+CONVERT(F409,"hr","sec")*24)-5</f>
        <v>4826</v>
      </c>
      <c r="I409" s="15">
        <f>+CONVERT(F409,"hr","mn")*24</f>
        <v>80.516666666666666</v>
      </c>
      <c r="J409" s="1">
        <f>+Nacsport!B410</f>
        <v>16</v>
      </c>
      <c r="K409" s="1" t="str">
        <f>+Nacsport!C410</f>
        <v>TURNOVER+</v>
      </c>
      <c r="L409" s="1" t="str">
        <f>+CONCATENATE(Nacsport!I410,Nacsport!J410)</f>
        <v>SAN BENEDETTO</v>
      </c>
      <c r="M409" s="29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>KNOCK-ON</v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>+IF(AG409="TRY",5,IF(AG409="CONVERSION",2,IF(AG409="PENALTY-KICK",3,IF(AG409="PENALTY-TRY",7,IF(AG409="DROP",3,"")))))</f>
        <v/>
      </c>
      <c r="AI409" s="1" t="str">
        <f>+CONCATENATE(Nacsport!FK410,Nacsport!FL410)</f>
        <v/>
      </c>
      <c r="AJ409" s="34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17"/>
    </row>
    <row r="410" spans="1:45" ht="15.75" hidden="1" customHeight="1" x14ac:dyDescent="0.2">
      <c r="A410">
        <f>+Nacsport!A411</f>
        <v>411</v>
      </c>
      <c r="B410">
        <f>+A410-2</f>
        <v>409</v>
      </c>
      <c r="C410">
        <f>+B410</f>
        <v>409</v>
      </c>
      <c r="D410" s="12">
        <v>1</v>
      </c>
      <c r="E410" s="1" t="s">
        <v>1295</v>
      </c>
      <c r="F410" s="14">
        <f>CONVERT(LEFT(Nacsport!E411,2),"mn","hr")/24+CONVERT(MID(Nacsport!E411,4,2),"sec","hr")/24</f>
        <v>5.5914351851851847E-2</v>
      </c>
      <c r="G410" s="15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15">
        <f>(+CONVERT(F410,"hr","sec")*24)-5</f>
        <v>4826</v>
      </c>
      <c r="I410" s="15">
        <f>+CONVERT(F410,"hr","mn")*24</f>
        <v>80.516666666666666</v>
      </c>
      <c r="J410" s="1">
        <f>+Nacsport!B411</f>
        <v>44</v>
      </c>
      <c r="K410" s="1" t="str">
        <f>+Nacsport!C411</f>
        <v>END</v>
      </c>
      <c r="L410" s="1" t="str">
        <f>+CONCATENATE(Nacsport!I411,Nacsport!J411)</f>
        <v/>
      </c>
      <c r="M410" s="29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>+IF(AG410="TRY",5,IF(AG410="CONVERSION",2,IF(AG410="PENALTY-KICK",3,IF(AG410="PENALTY-TRY",7,IF(AG410="DROP",3,"")))))</f>
        <v/>
      </c>
      <c r="AI410" s="1" t="str">
        <f>+CONCATENATE(Nacsport!FK411,Nacsport!FL411)</f>
        <v/>
      </c>
      <c r="AJ410" s="34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S410" s="17"/>
    </row>
    <row r="411" spans="1:45" ht="15.75" hidden="1" customHeight="1" x14ac:dyDescent="0.2">
      <c r="A411">
        <f>+Nacsport!A412</f>
        <v>412</v>
      </c>
      <c r="B411">
        <f>+A411-2</f>
        <v>410</v>
      </c>
      <c r="C411">
        <f>+B411</f>
        <v>410</v>
      </c>
      <c r="D411" s="12">
        <v>1</v>
      </c>
      <c r="E411" s="1" t="s">
        <v>1295</v>
      </c>
      <c r="F411" s="14">
        <f>CONVERT(LEFT(Nacsport!E412,2),"mn","hr")/24+CONVERT(MID(Nacsport!E412,4,2),"sec","hr")/24</f>
        <v>5.6423611111111112E-2</v>
      </c>
      <c r="G411" s="15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15">
        <f>(+CONVERT(F411,"hr","sec")*24)-5</f>
        <v>4870</v>
      </c>
      <c r="I411" s="15">
        <f>+CONVERT(F411,"hr","mn")*24</f>
        <v>81.25</v>
      </c>
      <c r="J411" s="1">
        <f>+Nacsport!B412</f>
        <v>36</v>
      </c>
      <c r="K411" s="1" t="str">
        <f>+Nacsport!C412</f>
        <v>ATTACK</v>
      </c>
      <c r="L411" s="1" t="str">
        <f>+CONCATENATE(Nacsport!I412,Nacsport!J412)</f>
        <v/>
      </c>
      <c r="M411" s="29" t="str">
        <f>IF(Nacsport!G412&lt;&gt;"",LEFT(Nacsport!G412,FIND(";",Nacsport!G412)-1),"")</f>
        <v>30</v>
      </c>
      <c r="N411" s="1" t="str">
        <f>IFERROR(MID(Nacsport!G412,FIND(";", Nacsport!G412)+1,IFERROR(FIND(" ", Nacsport!G412 &amp; " ", FIND(";", Nacsport!G412)+1) - FIND(";", Nacsport!G412)-1,LEN(Nacsport!G412))),"")</f>
        <v>37</v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>+IF(AG411="TRY",5,IF(AG411="CONVERSION",2,IF(AG411="PENALTY-KICK",3,IF(AG411="PENALTY-TRY",7,IF(AG411="DROP",3,"")))))</f>
        <v/>
      </c>
      <c r="AI411" s="1" t="str">
        <f>+CONCATENATE(Nacsport!FK412,Nacsport!FL412)</f>
        <v/>
      </c>
      <c r="AJ411" s="34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 t="str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/>
      </c>
      <c r="AS411" s="17"/>
    </row>
    <row r="412" spans="1:45" ht="15.75" hidden="1" customHeight="1" x14ac:dyDescent="0.2">
      <c r="A412">
        <f>+Nacsport!A413</f>
        <v>413</v>
      </c>
      <c r="B412">
        <f>+A412-2</f>
        <v>411</v>
      </c>
      <c r="C412">
        <f>+B412</f>
        <v>411</v>
      </c>
      <c r="D412" s="12">
        <v>1</v>
      </c>
      <c r="E412" s="1" t="s">
        <v>1295</v>
      </c>
      <c r="F412" s="14">
        <f>CONVERT(LEFT(Nacsport!E413,2),"mn","hr")/24+CONVERT(MID(Nacsport!E413,4,2),"sec","hr")/24</f>
        <v>5.6423611111111112E-2</v>
      </c>
      <c r="G412" s="15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15">
        <f>(+CONVERT(F412,"hr","sec")*24)-5</f>
        <v>4870</v>
      </c>
      <c r="I412" s="15">
        <f>+CONVERT(F412,"hr","mn")*24</f>
        <v>81.25</v>
      </c>
      <c r="J412" s="1">
        <f>+Nacsport!B413</f>
        <v>46</v>
      </c>
      <c r="K412" s="1" t="str">
        <f>+Nacsport!C413</f>
        <v>SHORT-MATCH</v>
      </c>
      <c r="L412" s="1" t="str">
        <f>+CONCATENATE(Nacsport!I413,Nacsport!J413)</f>
        <v/>
      </c>
      <c r="M412" s="29" t="str">
        <f>IF(Nacsport!G413&lt;&gt;"",LEFT(Nacsport!G413,FIND(";",Nacsport!G413)-1),"")</f>
        <v>30</v>
      </c>
      <c r="N412" s="1" t="str">
        <f>IFERROR(MID(Nacsport!G413,FIND(";", Nacsport!G413)+1,IFERROR(FIND(" ", Nacsport!G413 &amp; " ", FIND(";", Nacsport!G413)+1) - FIND(";", Nacsport!G413)-1,LEN(Nacsport!G413))),"")</f>
        <v>37</v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>+IF(AG412="TRY",5,IF(AG412="CONVERSION",2,IF(AG412="PENALTY-KICK",3,IF(AG412="PENALTY-TRY",7,IF(AG412="DROP",3,"")))))</f>
        <v/>
      </c>
      <c r="AI412" s="1" t="str">
        <f>+CONCATENATE(Nacsport!FK413,Nacsport!FL413)</f>
        <v/>
      </c>
      <c r="AJ412" s="34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17"/>
    </row>
    <row r="413" spans="1:45" ht="15.75" customHeight="1" x14ac:dyDescent="0.2">
      <c r="A413">
        <f>+Nacsport!A414</f>
        <v>414</v>
      </c>
      <c r="B413">
        <f>+A413-2</f>
        <v>412</v>
      </c>
      <c r="C413">
        <f>+B413</f>
        <v>412</v>
      </c>
      <c r="D413" s="12">
        <v>1</v>
      </c>
      <c r="E413" s="1" t="s">
        <v>1295</v>
      </c>
      <c r="F413" s="14">
        <f>CONVERT(LEFT(Nacsport!E414,2),"mn","hr")/24+CONVERT(MID(Nacsport!E414,4,2),"sec","hr")/24</f>
        <v>5.6458333333333333E-2</v>
      </c>
      <c r="G413" s="15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15">
        <f>(+CONVERT(F413,"hr","sec")*24)-5</f>
        <v>4873</v>
      </c>
      <c r="I413" s="15">
        <f>+CONVERT(F413,"hr","mn")*24</f>
        <v>81.300000000000011</v>
      </c>
      <c r="J413" s="1">
        <f>+Nacsport!B414</f>
        <v>15</v>
      </c>
      <c r="K413" s="1" t="str">
        <f>+Nacsport!C414</f>
        <v>SCRUM</v>
      </c>
      <c r="L413" s="1" t="str">
        <f>+CONCATENATE(Nacsport!I414,Nacsport!J414)</f>
        <v>SAN BENEDETTO</v>
      </c>
      <c r="M413" s="29" t="str">
        <f>IF(Nacsport!G414&lt;&gt;"",LEFT(Nacsport!G414,FIND(";",Nacsport!G414)-1),"")</f>
        <v>30</v>
      </c>
      <c r="N413" s="1" t="str">
        <f>IFERROR(MID(Nacsport!G414,FIND(";", Nacsport!G414)+1,IFERROR(FIND(" ", Nacsport!G414 &amp; " ", FIND(";", Nacsport!G414)+1) - FIND(";", Nacsport!G414)-1,LEN(Nacsport!G414))),"")</f>
        <v>37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>WIN</v>
      </c>
      <c r="S413" s="1" t="str">
        <f>+CONCATENATE(Nacsport!CB414,Nacsport!CC414,Nacsport!CD414)</f>
        <v>NEUTRAL</v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>+IF(AG413="TRY",5,IF(AG413="CONVERSION",2,IF(AG413="PENALTY-KICK",3,IF(AG413="PENALTY-TRY",7,IF(AG413="DROP",3,"")))))</f>
        <v/>
      </c>
      <c r="AI413" s="1" t="str">
        <f>+CONCATENATE(Nacsport!FK414,Nacsport!FL414)</f>
        <v/>
      </c>
      <c r="AJ413" s="34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17"/>
    </row>
    <row r="414" spans="1:45" ht="15.75" hidden="1" customHeight="1" x14ac:dyDescent="0.2">
      <c r="A414">
        <f>+Nacsport!A415</f>
        <v>415</v>
      </c>
      <c r="B414">
        <f>+A414-2</f>
        <v>413</v>
      </c>
      <c r="C414">
        <f>+B414</f>
        <v>413</v>
      </c>
      <c r="D414" s="12">
        <v>1</v>
      </c>
      <c r="E414" s="1" t="s">
        <v>1295</v>
      </c>
      <c r="F414" s="14">
        <f>CONVERT(LEFT(Nacsport!E415,2),"mn","hr")/24+CONVERT(MID(Nacsport!E415,4,2),"sec","hr")/24</f>
        <v>5.6550925925925928E-2</v>
      </c>
      <c r="G414" s="15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15">
        <f>(+CONVERT(F414,"hr","sec")*24)-5</f>
        <v>4881</v>
      </c>
      <c r="I414" s="15">
        <f>+CONVERT(F414,"hr","mn")*24</f>
        <v>81.433333333333337</v>
      </c>
      <c r="J414" s="1">
        <f>+Nacsport!B415</f>
        <v>19</v>
      </c>
      <c r="K414" s="1" t="str">
        <f>+Nacsport!C415</f>
        <v>MISSED-TACKLE</v>
      </c>
      <c r="L414" s="1" t="str">
        <f>+CONCATENATE(Nacsport!I415,Nacsport!J415)</f>
        <v>OPPONENT</v>
      </c>
      <c r="M414" s="29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>+IF(AG414="TRY",5,IF(AG414="CONVERSION",2,IF(AG414="PENALTY-KICK",3,IF(AG414="PENALTY-TRY",7,IF(AG414="DROP",3,"")))))</f>
        <v/>
      </c>
      <c r="AI414" s="1" t="str">
        <f>+CONCATENATE(Nacsport!FK415,Nacsport!FL415)</f>
        <v/>
      </c>
      <c r="AJ414" s="34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17"/>
    </row>
    <row r="415" spans="1:45" ht="15.75" hidden="1" customHeight="1" x14ac:dyDescent="0.2">
      <c r="A415">
        <f>+Nacsport!A416</f>
        <v>416</v>
      </c>
      <c r="B415">
        <f>+A415-2</f>
        <v>414</v>
      </c>
      <c r="C415">
        <f>+B415</f>
        <v>414</v>
      </c>
      <c r="D415" s="12">
        <v>1</v>
      </c>
      <c r="E415" s="1" t="s">
        <v>1295</v>
      </c>
      <c r="F415" s="14">
        <f>CONVERT(LEFT(Nacsport!E416,2),"mn","hr")/24+CONVERT(MID(Nacsport!E416,4,2),"sec","hr")/24</f>
        <v>5.6574074074074075E-2</v>
      </c>
      <c r="G415" s="15">
        <f>(CONVERT((CONVERT(LEFT(Nacsport!F416,2),"mn","hr")/24+CONVERT(MID(Nacsport!F416,4,2),"sec","hr")/24)-(CONVERT(LEFT(Nacsport!E416,2),"mn","hr")/24+CONVERT(MID(Nacsport!E416,4,2),"sec","hr")/24),"hr","sec")*24)+2</f>
        <v>4.9999999999998694</v>
      </c>
      <c r="H415" s="15">
        <f>(+CONVERT(F415,"hr","sec")*24)-5</f>
        <v>4883</v>
      </c>
      <c r="I415" s="15">
        <f>+CONVERT(F415,"hr","mn")*24</f>
        <v>81.466666666666669</v>
      </c>
      <c r="J415" s="1">
        <f>+Nacsport!B416</f>
        <v>57</v>
      </c>
      <c r="K415" s="1" t="str">
        <f>+Nacsport!C416</f>
        <v>TACKLE</v>
      </c>
      <c r="L415" s="1" t="str">
        <f>+CONCATENATE(Nacsport!I416,Nacsport!J416)</f>
        <v>OPPONENT</v>
      </c>
      <c r="M415" s="29" t="str">
        <f>IF(Nacsport!G416&lt;&gt;"",LEFT(Nacsport!G416,FIND(";",Nacsport!G416)-1),"")</f>
        <v/>
      </c>
      <c r="N415" s="1" t="str">
        <f>IFERROR(MID(Nacsport!G416,FIND(";", Nacsport!G416)+1,IFERROR(FIND(" ", Nacsport!G416 &amp; " ", FIND(";", Nacsport!G416)+1) - FIND(";", Nacsport!G416)-1,LEN(Nacsport!G416))),"")</f>
        <v/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>+IF(AG415="TRY",5,IF(AG415="CONVERSION",2,IF(AG415="PENALTY-KICK",3,IF(AG415="PENALTY-TRY",7,IF(AG415="DROP",3,"")))))</f>
        <v/>
      </c>
      <c r="AI415" s="1" t="str">
        <f>+CONCATENATE(Nacsport!FK416,Nacsport!FL416)</f>
        <v/>
      </c>
      <c r="AJ415" s="34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17"/>
    </row>
    <row r="416" spans="1:45" ht="15.75" customHeight="1" x14ac:dyDescent="0.2">
      <c r="A416">
        <f>+Nacsport!A417</f>
        <v>417</v>
      </c>
      <c r="B416">
        <f>+A416-2</f>
        <v>415</v>
      </c>
      <c r="C416">
        <f>+B416</f>
        <v>415</v>
      </c>
      <c r="D416" s="12">
        <v>1</v>
      </c>
      <c r="E416" s="1" t="s">
        <v>1295</v>
      </c>
      <c r="F416" s="14">
        <f>CONVERT(LEFT(Nacsport!E417,2),"mn","hr")/24+CONVERT(MID(Nacsport!E417,4,2),"sec","hr")/24</f>
        <v>5.6585648148148149E-2</v>
      </c>
      <c r="G416" s="15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15">
        <f>(+CONVERT(F416,"hr","sec")*24)-5</f>
        <v>4884</v>
      </c>
      <c r="I416" s="15">
        <f>+CONVERT(F416,"hr","mn")*24</f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29" t="str">
        <f>IF(Nacsport!G417&lt;&gt;"",LEFT(Nacsport!G417,FIND(";",Nacsport!G417)-1),"")</f>
        <v>66</v>
      </c>
      <c r="N416" s="1" t="str">
        <f>IFERROR(MID(Nacsport!G417,FIND(";", Nacsport!G417)+1,IFERROR(FIND(" ", Nacsport!G417 &amp; " ", FIND(";", Nacsport!G417)+1) - FIND(";", Nacsport!G417)-1,LEN(Nacsport!G417))),"")</f>
        <v>28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>FAST</v>
      </c>
      <c r="AG416" s="1" t="str">
        <f>+CONCATENATE(Nacsport!FF417,Nacsport!FG417,Nacsport!FH417,Nacsport!FI417,Nacsport!FJ417)</f>
        <v/>
      </c>
      <c r="AH416" s="1" t="str">
        <f>+IF(AG416="TRY",5,IF(AG416="CONVERSION",2,IF(AG416="PENALTY-KICK",3,IF(AG416="PENALTY-TRY",7,IF(AG416="DROP",3,"")))))</f>
        <v/>
      </c>
      <c r="AI416" s="1" t="str">
        <f>+CONCATENATE(Nacsport!FK417,Nacsport!FL417)</f>
        <v/>
      </c>
      <c r="AJ416" s="34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17"/>
    </row>
    <row r="417" spans="1:45" ht="15.75" hidden="1" customHeight="1" x14ac:dyDescent="0.2">
      <c r="A417">
        <f>+Nacsport!A418</f>
        <v>418</v>
      </c>
      <c r="B417">
        <f>+A417-2</f>
        <v>416</v>
      </c>
      <c r="C417">
        <f>+B417</f>
        <v>416</v>
      </c>
      <c r="D417" s="12">
        <v>1</v>
      </c>
      <c r="E417" s="1" t="s">
        <v>1295</v>
      </c>
      <c r="F417" s="14">
        <f>CONVERT(LEFT(Nacsport!E418,2),"mn","hr")/24+CONVERT(MID(Nacsport!E418,4,2),"sec","hr")/24</f>
        <v>5.6631944444444443E-2</v>
      </c>
      <c r="G417" s="15">
        <f>(CONVERT((CONVERT(LEFT(Nacsport!F418,2),"mn","hr")/24+CONVERT(MID(Nacsport!F418,4,2),"sec","hr")/24)-(CONVERT(LEFT(Nacsport!E418,2),"mn","hr")/24+CONVERT(MID(Nacsport!E418,4,2),"sec","hr")/24),"hr","sec")*24)+2</f>
        <v>5.000000000000469</v>
      </c>
      <c r="H417" s="15">
        <f>(+CONVERT(F417,"hr","sec")*24)-5</f>
        <v>4888</v>
      </c>
      <c r="I417" s="15">
        <f>+CONVERT(F417,"hr","mn")*24</f>
        <v>81.55</v>
      </c>
      <c r="J417" s="1">
        <f>+Nacsport!B418</f>
        <v>58</v>
      </c>
      <c r="K417" s="1" t="str">
        <f>+Nacsport!C418</f>
        <v>TACKLE</v>
      </c>
      <c r="L417" s="1" t="str">
        <f>+CONCATENATE(Nacsport!I418,Nacsport!J418)</f>
        <v>OPPONENT</v>
      </c>
      <c r="M417" s="29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>+IF(AG417="TRY",5,IF(AG417="CONVERSION",2,IF(AG417="PENALTY-KICK",3,IF(AG417="PENALTY-TRY",7,IF(AG417="DROP",3,"")))))</f>
        <v/>
      </c>
      <c r="AI417" s="1" t="str">
        <f>+CONCATENATE(Nacsport!FK418,Nacsport!FL418)</f>
        <v/>
      </c>
      <c r="AJ417" s="34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17"/>
    </row>
    <row r="418" spans="1:45" ht="15.75" customHeight="1" x14ac:dyDescent="0.2">
      <c r="A418">
        <f>+Nacsport!A419</f>
        <v>419</v>
      </c>
      <c r="B418">
        <f>+A418-2</f>
        <v>417</v>
      </c>
      <c r="C418">
        <f>+B418</f>
        <v>417</v>
      </c>
      <c r="D418" s="12">
        <v>1</v>
      </c>
      <c r="E418" s="1" t="s">
        <v>1295</v>
      </c>
      <c r="F418" s="14">
        <f>CONVERT(LEFT(Nacsport!E419,2),"mn","hr")/24+CONVERT(MID(Nacsport!E419,4,2),"sec","hr")/24</f>
        <v>5.6643518518518517E-2</v>
      </c>
      <c r="G418" s="15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15">
        <f>(+CONVERT(F418,"hr","sec")*24)-5</f>
        <v>4889</v>
      </c>
      <c r="I418" s="15">
        <f>+CONVERT(F418,"hr","mn")*24</f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29" t="str">
        <f>IF(Nacsport!G419&lt;&gt;"",LEFT(Nacsport!G419,FIND(";",Nacsport!G419)-1),"")</f>
        <v>59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>SLOW</v>
      </c>
      <c r="AG418" s="1" t="str">
        <f>+CONCATENATE(Nacsport!FF419,Nacsport!FG419,Nacsport!FH419,Nacsport!FI419,Nacsport!FJ419)</f>
        <v/>
      </c>
      <c r="AH418" s="1" t="str">
        <f>+IF(AG418="TRY",5,IF(AG418="CONVERSION",2,IF(AG418="PENALTY-KICK",3,IF(AG418="PENALTY-TRY",7,IF(AG418="DROP",3,"")))))</f>
        <v/>
      </c>
      <c r="AI418" s="1" t="str">
        <f>+CONCATENATE(Nacsport!FK419,Nacsport!FL419)</f>
        <v/>
      </c>
      <c r="AJ418" s="34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17"/>
    </row>
    <row r="419" spans="1:45" ht="15.75" hidden="1" customHeight="1" x14ac:dyDescent="0.2">
      <c r="A419">
        <f>+Nacsport!A420</f>
        <v>420</v>
      </c>
      <c r="B419">
        <f>+A419-2</f>
        <v>418</v>
      </c>
      <c r="C419">
        <f>+B419</f>
        <v>418</v>
      </c>
      <c r="D419" s="12">
        <v>1</v>
      </c>
      <c r="E419" s="1" t="s">
        <v>1295</v>
      </c>
      <c r="F419" s="14">
        <f>CONVERT(LEFT(Nacsport!E420,2),"mn","hr")/24+CONVERT(MID(Nacsport!E420,4,2),"sec","hr")/24</f>
        <v>5.6712962962962965E-2</v>
      </c>
      <c r="G419" s="15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15">
        <f>(+CONVERT(F419,"hr","sec")*24)-5</f>
        <v>4895</v>
      </c>
      <c r="I419" s="15">
        <f>+CONVERT(F419,"hr","mn")*24</f>
        <v>81.666666666666671</v>
      </c>
      <c r="J419" s="1">
        <f>+Nacsport!B420</f>
        <v>20</v>
      </c>
      <c r="K419" s="1" t="str">
        <f>+Nacsport!C420</f>
        <v>MISSED-TACKLE</v>
      </c>
      <c r="L419" s="1" t="str">
        <f>+CONCATENATE(Nacsport!I420,Nacsport!J420)</f>
        <v>OPPONENT</v>
      </c>
      <c r="M419" s="29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>+IF(AG419="TRY",5,IF(AG419="CONVERSION",2,IF(AG419="PENALTY-KICK",3,IF(AG419="PENALTY-TRY",7,IF(AG419="DROP",3,"")))))</f>
        <v/>
      </c>
      <c r="AI419" s="1" t="str">
        <f>+CONCATENATE(Nacsport!FK420,Nacsport!FL420)</f>
        <v/>
      </c>
      <c r="AJ419" s="34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17"/>
    </row>
    <row r="420" spans="1:45" ht="15.75" hidden="1" customHeight="1" x14ac:dyDescent="0.2">
      <c r="A420">
        <f>+Nacsport!A421</f>
        <v>421</v>
      </c>
      <c r="B420">
        <f>+A420-2</f>
        <v>419</v>
      </c>
      <c r="C420">
        <f>+B420</f>
        <v>419</v>
      </c>
      <c r="D420" s="12">
        <v>1</v>
      </c>
      <c r="E420" s="1" t="s">
        <v>1295</v>
      </c>
      <c r="F420" s="14">
        <f>CONVERT(LEFT(Nacsport!E421,2),"mn","hr")/24+CONVERT(MID(Nacsport!E421,4,2),"sec","hr")/24</f>
        <v>5.6770833333333333E-2</v>
      </c>
      <c r="G420" s="15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15">
        <f>(+CONVERT(F420,"hr","sec")*24)-5</f>
        <v>4900</v>
      </c>
      <c r="I420" s="15">
        <f>+CONVERT(F420,"hr","mn")*24</f>
        <v>81.75</v>
      </c>
      <c r="J420" s="1">
        <f>+Nacsport!B421</f>
        <v>59</v>
      </c>
      <c r="K420" s="1" t="str">
        <f>+Nacsport!C421</f>
        <v>TACKLE</v>
      </c>
      <c r="L420" s="1" t="str">
        <f>+CONCATENATE(Nacsport!I421,Nacsport!J421)</f>
        <v>OPPONENT</v>
      </c>
      <c r="M420" s="29" t="str">
        <f>IF(Nacsport!G421&lt;&gt;"",LEFT(Nacsport!G421,FIND(";",Nacsport!G421)-1),"")</f>
        <v/>
      </c>
      <c r="N420" s="1" t="str">
        <f>IFERROR(MID(Nacsport!G421,FIND(";", Nacsport!G421)+1,IFERROR(FIND(" ", Nacsport!G421 &amp; " ", FIND(";", Nacsport!G421)+1) - FIND(";", Nacsport!G421)-1,LEN(Nacsport!G421))),"")</f>
        <v/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>+IF(AG420="TRY",5,IF(AG420="CONVERSION",2,IF(AG420="PENALTY-KICK",3,IF(AG420="PENALTY-TRY",7,IF(AG420="DROP",3,"")))))</f>
        <v/>
      </c>
      <c r="AI420" s="1" t="str">
        <f>+CONCATENATE(Nacsport!FK421,Nacsport!FL421)</f>
        <v/>
      </c>
      <c r="AJ420" s="34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17"/>
    </row>
    <row r="421" spans="1:45" ht="15.75" customHeight="1" x14ac:dyDescent="0.2">
      <c r="A421">
        <f>+Nacsport!A422</f>
        <v>422</v>
      </c>
      <c r="B421">
        <f>+A421-2</f>
        <v>420</v>
      </c>
      <c r="C421">
        <f>+B421</f>
        <v>420</v>
      </c>
      <c r="D421" s="12">
        <v>1</v>
      </c>
      <c r="E421" s="1" t="s">
        <v>1295</v>
      </c>
      <c r="F421" s="14">
        <f>CONVERT(LEFT(Nacsport!E422,2),"mn","hr")/24+CONVERT(MID(Nacsport!E422,4,2),"sec","hr")/24</f>
        <v>5.6782407407407406E-2</v>
      </c>
      <c r="G421" s="15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15">
        <f>(+CONVERT(F421,"hr","sec")*24)-5</f>
        <v>4901</v>
      </c>
      <c r="I421" s="15">
        <f>+CONVERT(F421,"hr","mn")*24</f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29" t="str">
        <f>IF(Nacsport!G422&lt;&gt;"",LEFT(Nacsport!G422,FIND(";",Nacsport!G422)-1),"")</f>
        <v>51</v>
      </c>
      <c r="N421" s="1" t="str">
        <f>IFERROR(MID(Nacsport!G422,FIND(";", Nacsport!G422)+1,IFERROR(FIND(" ", Nacsport!G422 &amp; " ", FIND(";", Nacsport!G422)+1) - FIND(";", Nacsport!G422)-1,LEN(Nacsport!G422))),"")</f>
        <v>13</v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>FAST</v>
      </c>
      <c r="AG421" s="1" t="str">
        <f>+CONCATENATE(Nacsport!FF422,Nacsport!FG422,Nacsport!FH422,Nacsport!FI422,Nacsport!FJ422)</f>
        <v/>
      </c>
      <c r="AH421" s="1" t="str">
        <f>+IF(AG421="TRY",5,IF(AG421="CONVERSION",2,IF(AG421="PENALTY-KICK",3,IF(AG421="PENALTY-TRY",7,IF(AG421="DROP",3,"")))))</f>
        <v/>
      </c>
      <c r="AI421" s="1" t="str">
        <f>+CONCATENATE(Nacsport!FK422,Nacsport!FL422)</f>
        <v/>
      </c>
      <c r="AJ421" s="34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17"/>
    </row>
    <row r="422" spans="1:45" ht="15.75" hidden="1" customHeight="1" x14ac:dyDescent="0.2">
      <c r="A422">
        <f>+Nacsport!A423</f>
        <v>423</v>
      </c>
      <c r="B422">
        <f>+A422-2</f>
        <v>421</v>
      </c>
      <c r="C422">
        <f>+B422</f>
        <v>421</v>
      </c>
      <c r="D422" s="12">
        <v>1</v>
      </c>
      <c r="E422" s="1" t="s">
        <v>1295</v>
      </c>
      <c r="F422" s="14">
        <f>CONVERT(LEFT(Nacsport!E423,2),"mn","hr")/24+CONVERT(MID(Nacsport!E423,4,2),"sec","hr")/24</f>
        <v>5.6817129629629634E-2</v>
      </c>
      <c r="G422" s="15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15">
        <f>(+CONVERT(F422,"hr","sec")*24)-5</f>
        <v>4904</v>
      </c>
      <c r="I422" s="15">
        <f>+CONVERT(F422,"hr","mn")*24</f>
        <v>81.816666666666677</v>
      </c>
      <c r="J422" s="1">
        <f>+Nacsport!B423</f>
        <v>21</v>
      </c>
      <c r="K422" s="1" t="str">
        <f>+Nacsport!C423</f>
        <v>MISSED-TACKLE</v>
      </c>
      <c r="L422" s="1" t="str">
        <f>+CONCATENATE(Nacsport!I423,Nacsport!J423)</f>
        <v>OPPONENT</v>
      </c>
      <c r="M422" s="29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/>
      </c>
      <c r="AG422" s="1" t="str">
        <f>+CONCATENATE(Nacsport!FF423,Nacsport!FG423,Nacsport!FH423,Nacsport!FI423,Nacsport!FJ423)</f>
        <v/>
      </c>
      <c r="AH422" s="1" t="str">
        <f>+IF(AG422="TRY",5,IF(AG422="CONVERSION",2,IF(AG422="PENALTY-KICK",3,IF(AG422="PENALTY-TRY",7,IF(AG422="DROP",3,"")))))</f>
        <v/>
      </c>
      <c r="AI422" s="1" t="str">
        <f>+CONCATENATE(Nacsport!FK423,Nacsport!FL423)</f>
        <v/>
      </c>
      <c r="AJ422" s="34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17"/>
    </row>
    <row r="423" spans="1:45" ht="15.75" customHeight="1" x14ac:dyDescent="0.2">
      <c r="A423">
        <f>+Nacsport!A424</f>
        <v>424</v>
      </c>
      <c r="B423">
        <f>+A423-2</f>
        <v>422</v>
      </c>
      <c r="C423">
        <f>+B423</f>
        <v>422</v>
      </c>
      <c r="D423" s="12">
        <v>1</v>
      </c>
      <c r="E423" s="1" t="s">
        <v>1295</v>
      </c>
      <c r="F423" s="14">
        <f>CONVERT(LEFT(Nacsport!E424,2),"mn","hr")/24+CONVERT(MID(Nacsport!E424,4,2),"sec","hr")/24</f>
        <v>5.6863425925925928E-2</v>
      </c>
      <c r="G423" s="15">
        <f>CONVERT((CONVERT(LEFT(Nacsport!F424,2),"mn","hr")/24+CONVERT(MID(Nacsport!F424,4,2),"sec","hr")/24)-(CONVERT(LEFT(Nacsport!E424,2),"mn","hr")/24+CONVERT(MID(Nacsport!E424,4,2),"sec","hr")/24),"hr","sec")*24</f>
        <v>0</v>
      </c>
      <c r="H423" s="15">
        <f>(+CONVERT(F423,"hr","sec")*24)-5</f>
        <v>4908</v>
      </c>
      <c r="I423" s="15">
        <f>+CONVERT(F423,"hr","mn")*24</f>
        <v>81.883333333333326</v>
      </c>
      <c r="J423" s="1">
        <f>+Nacsport!B424</f>
        <v>16</v>
      </c>
      <c r="K423" s="1" t="str">
        <f>+Nacsport!C424</f>
        <v>POINTS</v>
      </c>
      <c r="L423" s="1" t="str">
        <f>+CONCATENATE(Nacsport!I424,Nacsport!J424)</f>
        <v>SAN BENEDETTO</v>
      </c>
      <c r="M423" s="29" t="str">
        <f>IF(Nacsport!G424&lt;&gt;"",LEFT(Nacsport!G424,FIND(";",Nacsport!G424)-1),"")</f>
        <v>67</v>
      </c>
      <c r="N423" s="1" t="str">
        <f>IFERROR(MID(Nacsport!G424,FIND(";", Nacsport!G424)+1,IFERROR(FIND(" ", Nacsport!G424 &amp; " ", FIND(";", Nacsport!G424)+1) - FIND(";", Nacsport!G424)-1,LEN(Nacsport!G424))),"")</f>
        <v>-2</v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14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>TRY</v>
      </c>
      <c r="AH423" s="1">
        <f>+IF(AG423="TRY",5,IF(AG423="CONVERSION",2,IF(AG423="PENALTY-KICK",3,IF(AG423="PENALTY-TRY",7,IF(AG423="DROP",3,"")))))</f>
        <v>5</v>
      </c>
      <c r="AI423" s="1" t="str">
        <f>+CONCATENATE(Nacsport!FK424,Nacsport!FL424)</f>
        <v/>
      </c>
      <c r="AJ423" s="34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17"/>
    </row>
    <row r="424" spans="1:45" ht="15.75" hidden="1" customHeight="1" x14ac:dyDescent="0.2">
      <c r="A424">
        <f>+Nacsport!A425</f>
        <v>425</v>
      </c>
      <c r="B424">
        <f>+A424-2</f>
        <v>423</v>
      </c>
      <c r="C424">
        <f>+B424</f>
        <v>423</v>
      </c>
      <c r="D424" s="12">
        <v>1</v>
      </c>
      <c r="E424" s="1" t="s">
        <v>1295</v>
      </c>
      <c r="F424" s="14">
        <f>CONVERT(LEFT(Nacsport!E425,2),"mn","hr")/24+CONVERT(MID(Nacsport!E425,4,2),"sec","hr")/24</f>
        <v>5.6863425925925928E-2</v>
      </c>
      <c r="G424" s="15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15">
        <f>(+CONVERT(F424,"hr","sec")*24)-5</f>
        <v>4908</v>
      </c>
      <c r="I424" s="15">
        <f>+CONVERT(F424,"hr","mn")*24</f>
        <v>81.883333333333326</v>
      </c>
      <c r="J424" s="1">
        <f>+Nacsport!B425</f>
        <v>45</v>
      </c>
      <c r="K424" s="1" t="str">
        <f>+Nacsport!C425</f>
        <v>END</v>
      </c>
      <c r="L424" s="1" t="str">
        <f>+CONCATENATE(Nacsport!I425,Nacsport!J425)</f>
        <v/>
      </c>
      <c r="M424" s="29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>+IF(AG424="TRY",5,IF(AG424="CONVERSION",2,IF(AG424="PENALTY-KICK",3,IF(AG424="PENALTY-TRY",7,IF(AG424="DROP",3,"")))))</f>
        <v/>
      </c>
      <c r="AI424" s="1" t="str">
        <f>+CONCATENATE(Nacsport!FK425,Nacsport!FL425)</f>
        <v/>
      </c>
      <c r="AJ424" s="34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17"/>
    </row>
    <row r="425" spans="1:45" ht="15.75" customHeight="1" x14ac:dyDescent="0.2">
      <c r="A425">
        <f>+Nacsport!A426</f>
        <v>426</v>
      </c>
      <c r="B425">
        <f>+A425-2</f>
        <v>424</v>
      </c>
      <c r="C425">
        <f>+B425</f>
        <v>424</v>
      </c>
      <c r="D425" s="12">
        <v>1</v>
      </c>
      <c r="E425" s="1" t="s">
        <v>1295</v>
      </c>
      <c r="F425" s="14">
        <f>CONVERT(LEFT(Nacsport!E426,2),"mn","hr")/24+CONVERT(MID(Nacsport!E426,4,2),"sec","hr")/24</f>
        <v>5.768518518518518E-2</v>
      </c>
      <c r="G425" s="15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15">
        <f>(+CONVERT(F425,"hr","sec")*24)-5</f>
        <v>4979</v>
      </c>
      <c r="I425" s="15">
        <f>+CONVERT(F425,"hr","mn")*24</f>
        <v>83.066666666666663</v>
      </c>
      <c r="J425" s="1">
        <f>+Nacsport!B426</f>
        <v>7</v>
      </c>
      <c r="K425" s="1" t="str">
        <f>+Nacsport!C426</f>
        <v>GOAL-KICK</v>
      </c>
      <c r="L425" s="1" t="str">
        <f>+CONCATENATE(Nacsport!I426,Nacsport!J426)</f>
        <v>SAN BENEDETTO</v>
      </c>
      <c r="M425" s="29" t="str">
        <f>IF(Nacsport!G426&lt;&gt;"",LEFT(Nacsport!G426,FIND(";",Nacsport!G426)-1),"")</f>
        <v>66</v>
      </c>
      <c r="N425" s="1" t="str">
        <f>IFERROR(MID(Nacsport!G426,FIND(";", Nacsport!G426)+1,IFERROR(FIND(" ", Nacsport!G426 &amp; " ", FIND(";", Nacsport!G426)+1) - FIND(";", Nacsport!G426)-1,LEN(Nacsport!G426))),"")</f>
        <v>26</v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>10</v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>+IF(AG425="TRY",5,IF(AG425="CONVERSION",2,IF(AG425="PENALTY-KICK",3,IF(AG425="PENALTY-TRY",7,IF(AG425="DROP",3,"")))))</f>
        <v/>
      </c>
      <c r="AI425" s="1" t="str">
        <f>+CONCATENATE(Nacsport!FK426,Nacsport!FL426)</f>
        <v>SUCCESS</v>
      </c>
      <c r="AJ425" s="34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17"/>
    </row>
    <row r="426" spans="1:45" ht="15.75" customHeight="1" x14ac:dyDescent="0.2">
      <c r="A426">
        <f>+Nacsport!A427</f>
        <v>427</v>
      </c>
      <c r="B426">
        <f>+A426-2</f>
        <v>425</v>
      </c>
      <c r="C426">
        <f>+B426</f>
        <v>425</v>
      </c>
      <c r="D426" s="12">
        <v>1</v>
      </c>
      <c r="E426" s="1" t="s">
        <v>1295</v>
      </c>
      <c r="F426" s="14">
        <f>CONVERT(LEFT(Nacsport!E427,2),"mn","hr")/24+CONVERT(MID(Nacsport!E427,4,2),"sec","hr")/24</f>
        <v>5.7708333333333327E-2</v>
      </c>
      <c r="G426" s="15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15">
        <f>(+CONVERT(F426,"hr","sec")*24)-5</f>
        <v>4980.9999999999991</v>
      </c>
      <c r="I426" s="15">
        <f>+CONVERT(F426,"hr","mn")*24</f>
        <v>83.1</v>
      </c>
      <c r="J426" s="1">
        <f>+Nacsport!B427</f>
        <v>17</v>
      </c>
      <c r="K426" s="1" t="str">
        <f>+Nacsport!C427</f>
        <v>POINTS</v>
      </c>
      <c r="L426" s="1" t="str">
        <f>+CONCATENATE(Nacsport!I427,Nacsport!J427)</f>
        <v>SAN BENEDETTO</v>
      </c>
      <c r="M426" s="29" t="str">
        <f>IF(Nacsport!G427&lt;&gt;"",LEFT(Nacsport!G427,FIND(";",Nacsport!G427)-1),"")</f>
        <v>65</v>
      </c>
      <c r="N426" s="1" t="str">
        <f>IFERROR(MID(Nacsport!G427,FIND(";", Nacsport!G427)+1,IFERROR(FIND(" ", Nacsport!G427 &amp; " ", FIND(";", Nacsport!G427)+1) - FIND(";", Nacsport!G427)-1,LEN(Nacsport!G427))),"")</f>
        <v>25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10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>CONVERSION</v>
      </c>
      <c r="AH426" s="1">
        <f>+IF(AG426="TRY",5,IF(AG426="CONVERSION",2,IF(AG426="PENALTY-KICK",3,IF(AG426="PENALTY-TRY",7,IF(AG426="DROP",3,"")))))</f>
        <v>2</v>
      </c>
      <c r="AI426" s="1" t="str">
        <f>+CONCATENATE(Nacsport!FK427,Nacsport!FL427)</f>
        <v/>
      </c>
      <c r="AJ426" s="34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17"/>
    </row>
    <row r="427" spans="1:45" ht="15.75" hidden="1" customHeight="1" x14ac:dyDescent="0.2">
      <c r="A427">
        <f>+Nacsport!A428</f>
        <v>428</v>
      </c>
      <c r="B427">
        <f>+A427-2</f>
        <v>426</v>
      </c>
      <c r="C427">
        <f>+B427</f>
        <v>426</v>
      </c>
      <c r="D427" s="12">
        <v>1</v>
      </c>
      <c r="E427" s="1" t="s">
        <v>1295</v>
      </c>
      <c r="F427" s="14">
        <f>CONVERT(LEFT(Nacsport!E428,2),"mn","hr")/24+CONVERT(MID(Nacsport!E428,4,2),"sec","hr")/24</f>
        <v>5.8159722222222217E-2</v>
      </c>
      <c r="G427" s="15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15">
        <f>(+CONVERT(F427,"hr","sec")*24)-5</f>
        <v>5019.9999999999991</v>
      </c>
      <c r="I427" s="15">
        <f>+CONVERT(F427,"hr","mn")*24</f>
        <v>83.75</v>
      </c>
      <c r="J427" s="1">
        <f>+Nacsport!B428</f>
        <v>47</v>
      </c>
      <c r="K427" s="1" t="str">
        <f>+Nacsport!C428</f>
        <v>SHORT-MATCH</v>
      </c>
      <c r="L427" s="1" t="str">
        <f>+CONCATENATE(Nacsport!I428,Nacsport!J428)</f>
        <v/>
      </c>
      <c r="M427" s="29" t="str">
        <f>IF(Nacsport!G428&lt;&gt;"",LEFT(Nacsport!G428,FIND(";",Nacsport!G428)-1),"")</f>
        <v>33</v>
      </c>
      <c r="N427" s="1" t="str">
        <f>IFERROR(MID(Nacsport!G428,FIND(";", Nacsport!G428)+1,IFERROR(FIND(" ", Nacsport!G428 &amp; " ", FIND(";", Nacsport!G428)+1) - FIND(";", Nacsport!G428)-1,LEN(Nacsport!G428))),"")</f>
        <v>17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>+IF(AG427="TRY",5,IF(AG427="CONVERSION",2,IF(AG427="PENALTY-KICK",3,IF(AG427="PENALTY-TRY",7,IF(AG427="DROP",3,"")))))</f>
        <v/>
      </c>
      <c r="AI427" s="1" t="str">
        <f>+CONCATENATE(Nacsport!FK428,Nacsport!FL428)</f>
        <v/>
      </c>
      <c r="AJ427" s="34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17"/>
    </row>
    <row r="428" spans="1:45" ht="15.75" hidden="1" customHeight="1" x14ac:dyDescent="0.2">
      <c r="A428">
        <f>+Nacsport!A429</f>
        <v>429</v>
      </c>
      <c r="B428">
        <f>+A428-2</f>
        <v>427</v>
      </c>
      <c r="C428">
        <f>+B428</f>
        <v>427</v>
      </c>
      <c r="D428" s="12">
        <v>1</v>
      </c>
      <c r="E428" s="1" t="s">
        <v>1295</v>
      </c>
      <c r="F428" s="14">
        <f>CONVERT(LEFT(Nacsport!E429,2),"mn","hr")/24+CONVERT(MID(Nacsport!E429,4,2),"sec","hr")/24</f>
        <v>5.8159722222222217E-2</v>
      </c>
      <c r="G428" s="15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15">
        <f>(+CONVERT(F428,"hr","sec")*24)-5</f>
        <v>5019.9999999999991</v>
      </c>
      <c r="I428" s="15">
        <f>+CONVERT(F428,"hr","mn")*24</f>
        <v>83.75</v>
      </c>
      <c r="J428" s="1">
        <f>+Nacsport!B429</f>
        <v>27</v>
      </c>
      <c r="K428" s="1" t="str">
        <f>+Nacsport!C429</f>
        <v>DEFENCE</v>
      </c>
      <c r="L428" s="1" t="str">
        <f>+CONCATENATE(Nacsport!I429,Nacsport!J429)</f>
        <v/>
      </c>
      <c r="M428" s="29" t="str">
        <f>IF(Nacsport!G429&lt;&gt;"",LEFT(Nacsport!G429,FIND(";",Nacsport!G429)-1),"")</f>
        <v>33</v>
      </c>
      <c r="N428" s="1" t="str">
        <f>IFERROR(MID(Nacsport!G429,FIND(";", Nacsport!G429)+1,IFERROR(FIND(" ", Nacsport!G429 &amp; " ", FIND(";", Nacsport!G429)+1) - FIND(";", Nacsport!G429)-1,LEN(Nacsport!G429))),"")</f>
        <v>17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>+IF(AG428="TRY",5,IF(AG428="CONVERSION",2,IF(AG428="PENALTY-KICK",3,IF(AG428="PENALTY-TRY",7,IF(AG428="DROP",3,"")))))</f>
        <v/>
      </c>
      <c r="AI428" s="1" t="str">
        <f>+CONCATENATE(Nacsport!FK429,Nacsport!FL429)</f>
        <v/>
      </c>
      <c r="AJ428" s="34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 t="str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/>
      </c>
      <c r="AS428" s="17"/>
    </row>
    <row r="429" spans="1:45" ht="15.75" customHeight="1" x14ac:dyDescent="0.2">
      <c r="A429">
        <f>+Nacsport!A430</f>
        <v>430</v>
      </c>
      <c r="B429">
        <f>+A429-2</f>
        <v>428</v>
      </c>
      <c r="C429">
        <f>+B429</f>
        <v>428</v>
      </c>
      <c r="D429" s="12">
        <v>1</v>
      </c>
      <c r="E429" s="1" t="s">
        <v>1295</v>
      </c>
      <c r="F429" s="14">
        <f>CONVERT(LEFT(Nacsport!E430,2),"mn","hr")/24+CONVERT(MID(Nacsport!E430,4,2),"sec","hr")/24</f>
        <v>5.8194444444444438E-2</v>
      </c>
      <c r="G429" s="15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15">
        <f>(+CONVERT(F429,"hr","sec")*24)-5</f>
        <v>5022.9999999999991</v>
      </c>
      <c r="I429" s="15">
        <f>+CONVERT(F429,"hr","mn")*24</f>
        <v>83.799999999999983</v>
      </c>
      <c r="J429" s="1">
        <f>+Nacsport!B430</f>
        <v>22</v>
      </c>
      <c r="K429" s="1" t="str">
        <f>+Nacsport!C430</f>
        <v>MISSED-TACKLE</v>
      </c>
      <c r="L429" s="1" t="str">
        <f>+CONCATENATE(Nacsport!I430,Nacsport!J430)</f>
        <v>SAN BENEDETTO</v>
      </c>
      <c r="M429" s="29" t="str">
        <f>IF(Nacsport!G430&lt;&gt;"",LEFT(Nacsport!G430,FIND(";",Nacsport!G430)-1),"")</f>
        <v/>
      </c>
      <c r="N429" s="1" t="str">
        <f>IFERROR(MID(Nacsport!G430,FIND(";", Nacsport!G430)+1,IFERROR(FIND(" ", Nacsport!G430 &amp; " ", FIND(";", Nacsport!G430)+1) - FIND(";", Nacsport!G430)-1,LEN(Nacsport!G430))),"")</f>
        <v/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>12</v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>+IF(AG429="TRY",5,IF(AG429="CONVERSION",2,IF(AG429="PENALTY-KICK",3,IF(AG429="PENALTY-TRY",7,IF(AG429="DROP",3,"")))))</f>
        <v/>
      </c>
      <c r="AI429" s="1" t="str">
        <f>+CONCATENATE(Nacsport!FK430,Nacsport!FL430)</f>
        <v/>
      </c>
      <c r="AJ429" s="34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17"/>
    </row>
    <row r="430" spans="1:45" ht="15.75" hidden="1" customHeight="1" x14ac:dyDescent="0.2">
      <c r="A430">
        <f>+Nacsport!A431</f>
        <v>431</v>
      </c>
      <c r="B430">
        <f>+A430-2</f>
        <v>429</v>
      </c>
      <c r="C430">
        <f>+B430</f>
        <v>429</v>
      </c>
      <c r="D430" s="12">
        <v>1</v>
      </c>
      <c r="E430" s="1" t="s">
        <v>1295</v>
      </c>
      <c r="F430" s="14">
        <f>CONVERT(LEFT(Nacsport!E431,2),"mn","hr")/24+CONVERT(MID(Nacsport!E431,4,2),"sec","hr")/24</f>
        <v>5.8194444444444438E-2</v>
      </c>
      <c r="G430" s="15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15">
        <f>(+CONVERT(F430,"hr","sec")*24)-5</f>
        <v>5022.9999999999991</v>
      </c>
      <c r="I430" s="15">
        <f>+CONVERT(F430,"hr","mn")*24</f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OPPONENT</v>
      </c>
      <c r="M430" s="29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>+IF(AG430="TRY",5,IF(AG430="CONVERSION",2,IF(AG430="PENALTY-KICK",3,IF(AG430="PENALTY-TRY",7,IF(AG430="DROP",3,"")))))</f>
        <v/>
      </c>
      <c r="AI430" s="1" t="str">
        <f>+CONCATENATE(Nacsport!FK431,Nacsport!FL431)</f>
        <v/>
      </c>
      <c r="AJ430" s="34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17"/>
    </row>
    <row r="431" spans="1:45" ht="15.75" customHeight="1" x14ac:dyDescent="0.2">
      <c r="A431">
        <f>+Nacsport!A432</f>
        <v>432</v>
      </c>
      <c r="B431">
        <f>+A431-2</f>
        <v>430</v>
      </c>
      <c r="C431">
        <f>+B431</f>
        <v>430</v>
      </c>
      <c r="D431" s="12">
        <v>1</v>
      </c>
      <c r="E431" s="1" t="s">
        <v>1295</v>
      </c>
      <c r="F431" s="14">
        <f>CONVERT(LEFT(Nacsport!E432,2),"mn","hr")/24+CONVERT(MID(Nacsport!E432,4,2),"sec","hr")/24</f>
        <v>5.8240740740740739E-2</v>
      </c>
      <c r="G431" s="15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15">
        <f>(+CONVERT(F431,"hr","sec")*24)-5</f>
        <v>5027</v>
      </c>
      <c r="I431" s="15">
        <f>+CONVERT(F431,"hr","mn")*24</f>
        <v>83.866666666666674</v>
      </c>
      <c r="J431" s="1">
        <f>+Nacsport!B432</f>
        <v>60</v>
      </c>
      <c r="K431" s="1" t="str">
        <f>+Nacsport!C432</f>
        <v>TACKLE</v>
      </c>
      <c r="L431" s="1" t="str">
        <f>+CONCATENATE(Nacsport!I432,Nacsport!J432)</f>
        <v>SAN BENEDETTO</v>
      </c>
      <c r="M431" s="29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>
        <f>IF(ISNA(LOOKUP(2,1/(Nacsport!AA432:BY432&lt;&gt;""),Nacsport!AA432:BY432)),"",LOOKUP(2,1/(Nacsport!AA432:BY432&lt;&gt;""),Nacsport!AA432:BY432))</f>
        <v>23</v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>NEGATIVE</v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>+IF(AG431="TRY",5,IF(AG431="CONVERSION",2,IF(AG431="PENALTY-KICK",3,IF(AG431="PENALTY-TRY",7,IF(AG431="DROP",3,"")))))</f>
        <v/>
      </c>
      <c r="AI431" s="1" t="str">
        <f>+CONCATENATE(Nacsport!FK432,Nacsport!FL432)</f>
        <v/>
      </c>
      <c r="AJ431" s="34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17"/>
    </row>
    <row r="432" spans="1:45" ht="15.75" customHeight="1" x14ac:dyDescent="0.2">
      <c r="A432">
        <f>+Nacsport!A433</f>
        <v>433</v>
      </c>
      <c r="B432">
        <f>+A432-2</f>
        <v>431</v>
      </c>
      <c r="C432">
        <f>+B432</f>
        <v>431</v>
      </c>
      <c r="D432" s="12">
        <v>1</v>
      </c>
      <c r="E432" s="1" t="s">
        <v>1295</v>
      </c>
      <c r="F432" s="14">
        <f>CONVERT(LEFT(Nacsport!E433,2),"mn","hr")/24+CONVERT(MID(Nacsport!E433,4,2),"sec","hr")/24</f>
        <v>5.8287037037037033E-2</v>
      </c>
      <c r="G432" s="15">
        <f>(CONVERT((CONVERT(LEFT(Nacsport!F433,2),"mn","hr")/24+CONVERT(MID(Nacsport!F433,4,2),"sec","hr")/24)-(CONVERT(LEFT(Nacsport!E433,2),"mn","hr")/24+CONVERT(MID(Nacsport!E433,4,2),"sec","hr")/24),"hr","sec")*24)+2</f>
        <v>4.9999999999998694</v>
      </c>
      <c r="H432" s="15">
        <f>(+CONVERT(F432,"hr","sec")*24)-5</f>
        <v>5031</v>
      </c>
      <c r="I432" s="15">
        <f>+CONVERT(F432,"hr","mn")*24</f>
        <v>83.933333333333323</v>
      </c>
      <c r="J432" s="1">
        <f>+Nacsport!B433</f>
        <v>61</v>
      </c>
      <c r="K432" s="1" t="str">
        <f>+Nacsport!C433</f>
        <v>TACKLE</v>
      </c>
      <c r="L432" s="1" t="str">
        <f>+CONCATENATE(Nacsport!I433,Nacsport!J433)</f>
        <v>SAN BENEDETTO</v>
      </c>
      <c r="M432" s="29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12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>NEGATIVE</v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>+IF(AG432="TRY",5,IF(AG432="CONVERSION",2,IF(AG432="PENALTY-KICK",3,IF(AG432="PENALTY-TRY",7,IF(AG432="DROP",3,"")))))</f>
        <v/>
      </c>
      <c r="AI432" s="1" t="str">
        <f>+CONCATENATE(Nacsport!FK433,Nacsport!FL433)</f>
        <v/>
      </c>
      <c r="AJ432" s="34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17"/>
    </row>
    <row r="433" spans="1:45" ht="15.75" hidden="1" customHeight="1" x14ac:dyDescent="0.2">
      <c r="A433">
        <f>+Nacsport!A434</f>
        <v>434</v>
      </c>
      <c r="B433">
        <f>+A433-2</f>
        <v>432</v>
      </c>
      <c r="C433">
        <f>+B433</f>
        <v>432</v>
      </c>
      <c r="D433" s="12">
        <v>1</v>
      </c>
      <c r="E433" s="1" t="s">
        <v>1295</v>
      </c>
      <c r="F433" s="14">
        <f>CONVERT(LEFT(Nacsport!E434,2),"mn","hr")/24+CONVERT(MID(Nacsport!E434,4,2),"sec","hr")/24</f>
        <v>5.8298611111111107E-2</v>
      </c>
      <c r="G433" s="15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15">
        <f>(+CONVERT(F433,"hr","sec")*24)-5</f>
        <v>5031.9999999999991</v>
      </c>
      <c r="I433" s="15">
        <f>+CONVERT(F433,"hr","mn")*24</f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OPPONENT</v>
      </c>
      <c r="M433" s="29" t="str">
        <f>IF(Nacsport!G434&lt;&gt;"",LEFT(Nacsport!G434,FIND(";",Nacsport!G434)-1),"")</f>
        <v>33</v>
      </c>
      <c r="N433" s="1" t="str">
        <f>IFERROR(MID(Nacsport!G434,FIND(";", Nacsport!G434)+1,IFERROR(FIND(" ", Nacsport!G434 &amp; " ", FIND(";", Nacsport!G434)+1) - FIND(";", Nacsport!G434)-1,LEN(Nacsport!G434))),"")</f>
        <v>17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SLOW</v>
      </c>
      <c r="AG433" s="1" t="str">
        <f>+CONCATENATE(Nacsport!FF434,Nacsport!FG434,Nacsport!FH434,Nacsport!FI434,Nacsport!FJ434)</f>
        <v/>
      </c>
      <c r="AH433" s="1" t="str">
        <f>+IF(AG433="TRY",5,IF(AG433="CONVERSION",2,IF(AG433="PENALTY-KICK",3,IF(AG433="PENALTY-TRY",7,IF(AG433="DROP",3,"")))))</f>
        <v/>
      </c>
      <c r="AI433" s="1" t="str">
        <f>+CONCATENATE(Nacsport!FK434,Nacsport!FL434)</f>
        <v/>
      </c>
      <c r="AJ433" s="34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 t="str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/>
      </c>
      <c r="AS433" s="17"/>
    </row>
    <row r="434" spans="1:45" ht="15.75" customHeight="1" x14ac:dyDescent="0.2">
      <c r="A434">
        <f>+Nacsport!A435</f>
        <v>435</v>
      </c>
      <c r="B434">
        <f>+A434-2</f>
        <v>433</v>
      </c>
      <c r="C434">
        <f>+B434</f>
        <v>433</v>
      </c>
      <c r="D434" s="12">
        <v>1</v>
      </c>
      <c r="E434" s="1" t="s">
        <v>1295</v>
      </c>
      <c r="F434" s="14">
        <f>CONVERT(LEFT(Nacsport!E435,2),"mn","hr")/24+CONVERT(MID(Nacsport!E435,4,2),"sec","hr")/24</f>
        <v>5.8344907407407401E-2</v>
      </c>
      <c r="G434" s="15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15">
        <f>(+CONVERT(F434,"hr","sec")*24)-5</f>
        <v>5036</v>
      </c>
      <c r="I434" s="15">
        <f>+CONVERT(F434,"hr","mn")*24</f>
        <v>84.016666666666652</v>
      </c>
      <c r="J434" s="1">
        <f>+Nacsport!B435</f>
        <v>62</v>
      </c>
      <c r="K434" s="1" t="str">
        <f>+Nacsport!C435</f>
        <v>TACKLE</v>
      </c>
      <c r="L434" s="1" t="str">
        <f>+CONCATENATE(Nacsport!I435,Nacsport!J435)</f>
        <v>SAN BENEDETTO</v>
      </c>
      <c r="M434" s="29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3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NEUTRAL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>+IF(AG434="TRY",5,IF(AG434="CONVERSION",2,IF(AG434="PENALTY-KICK",3,IF(AG434="PENALTY-TRY",7,IF(AG434="DROP",3,"")))))</f>
        <v/>
      </c>
      <c r="AI434" s="1" t="str">
        <f>+CONCATENATE(Nacsport!FK435,Nacsport!FL435)</f>
        <v/>
      </c>
      <c r="AJ434" s="34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17"/>
    </row>
    <row r="435" spans="1:45" ht="15.75" hidden="1" customHeight="1" x14ac:dyDescent="0.2">
      <c r="A435">
        <f>+Nacsport!A436</f>
        <v>436</v>
      </c>
      <c r="B435">
        <f>+A435-2</f>
        <v>434</v>
      </c>
      <c r="C435">
        <f>+B435</f>
        <v>434</v>
      </c>
      <c r="D435" s="12">
        <v>1</v>
      </c>
      <c r="E435" s="1" t="s">
        <v>1295</v>
      </c>
      <c r="F435" s="14">
        <f>CONVERT(LEFT(Nacsport!E436,2),"mn","hr")/24+CONVERT(MID(Nacsport!E436,4,2),"sec","hr")/24</f>
        <v>5.8379629629629622E-2</v>
      </c>
      <c r="G435" s="15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15">
        <f>(+CONVERT(F435,"hr","sec")*24)-5</f>
        <v>5038.9999999999991</v>
      </c>
      <c r="I435" s="15">
        <f>+CONVERT(F435,"hr","mn")*24</f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OPPONENT</v>
      </c>
      <c r="M435" s="29" t="str">
        <f>IF(Nacsport!G436&lt;&gt;"",LEFT(Nacsport!G436,FIND(";",Nacsport!G436)-1),"")</f>
        <v>21</v>
      </c>
      <c r="N435" s="1" t="str">
        <f>IFERROR(MID(Nacsport!G436,FIND(";", Nacsport!G436)+1,IFERROR(FIND(" ", Nacsport!G436 &amp; " ", FIND(";", Nacsport!G436)+1) - FIND(";", Nacsport!G436)-1,LEN(Nacsport!G436))),"")</f>
        <v>19</v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>SLOW</v>
      </c>
      <c r="AG435" s="1" t="str">
        <f>+CONCATENATE(Nacsport!FF436,Nacsport!FG436,Nacsport!FH436,Nacsport!FI436,Nacsport!FJ436)</f>
        <v/>
      </c>
      <c r="AH435" s="1" t="str">
        <f>+IF(AG435="TRY",5,IF(AG435="CONVERSION",2,IF(AG435="PENALTY-KICK",3,IF(AG435="PENALTY-TRY",7,IF(AG435="DROP",3,"")))))</f>
        <v/>
      </c>
      <c r="AI435" s="1" t="str">
        <f>+CONCATENATE(Nacsport!FK436,Nacsport!FL436)</f>
        <v/>
      </c>
      <c r="AJ435" s="34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 t="str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/>
      </c>
      <c r="AS435" s="17"/>
    </row>
    <row r="436" spans="1:45" ht="15.75" customHeight="1" x14ac:dyDescent="0.2">
      <c r="A436">
        <f>+Nacsport!A356</f>
        <v>356</v>
      </c>
      <c r="B436">
        <f>+A436-2</f>
        <v>354</v>
      </c>
      <c r="C436">
        <f>+B436</f>
        <v>354</v>
      </c>
      <c r="D436" s="12">
        <v>1</v>
      </c>
      <c r="E436" s="1" t="s">
        <v>1295</v>
      </c>
      <c r="F436" s="14">
        <f>CONVERT(LEFT(Nacsport!E356,2),"mn","hr")/24+CONVERT(MID(Nacsport!E356,4,2),"sec","hr")/24</f>
        <v>4.7604166666666663E-2</v>
      </c>
      <c r="G436" s="15">
        <v>8</v>
      </c>
      <c r="H436" s="15">
        <f>(+CONVERT(F436,"hr","sec")*24)-5</f>
        <v>4107.9999999999991</v>
      </c>
      <c r="I436" s="15">
        <f>+CONVERT(F436,"hr","mn")*24</f>
        <v>68.55</v>
      </c>
      <c r="J436" s="1">
        <f>+Nacsport!B356</f>
        <v>13</v>
      </c>
      <c r="K436" s="1" t="str">
        <f>+Nacsport!C356</f>
        <v>PENALTY</v>
      </c>
      <c r="L436" s="1" t="str">
        <f>+CONCATENATE(Nacsport!I356,Nacsport!J356)</f>
        <v>SAN BENEDETTO</v>
      </c>
      <c r="M436" s="29" t="str">
        <f>IF(Nacsport!G356&lt;&gt;"",LEFT(Nacsport!G356,FIND(";",Nacsport!G356)-1),"")</f>
        <v>49</v>
      </c>
      <c r="N436" s="1" t="str">
        <f>IFERROR(MID(Nacsport!G356,FIND(";", Nacsport!G356)+1,IFERROR(FIND(" ", Nacsport!G356 &amp; " ", FIND(";", Nacsport!G356)+1) - FIND(";", Nacsport!G356)-1,LEN(Nacsport!G356))),"")</f>
        <v>75</v>
      </c>
      <c r="O436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436" s="1" t="str">
        <f>IF(ISNA(LOOKUP(2,1/(Nacsport!AA356:BY356&lt;&gt;""),Nacsport!AA356:BY356)),"",LOOKUP(2,1/(Nacsport!AA356:BY356&lt;&gt;""),Nacsport!AA356:BY356))</f>
        <v>8</v>
      </c>
      <c r="Q436" s="1" t="str">
        <f t="array" ref="Q436">+IF(+COUNTIF(Nacsport!AA356:BY356,"*")&gt;1,INDEX(Nacsport!Z356:BX356,MATCH(TRUE,Nacsport!Z356:BX356&gt;0,0)),"")</f>
        <v/>
      </c>
      <c r="R436" s="1" t="str">
        <f>+CONCATENATE(Nacsport!BZ356,Nacsport!CA356)</f>
        <v/>
      </c>
      <c r="S436" s="1" t="str">
        <f>+CONCATENATE(Nacsport!CB356,Nacsport!CC356,Nacsport!CD356)</f>
        <v/>
      </c>
      <c r="T436" s="1" t="str">
        <f>+CONCATENATE(Nacsport!CE356,Nacsport!CF356,Nacsport!CG356,Nacsport!CH356)</f>
        <v/>
      </c>
      <c r="U436" s="1" t="str">
        <f>+CONCATENATE(Nacsport!CI356,Nacsport!CJ356,Nacsport!CK356,Nacsport!CL356,Nacsport!CM356,Nacsport!CN356,Nacsport!CO356,Nacsport!CP356)</f>
        <v/>
      </c>
      <c r="V436" s="1" t="str">
        <f>+CONCATENATE(Nacsport!CQ356,Nacsport!CR356,Nacsport!CS356,Nacsport!CT356,Nacsport!CU356,Nacsport!CV356)</f>
        <v/>
      </c>
      <c r="W436" s="1" t="str">
        <f>+CONCATENATE(Nacsport!CW356,Nacsport!CX356,Nacsport!CY356,Nacsport!CZ356,Nacsport!DA356,Nacsport!DB356,Nacsport!DC356)</f>
        <v/>
      </c>
      <c r="X436" s="1" t="str">
        <f>+CONCATENATE(Nacsport!DD356,Nacsport!DE356,Nacsport!DF356,Nacsport!DG356,Nacsport!DH356,Nacsport!DI356,Nacsport!DJ356,Nacsport!DK356,Nacsport!DL356,Nacsport!DM356,Nacsport!DN356)</f>
        <v/>
      </c>
      <c r="Y436" s="1" t="str">
        <f>+CONCATENATE(Nacsport!DO356,Nacsport!DP356,Nacsport!DQ356,Nacsport!DR356,Nacsport!DS356,Nacsport!DT356,Nacsport!DU356,Nacsport!DV356,)</f>
        <v/>
      </c>
      <c r="Z436" s="1" t="str">
        <f>+CONCATENATE(Nacsport!DW356,Nacsport!DX356,Nacsport!DY356,Nacsport!DZ356)</f>
        <v/>
      </c>
      <c r="AA436" s="1" t="str">
        <f>+CONCATENATE(Nacsport!EA356,Nacsport!EB356,Nacsport!EC356,Nacsport!ED356,Nacsport!EE356)</f>
        <v/>
      </c>
      <c r="AB436" s="1" t="str">
        <f>+CONCATENATE(Nacsport!EF356,Nacsport!EG356,Nacsport!EH356,Nacsport!EI356,Nacsport!EJ356,Nacsport!EK356)</f>
        <v/>
      </c>
      <c r="AC436" s="1" t="str">
        <f>+CONCATENATE(Nacsport!EL356,Nacsport!EM356,Nacsport!EN356,Nacsport!EO356,Nacsport!EP356,Nacsport!EQ356,Nacsport!ER356)</f>
        <v>RUCK ATTACK</v>
      </c>
      <c r="AD436" s="1" t="str">
        <f>+CONCATENATE(Nacsport!ES356,Nacsport!ET356,Nacsport!EU356,Nacsport!EV356,Nacsport!EW356,Nacsport!EX356,Nacsport!EY356,Nacsport!EZ356)</f>
        <v/>
      </c>
      <c r="AE436" s="1" t="str">
        <f>+CONCATENATE(Nacsport!FA356,Nacsport!FB356,Nacsport!FC356)</f>
        <v/>
      </c>
      <c r="AF436" s="1" t="str">
        <f>+CONCATENATE(Nacsport!FD356,Nacsport!FE356)</f>
        <v/>
      </c>
      <c r="AG436" s="1" t="str">
        <f>+CONCATENATE(Nacsport!FF356,Nacsport!FG356,Nacsport!FH356,Nacsport!FI356,Nacsport!FJ356)</f>
        <v/>
      </c>
      <c r="AH436" s="1" t="str">
        <f>+IF(AG436="TRY",5,IF(AG436="CONVERSION",2,IF(AG436="PENALTY-KICK",3,IF(AG436="PENALTY-TRY",7,IF(AG436="DROP",3,"")))))</f>
        <v/>
      </c>
      <c r="AI436" s="1" t="str">
        <f>+CONCATENATE(Nacsport!FK356,Nacsport!FL356)</f>
        <v/>
      </c>
      <c r="AJ436" s="34" t="str">
        <f>+CONCATENATE(Nacsport!FM356,Nacsport!FN356)</f>
        <v/>
      </c>
      <c r="AK436" s="1" t="str">
        <f>+IF(OR(K436="ATTACCO",K436="DIFESA"),+CONCATENATE(Nacsport!FO356,Nacsport!FP355,Nacsport!FQ356,Nacsport!FR356,Nacsport!FS356,Nacsport!FT356,Nacsport!FU356,),"")</f>
        <v/>
      </c>
      <c r="AL436" s="1" t="str">
        <f>+IF(OR(K436="ATAQUE",K436="DEFENSA"),+CONCATENATE(Nacsport!FV356,Nacsport!FW356,Nacsport!FX356,Nacsport!FY356,Nacsport!FZ356,Nacsport!GA356,Nacsport!GB356,),"")</f>
        <v/>
      </c>
      <c r="AM436" s="1" t="str">
        <f>+CONCATENATE(Nacsport!GC356,Nacsport!GD356,Nacsport!GE356,Nacsport!GF356,Nacsport!GG356,Nacsport!GH356,Nacsport!GI356,Nacsport!GJ356,)</f>
        <v/>
      </c>
      <c r="AN436" s="1" t="str">
        <f>IF(K436="PUNTOS",LOOKUP(2,1/($K$3:K436="ATAQUE"),$AN$3:AN436),IF(+COUNTIF(Nacsport!GK356:'Nacsport'!GS356,"*")&gt;0,+COUNTIF(Nacsport!GK356:'Nacsport'!GS356,"*"),""))</f>
        <v/>
      </c>
      <c r="AO436" t="str">
        <f ca="1">+IF(K436="QUIEBRE",+IF(L436="SAN LUIS",+COUNTIF(K436:INDIRECT(ADDRESS((LOOKUP(2,1/($K$1:K436="ATAQUE"),Nacsport!$A$1:A356)),3,4)),"RUCK")+1,+COUNTIF(K436:INDIRECT(ADDRESS((LOOKUP(2,1/($K$1:K436="DEFENSA"),Nacsport!$A$1:A356)),3,4)),"RUCK")+1),"")</f>
        <v/>
      </c>
      <c r="AP436" t="str">
        <f ca="1">+IF(OR(K436="PUNTOS",K436="QUIEBRE"),+IF(L436="SAN LUIS",+COUNTIF(K436:INDIRECT(ADDRESS((LOOKUP(2,1/($K$1:K436="ATAQUE"),Nacsport!$A$1:A356)),3,4)),"PASE"),+COUNTIF(K436:INDIRECT(ADDRESS((LOOKUP(2,1/($K$1:K436="DEFENSA"),Nacsport!$A$1:A356)),3,4)),"PASE")),"")</f>
        <v/>
      </c>
      <c r="AQ436" t="str">
        <f>IF(K436="QUIEBRE",LOOKUP(2,1/($K$3:K436="ATAQUE"),$AL$3:AL436),IF(+COUNTIF(Nacsport!GK356:'Nacsport'!GS356,"*")&gt;0,+COUNTIF(Nacsport!GK356:'Nacsport'!GS356,"*"),""))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17"/>
    </row>
    <row r="437" spans="1:45" ht="15.75" hidden="1" customHeight="1" x14ac:dyDescent="0.2">
      <c r="A437">
        <f>+Nacsport!A438</f>
        <v>438</v>
      </c>
      <c r="B437">
        <f>+A437-2</f>
        <v>436</v>
      </c>
      <c r="C437">
        <f>+B437</f>
        <v>436</v>
      </c>
      <c r="D437" s="12">
        <v>1</v>
      </c>
      <c r="E437" s="1" t="s">
        <v>1295</v>
      </c>
      <c r="F437" s="14">
        <f>CONVERT(LEFT(Nacsport!E438,2),"mn","hr")/24+CONVERT(MID(Nacsport!E438,4,2),"sec","hr")/24</f>
        <v>5.844907407407407E-2</v>
      </c>
      <c r="G437" s="15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15">
        <f>(+CONVERT(F437,"hr","sec")*24)-5</f>
        <v>5045</v>
      </c>
      <c r="I437" s="15">
        <f>+CONVERT(F437,"hr","mn")*24</f>
        <v>84.166666666666657</v>
      </c>
      <c r="J437" s="1">
        <f>+Nacsport!B438</f>
        <v>46</v>
      </c>
      <c r="K437" s="1" t="str">
        <f>+Nacsport!C438</f>
        <v>END</v>
      </c>
      <c r="L437" s="1" t="str">
        <f>+CONCATENATE(Nacsport!I438,Nacsport!J438)</f>
        <v/>
      </c>
      <c r="M437" s="29" t="str">
        <f>IF(Nacsport!G438&lt;&gt;"",LEFT(Nacsport!G438,FIND(";",Nacsport!G438)-1),"")</f>
        <v/>
      </c>
      <c r="N437" s="1" t="str">
        <f>IFERROR(MID(Nacsport!G438,FIND(";", Nacsport!G438)+1,IFERROR(FIND(" ", Nacsport!G438 &amp; " ", FIND(";", Nacsport!G438)+1) - FIND(";", Nacsport!G438)-1,LEN(Nacsport!G438))),"")</f>
        <v/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>+IF(AG437="TRY",5,IF(AG437="CONVERSION",2,IF(AG437="PENALTY-KICK",3,IF(AG437="PENALTY-TRY",7,IF(AG437="DROP",3,"")))))</f>
        <v/>
      </c>
      <c r="AI437" s="1" t="str">
        <f>+CONCATENATE(Nacsport!FK438,Nacsport!FL438)</f>
        <v/>
      </c>
      <c r="AJ437" s="34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17"/>
    </row>
    <row r="438" spans="1:45" ht="15.75" hidden="1" customHeight="1" x14ac:dyDescent="0.2">
      <c r="A438">
        <f>+Nacsport!A439</f>
        <v>439</v>
      </c>
      <c r="B438">
        <f>+A438-2</f>
        <v>437</v>
      </c>
      <c r="C438">
        <f>+B438</f>
        <v>437</v>
      </c>
      <c r="D438" s="12">
        <v>1</v>
      </c>
      <c r="E438" s="1" t="s">
        <v>1295</v>
      </c>
      <c r="F438" s="14">
        <f>CONVERT(LEFT(Nacsport!E439,2),"mn","hr")/24+CONVERT(MID(Nacsport!E439,4,2),"sec","hr")/24</f>
        <v>5.8877314814814806E-2</v>
      </c>
      <c r="G438" s="15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15">
        <f>(+CONVERT(F438,"hr","sec")*24)-5</f>
        <v>5082</v>
      </c>
      <c r="I438" s="15">
        <f>+CONVERT(F438,"hr","mn")*24</f>
        <v>84.783333333333331</v>
      </c>
      <c r="J438" s="1">
        <f>+Nacsport!B439</f>
        <v>28</v>
      </c>
      <c r="K438" s="1" t="str">
        <f>+Nacsport!C439</f>
        <v>DEFENCE</v>
      </c>
      <c r="L438" s="1" t="str">
        <f>+CONCATENATE(Nacsport!I439,Nacsport!J439)</f>
        <v/>
      </c>
      <c r="M438" s="29" t="str">
        <f>IF(Nacsport!G439&lt;&gt;"",LEFT(Nacsport!G439,FIND(";",Nacsport!G439)-1),"")</f>
        <v>68</v>
      </c>
      <c r="N438" s="1" t="str">
        <f>IFERROR(MID(Nacsport!G439,FIND(";", Nacsport!G439)+1,IFERROR(FIND(" ", Nacsport!G439 &amp; " ", FIND(";", Nacsport!G439)+1) - FIND(";", Nacsport!G439)-1,LEN(Nacsport!G439))),"")</f>
        <v>93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>+IF(AG438="TRY",5,IF(AG438="CONVERSION",2,IF(AG438="PENALTY-KICK",3,IF(AG438="PENALTY-TRY",7,IF(AG438="DROP",3,"")))))</f>
        <v/>
      </c>
      <c r="AI438" s="1" t="str">
        <f>+CONCATENATE(Nacsport!FK439,Nacsport!FL439)</f>
        <v/>
      </c>
      <c r="AJ438" s="34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 t="str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/>
      </c>
      <c r="AS438" s="17"/>
    </row>
    <row r="439" spans="1:45" ht="15.75" hidden="1" customHeight="1" x14ac:dyDescent="0.2">
      <c r="A439">
        <f>+Nacsport!A440</f>
        <v>440</v>
      </c>
      <c r="B439">
        <f>+A439-2</f>
        <v>438</v>
      </c>
      <c r="C439">
        <f>+B439</f>
        <v>438</v>
      </c>
      <c r="D439" s="12">
        <v>1</v>
      </c>
      <c r="E439" s="1" t="s">
        <v>1295</v>
      </c>
      <c r="F439" s="14">
        <f>CONVERT(LEFT(Nacsport!E440,2),"mn","hr")/24+CONVERT(MID(Nacsport!E440,4,2),"sec","hr")/24</f>
        <v>5.8877314814814806E-2</v>
      </c>
      <c r="G439" s="15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15">
        <f>(+CONVERT(F439,"hr","sec")*24)-5</f>
        <v>5082</v>
      </c>
      <c r="I439" s="15">
        <f>+CONVERT(F439,"hr","mn")*24</f>
        <v>84.783333333333331</v>
      </c>
      <c r="J439" s="1">
        <f>+Nacsport!B440</f>
        <v>48</v>
      </c>
      <c r="K439" s="1" t="str">
        <f>+Nacsport!C440</f>
        <v>SHORT-MATCH</v>
      </c>
      <c r="L439" s="1" t="str">
        <f>+CONCATENATE(Nacsport!I440,Nacsport!J440)</f>
        <v/>
      </c>
      <c r="M439" s="29" t="str">
        <f>IF(Nacsport!G440&lt;&gt;"",LEFT(Nacsport!G440,FIND(";",Nacsport!G440)-1),"")</f>
        <v>68</v>
      </c>
      <c r="N439" s="1" t="str">
        <f>IFERROR(MID(Nacsport!G440,FIND(";", Nacsport!G440)+1,IFERROR(FIND(" ", Nacsport!G440 &amp; " ", FIND(";", Nacsport!G440)+1) - FIND(";", Nacsport!G440)-1,LEN(Nacsport!G440))),"")</f>
        <v>93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>+IF(AG439="TRY",5,IF(AG439="CONVERSION",2,IF(AG439="PENALTY-KICK",3,IF(AG439="PENALTY-TRY",7,IF(AG439="DROP",3,"")))))</f>
        <v/>
      </c>
      <c r="AI439" s="1" t="str">
        <f>+CONCATENATE(Nacsport!FK440,Nacsport!FL440)</f>
        <v/>
      </c>
      <c r="AJ439" s="34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17"/>
    </row>
    <row r="440" spans="1:45" ht="15.75" hidden="1" customHeight="1" x14ac:dyDescent="0.2">
      <c r="A440">
        <f>+Nacsport!A441</f>
        <v>441</v>
      </c>
      <c r="B440">
        <f>+A440-2</f>
        <v>439</v>
      </c>
      <c r="C440">
        <f>+B440</f>
        <v>439</v>
      </c>
      <c r="D440" s="12">
        <v>1</v>
      </c>
      <c r="E440" s="1" t="s">
        <v>1295</v>
      </c>
      <c r="F440" s="14">
        <f>CONVERT(LEFT(Nacsport!E441,2),"mn","hr")/24+CONVERT(MID(Nacsport!E441,4,2),"sec","hr")/24</f>
        <v>5.8923611111111107E-2</v>
      </c>
      <c r="G440" s="15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15">
        <f>(+CONVERT(F440,"hr","sec")*24)-5</f>
        <v>5086</v>
      </c>
      <c r="I440" s="15">
        <f>+CONVERT(F440,"hr","mn")*24</f>
        <v>84.850000000000009</v>
      </c>
      <c r="J440" s="1">
        <f>+Nacsport!B441</f>
        <v>19</v>
      </c>
      <c r="K440" s="1" t="str">
        <f>+Nacsport!C441</f>
        <v>LINEOUT</v>
      </c>
      <c r="L440" s="1" t="str">
        <f>+CONCATENATE(Nacsport!I441,Nacsport!J441)</f>
        <v>OPPONENT</v>
      </c>
      <c r="M440" s="29" t="str">
        <f>IF(Nacsport!G441&lt;&gt;"",LEFT(Nacsport!G441,FIND(";",Nacsport!G441)-1),"")</f>
        <v>68</v>
      </c>
      <c r="N440" s="1" t="str">
        <f>IFERROR(MID(Nacsport!G441,FIND(";", Nacsport!G441)+1,IFERROR(FIND(" ", Nacsport!G441 &amp; " ", FIND(";", Nacsport!G441)+1) - FIND(";", Nacsport!G441)-1,LEN(Nacsport!G441))),"")</f>
        <v>93</v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>CLEAN</v>
      </c>
      <c r="U440" s="1" t="str">
        <f>+CONCATENATE(Nacsport!CI441,Nacsport!CJ441,Nacsport!CK441,Nacsport!CL441,Nacsport!CM441,Nacsport!CN441,Nacsport!CO441,Nacsport!CP441)</f>
        <v>L5</v>
      </c>
      <c r="V440" s="1" t="str">
        <f>+CONCATENATE(Nacsport!CQ441,Nacsport!CR441,Nacsport!CS441,Nacsport!CT441,Nacsport!CU441,Nacsport!CV441)</f>
        <v>B</v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>+IF(AG440="TRY",5,IF(AG440="CONVERSION",2,IF(AG440="PENALTY-KICK",3,IF(AG440="PENALTY-TRY",7,IF(AG440="DROP",3,"")))))</f>
        <v/>
      </c>
      <c r="AI440" s="1" t="str">
        <f>+CONCATENATE(Nacsport!FK441,Nacsport!FL441)</f>
        <v/>
      </c>
      <c r="AJ440" s="34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17"/>
    </row>
    <row r="441" spans="1:45" ht="15.75" customHeight="1" x14ac:dyDescent="0.2">
      <c r="A441">
        <f>+Nacsport!A442</f>
        <v>442</v>
      </c>
      <c r="B441">
        <f>+A441-2</f>
        <v>440</v>
      </c>
      <c r="C441">
        <f>+B441</f>
        <v>440</v>
      </c>
      <c r="D441" s="12">
        <v>1</v>
      </c>
      <c r="E441" s="1" t="s">
        <v>1295</v>
      </c>
      <c r="F441" s="14">
        <f>CONVERT(LEFT(Nacsport!E442,2),"mn","hr")/24+CONVERT(MID(Nacsport!E442,4,2),"sec","hr")/24</f>
        <v>5.8993055555555549E-2</v>
      </c>
      <c r="G441" s="15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15">
        <f>(+CONVERT(F441,"hr","sec")*24)-5</f>
        <v>5091.9999999999991</v>
      </c>
      <c r="I441" s="15">
        <f>+CONVERT(F441,"hr","mn")*24</f>
        <v>84.949999999999989</v>
      </c>
      <c r="J441" s="1">
        <f>+Nacsport!B442</f>
        <v>23</v>
      </c>
      <c r="K441" s="1" t="str">
        <f>+Nacsport!C442</f>
        <v>MISSED-TACKLE</v>
      </c>
      <c r="L441" s="1" t="str">
        <f>+CONCATENATE(Nacsport!I442,Nacsport!J442)</f>
        <v>SAN BENEDETTO</v>
      </c>
      <c r="M441" s="29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>9</v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>+IF(AG441="TRY",5,IF(AG441="CONVERSION",2,IF(AG441="PENALTY-KICK",3,IF(AG441="PENALTY-TRY",7,IF(AG441="DROP",3,"")))))</f>
        <v/>
      </c>
      <c r="AI441" s="1" t="str">
        <f>+CONCATENATE(Nacsport!FK442,Nacsport!FL442)</f>
        <v/>
      </c>
      <c r="AJ441" s="34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17"/>
    </row>
    <row r="442" spans="1:45" ht="15.75" hidden="1" customHeight="1" x14ac:dyDescent="0.2">
      <c r="A442">
        <f>+Nacsport!A443</f>
        <v>443</v>
      </c>
      <c r="B442">
        <f>+A442-2</f>
        <v>441</v>
      </c>
      <c r="C442">
        <f>+B442</f>
        <v>441</v>
      </c>
      <c r="D442" s="12">
        <v>1</v>
      </c>
      <c r="E442" s="1" t="s">
        <v>1295</v>
      </c>
      <c r="F442" s="14">
        <f>CONVERT(LEFT(Nacsport!E443,2),"mn","hr")/24+CONVERT(MID(Nacsport!E443,4,2),"sec","hr")/24</f>
        <v>5.9027777777777783E-2</v>
      </c>
      <c r="G442" s="15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15">
        <f>(+CONVERT(F442,"hr","sec")*24)-5</f>
        <v>5095.0000000000009</v>
      </c>
      <c r="I442" s="15">
        <f>+CONVERT(F442,"hr","mn")*24</f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OPPONENT</v>
      </c>
      <c r="M442" s="29" t="str">
        <f>IF(Nacsport!G443&lt;&gt;"",LEFT(Nacsport!G443,FIND(";",Nacsport!G443)-1),"")</f>
        <v>63</v>
      </c>
      <c r="N442" s="1" t="str">
        <f>IFERROR(MID(Nacsport!G443,FIND(";", Nacsport!G443)+1,IFERROR(FIND(" ", Nacsport!G443 &amp; " ", FIND(";", Nacsport!G443)+1) - FIND(";", Nacsport!G443)-1,LEN(Nacsport!G443))),"")</f>
        <v>98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SLOW</v>
      </c>
      <c r="AG442" s="1" t="str">
        <f>+CONCATENATE(Nacsport!FF443,Nacsport!FG443,Nacsport!FH443,Nacsport!FI443,Nacsport!FJ443)</f>
        <v/>
      </c>
      <c r="AH442" s="1" t="str">
        <f>+IF(AG442="TRY",5,IF(AG442="CONVERSION",2,IF(AG442="PENALTY-KICK",3,IF(AG442="PENALTY-TRY",7,IF(AG442="DROP",3,"")))))</f>
        <v/>
      </c>
      <c r="AI442" s="1" t="str">
        <f>+CONCATENATE(Nacsport!FK443,Nacsport!FL443)</f>
        <v/>
      </c>
      <c r="AJ442" s="34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 t="str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/>
      </c>
      <c r="AS442" s="17"/>
    </row>
    <row r="443" spans="1:45" ht="15.75" customHeight="1" x14ac:dyDescent="0.2">
      <c r="A443">
        <f>+Nacsport!A444</f>
        <v>444</v>
      </c>
      <c r="B443">
        <f>+A443-2</f>
        <v>442</v>
      </c>
      <c r="C443">
        <f>+B443</f>
        <v>442</v>
      </c>
      <c r="D443" s="12">
        <v>1</v>
      </c>
      <c r="E443" s="1" t="s">
        <v>1295</v>
      </c>
      <c r="F443" s="14">
        <f>CONVERT(LEFT(Nacsport!E444,2),"mn","hr")/24+CONVERT(MID(Nacsport!E444,4,2),"sec","hr")/24</f>
        <v>5.9085648148148151E-2</v>
      </c>
      <c r="G443" s="15">
        <f>(CONVERT((CONVERT(LEFT(Nacsport!F444,2),"mn","hr")/24+CONVERT(MID(Nacsport!F444,4,2),"sec","hr")/24)-(CONVERT(LEFT(Nacsport!E444,2),"mn","hr")/24+CONVERT(MID(Nacsport!E444,4,2),"sec","hr")/24),"hr","sec")*24)+2</f>
        <v>5.000000000000469</v>
      </c>
      <c r="H443" s="15">
        <f>(+CONVERT(F443,"hr","sec")*24)-5</f>
        <v>5100</v>
      </c>
      <c r="I443" s="15">
        <f>+CONVERT(F443,"hr","mn")*24</f>
        <v>85.083333333333329</v>
      </c>
      <c r="J443" s="1">
        <f>+Nacsport!B444</f>
        <v>63</v>
      </c>
      <c r="K443" s="1" t="str">
        <f>+Nacsport!C444</f>
        <v>TACKLE</v>
      </c>
      <c r="L443" s="1" t="str">
        <f>+CONCATENATE(Nacsport!I444,Nacsport!J444)</f>
        <v>SAN BENEDETTO</v>
      </c>
      <c r="M443" s="29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>
        <f>IF(ISNA(LOOKUP(2,1/(Nacsport!AA444:BY444&lt;&gt;""),Nacsport!AA444:BY444)),"",LOOKUP(2,1/(Nacsport!AA444:BY444&lt;&gt;""),Nacsport!AA444:BY444))</f>
        <v>23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NEGATIVE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>+IF(AG443="TRY",5,IF(AG443="CONVERSION",2,IF(AG443="PENALTY-KICK",3,IF(AG443="PENALTY-TRY",7,IF(AG443="DROP",3,"")))))</f>
        <v/>
      </c>
      <c r="AI443" s="1" t="str">
        <f>+CONCATENATE(Nacsport!FK444,Nacsport!FL444)</f>
        <v/>
      </c>
      <c r="AJ443" s="34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17"/>
    </row>
    <row r="444" spans="1:45" ht="15.75" hidden="1" customHeight="1" x14ac:dyDescent="0.2">
      <c r="A444">
        <f>+Nacsport!A445</f>
        <v>445</v>
      </c>
      <c r="B444">
        <f>+A444-2</f>
        <v>443</v>
      </c>
      <c r="C444">
        <f>+B444</f>
        <v>443</v>
      </c>
      <c r="D444" s="12">
        <v>1</v>
      </c>
      <c r="E444" s="1" t="s">
        <v>1295</v>
      </c>
      <c r="F444" s="14">
        <f>CONVERT(LEFT(Nacsport!E445,2),"mn","hr")/24+CONVERT(MID(Nacsport!E445,4,2),"sec","hr")/24</f>
        <v>5.9131944444444452E-2</v>
      </c>
      <c r="G444" s="15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15">
        <f>(+CONVERT(F444,"hr","sec")*24)-5</f>
        <v>5104.0000000000009</v>
      </c>
      <c r="I444" s="15">
        <f>+CONVERT(F444,"hr","mn")*24</f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OPPONENT</v>
      </c>
      <c r="M444" s="29" t="str">
        <f>IF(Nacsport!G445&lt;&gt;"",LEFT(Nacsport!G445,FIND(";",Nacsport!G445)-1),"")</f>
        <v>47</v>
      </c>
      <c r="N444" s="1" t="str">
        <f>IFERROR(MID(Nacsport!G445,FIND(";", Nacsport!G445)+1,IFERROR(FIND(" ", Nacsport!G445 &amp; " ", FIND(";", Nacsport!G445)+1) - FIND(";", Nacsport!G445)-1,LEN(Nacsport!G445))),"")</f>
        <v>98</v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SLOW</v>
      </c>
      <c r="AG444" s="1" t="str">
        <f>+CONCATENATE(Nacsport!FF445,Nacsport!FG445,Nacsport!FH445,Nacsport!FI445,Nacsport!FJ445)</f>
        <v/>
      </c>
      <c r="AH444" s="1" t="str">
        <f>+IF(AG444="TRY",5,IF(AG444="CONVERSION",2,IF(AG444="PENALTY-KICK",3,IF(AG444="PENALTY-TRY",7,IF(AG444="DROP",3,"")))))</f>
        <v/>
      </c>
      <c r="AI444" s="1" t="str">
        <f>+CONCATENATE(Nacsport!FK445,Nacsport!FL445)</f>
        <v/>
      </c>
      <c r="AJ444" s="34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 t="str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/>
      </c>
      <c r="AS444" s="17"/>
    </row>
    <row r="445" spans="1:45" ht="15.75" customHeight="1" x14ac:dyDescent="0.2">
      <c r="A445">
        <f>+Nacsport!A446</f>
        <v>446</v>
      </c>
      <c r="B445">
        <f>+A445-2</f>
        <v>444</v>
      </c>
      <c r="C445">
        <f>+B445</f>
        <v>444</v>
      </c>
      <c r="D445" s="12">
        <v>1</v>
      </c>
      <c r="E445" s="1" t="s">
        <v>1295</v>
      </c>
      <c r="F445" s="14">
        <f>CONVERT(LEFT(Nacsport!E446,2),"mn","hr")/24+CONVERT(MID(Nacsport!E446,4,2),"sec","hr")/24</f>
        <v>5.9178240740740747E-2</v>
      </c>
      <c r="G445" s="15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15">
        <f>(+CONVERT(F445,"hr","sec")*24)-5</f>
        <v>5108</v>
      </c>
      <c r="I445" s="15">
        <f>+CONVERT(F445,"hr","mn")*24</f>
        <v>85.216666666666669</v>
      </c>
      <c r="J445" s="1">
        <f>+Nacsport!B446</f>
        <v>24</v>
      </c>
      <c r="K445" s="1" t="str">
        <f>+Nacsport!C446</f>
        <v>MISSED-TACKLE</v>
      </c>
      <c r="L445" s="1" t="str">
        <f>+CONCATENATE(Nacsport!I446,Nacsport!J446)</f>
        <v>SAN BENEDETTO</v>
      </c>
      <c r="M445" s="29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>14</v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>+IF(AG445="TRY",5,IF(AG445="CONVERSION",2,IF(AG445="PENALTY-KICK",3,IF(AG445="PENALTY-TRY",7,IF(AG445="DROP",3,"")))))</f>
        <v/>
      </c>
      <c r="AI445" s="1" t="str">
        <f>+CONCATENATE(Nacsport!FK446,Nacsport!FL446)</f>
        <v/>
      </c>
      <c r="AJ445" s="34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17"/>
    </row>
    <row r="446" spans="1:45" ht="15.75" hidden="1" customHeight="1" x14ac:dyDescent="0.2">
      <c r="A446">
        <f>+Nacsport!A447</f>
        <v>447</v>
      </c>
      <c r="B446">
        <f>+A446-2</f>
        <v>445</v>
      </c>
      <c r="C446">
        <f>+B446</f>
        <v>445</v>
      </c>
      <c r="D446" s="12">
        <v>1</v>
      </c>
      <c r="E446" s="1" t="s">
        <v>1295</v>
      </c>
      <c r="F446" s="14">
        <f>CONVERT(LEFT(Nacsport!E447,2),"mn","hr")/24+CONVERT(MID(Nacsport!E447,4,2),"sec","hr")/24</f>
        <v>5.9236111111111114E-2</v>
      </c>
      <c r="G446" s="15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15">
        <f>(+CONVERT(F446,"hr","sec")*24)-5</f>
        <v>5113</v>
      </c>
      <c r="I446" s="15">
        <f>+CONVERT(F446,"hr","mn")*24</f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OPPONENT</v>
      </c>
      <c r="M446" s="29" t="str">
        <f>IF(Nacsport!G447&lt;&gt;"",LEFT(Nacsport!G447,FIND(";",Nacsport!G447)-1),"")</f>
        <v>58</v>
      </c>
      <c r="N446" s="1" t="str">
        <f>IFERROR(MID(Nacsport!G447,FIND(";", Nacsport!G447)+1,IFERROR(FIND(" ", Nacsport!G447 &amp; " ", FIND(";", Nacsport!G447)+1) - FIND(";", Nacsport!G447)-1,LEN(Nacsport!G447))),"")</f>
        <v>98</v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SLOW</v>
      </c>
      <c r="AG446" s="1" t="str">
        <f>+CONCATENATE(Nacsport!FF447,Nacsport!FG447,Nacsport!FH447,Nacsport!FI447,Nacsport!FJ447)</f>
        <v/>
      </c>
      <c r="AH446" s="1" t="str">
        <f>+IF(AG446="TRY",5,IF(AG446="CONVERSION",2,IF(AG446="PENALTY-KICK",3,IF(AG446="PENALTY-TRY",7,IF(AG446="DROP",3,"")))))</f>
        <v/>
      </c>
      <c r="AI446" s="1" t="str">
        <f>+CONCATENATE(Nacsport!FK447,Nacsport!FL447)</f>
        <v/>
      </c>
      <c r="AJ446" s="34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 t="str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/>
      </c>
      <c r="AS446" s="17"/>
    </row>
    <row r="447" spans="1:45" ht="15.75" customHeight="1" x14ac:dyDescent="0.2">
      <c r="A447">
        <f>+Nacsport!A448</f>
        <v>448</v>
      </c>
      <c r="B447">
        <f>+A447-2</f>
        <v>446</v>
      </c>
      <c r="C447">
        <f>+B447</f>
        <v>446</v>
      </c>
      <c r="D447" s="12">
        <v>1</v>
      </c>
      <c r="E447" s="1" t="s">
        <v>1295</v>
      </c>
      <c r="F447" s="14">
        <f>CONVERT(LEFT(Nacsport!E448,2),"mn","hr")/24+CONVERT(MID(Nacsport!E448,4,2),"sec","hr")/24</f>
        <v>5.9444444444444453E-2</v>
      </c>
      <c r="G447" s="15">
        <f>(CONVERT((CONVERT(LEFT(Nacsport!F448,2),"mn","hr")/24+CONVERT(MID(Nacsport!F448,4,2),"sec","hr")/24)-(CONVERT(LEFT(Nacsport!E448,2),"mn","hr")/24+CONVERT(MID(Nacsport!E448,4,2),"sec","hr")/24),"hr","sec")*24)+2</f>
        <v>4.9999999999998694</v>
      </c>
      <c r="H447" s="15">
        <f>(+CONVERT(F447,"hr","sec")*24)-5</f>
        <v>5131.0000000000009</v>
      </c>
      <c r="I447" s="15">
        <f>+CONVERT(F447,"hr","mn")*24</f>
        <v>85.600000000000023</v>
      </c>
      <c r="J447" s="1">
        <f>+Nacsport!B448</f>
        <v>64</v>
      </c>
      <c r="K447" s="1" t="str">
        <f>+Nacsport!C448</f>
        <v>TACKLE</v>
      </c>
      <c r="L447" s="1" t="str">
        <f>+CONCATENATE(Nacsport!I448,Nacsport!J448)</f>
        <v>SAN BENEDETTO</v>
      </c>
      <c r="M447" s="29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>
        <f>IF(ISNA(LOOKUP(2,1/(Nacsport!AA448:BY448&lt;&gt;""),Nacsport!AA448:BY448)),"",LOOKUP(2,1/(Nacsport!AA448:BY448&lt;&gt;""),Nacsport!AA448:BY448))</f>
        <v>27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>NEGATIVE</v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>+IF(AG447="TRY",5,IF(AG447="CONVERSION",2,IF(AG447="PENALTY-KICK",3,IF(AG447="PENALTY-TRY",7,IF(AG447="DROP",3,"")))))</f>
        <v/>
      </c>
      <c r="AI447" s="1" t="str">
        <f>+CONCATENATE(Nacsport!FK448,Nacsport!FL448)</f>
        <v/>
      </c>
      <c r="AJ447" s="34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17"/>
    </row>
    <row r="448" spans="1:45" ht="15.75" customHeight="1" x14ac:dyDescent="0.2">
      <c r="A448">
        <f>+Nacsport!A449</f>
        <v>449</v>
      </c>
      <c r="B448">
        <f>+A448-2</f>
        <v>447</v>
      </c>
      <c r="C448">
        <f>+B448</f>
        <v>447</v>
      </c>
      <c r="D448" s="12">
        <v>1</v>
      </c>
      <c r="E448" s="1" t="s">
        <v>1295</v>
      </c>
      <c r="F448" s="14">
        <f>CONVERT(LEFT(Nacsport!E449,2),"mn","hr")/24+CONVERT(MID(Nacsport!E449,4,2),"sec","hr")/24</f>
        <v>5.9490740740740747E-2</v>
      </c>
      <c r="G448" s="15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15">
        <f>(+CONVERT(F448,"hr","sec")*24)-5</f>
        <v>5135</v>
      </c>
      <c r="I448" s="15">
        <f>+CONVERT(F448,"hr","mn")*24</f>
        <v>85.666666666666671</v>
      </c>
      <c r="J448" s="1">
        <f>+Nacsport!B449</f>
        <v>17</v>
      </c>
      <c r="K448" s="1" t="str">
        <f>+Nacsport!C449</f>
        <v>TURNOVER+</v>
      </c>
      <c r="L448" s="1" t="str">
        <f>+CONCATENATE(Nacsport!I449,Nacsport!J449)</f>
        <v>SAN BENEDETTO</v>
      </c>
      <c r="M448" s="29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>12</v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JACKAL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>+IF(AG448="TRY",5,IF(AG448="CONVERSION",2,IF(AG448="PENALTY-KICK",3,IF(AG448="PENALTY-TRY",7,IF(AG448="DROP",3,"")))))</f>
        <v/>
      </c>
      <c r="AI448" s="1" t="str">
        <f>+CONCATENATE(Nacsport!FK449,Nacsport!FL449)</f>
        <v/>
      </c>
      <c r="AJ448" s="34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17"/>
    </row>
    <row r="449" spans="1:45" ht="15.75" hidden="1" customHeight="1" x14ac:dyDescent="0.2">
      <c r="A449">
        <f>+Nacsport!A450</f>
        <v>450</v>
      </c>
      <c r="B449">
        <f>+A449-2</f>
        <v>448</v>
      </c>
      <c r="C449">
        <f>+B449</f>
        <v>448</v>
      </c>
      <c r="D449" s="12">
        <v>1</v>
      </c>
      <c r="E449" s="1" t="s">
        <v>1295</v>
      </c>
      <c r="F449" s="14">
        <f>CONVERT(LEFT(Nacsport!E450,2),"mn","hr")/24+CONVERT(MID(Nacsport!E450,4,2),"sec","hr")/24</f>
        <v>5.9490740740740747E-2</v>
      </c>
      <c r="G449" s="15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15">
        <f>(+CONVERT(F449,"hr","sec")*24)-5</f>
        <v>5135</v>
      </c>
      <c r="I449" s="15">
        <f>+CONVERT(F449,"hr","mn")*24</f>
        <v>85.666666666666671</v>
      </c>
      <c r="J449" s="1">
        <f>+Nacsport!B450</f>
        <v>37</v>
      </c>
      <c r="K449" s="1" t="str">
        <f>+Nacsport!C450</f>
        <v>ATTACK</v>
      </c>
      <c r="L449" s="1" t="str">
        <f>+CONCATENATE(Nacsport!I450,Nacsport!J450)</f>
        <v/>
      </c>
      <c r="M449" s="29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86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>+IF(AG449="TRY",5,IF(AG449="CONVERSION",2,IF(AG449="PENALTY-KICK",3,IF(AG449="PENALTY-TRY",7,IF(AG449="DROP",3,"")))))</f>
        <v/>
      </c>
      <c r="AI449" s="1" t="str">
        <f>+CONCATENATE(Nacsport!FK450,Nacsport!FL450)</f>
        <v/>
      </c>
      <c r="AJ449" s="34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 t="str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/>
      </c>
      <c r="AS449" s="17"/>
    </row>
    <row r="450" spans="1:45" ht="15.75" customHeight="1" x14ac:dyDescent="0.2">
      <c r="A450">
        <f>+Nacsport!A451</f>
        <v>451</v>
      </c>
      <c r="B450">
        <f>+A450-2</f>
        <v>449</v>
      </c>
      <c r="C450">
        <f>+B450</f>
        <v>449</v>
      </c>
      <c r="D450" s="12">
        <v>1</v>
      </c>
      <c r="E450" s="1" t="s">
        <v>1295</v>
      </c>
      <c r="F450" s="14">
        <f>CONVERT(LEFT(Nacsport!E451,2),"mn","hr")/24+CONVERT(MID(Nacsport!E451,4,2),"sec","hr")/24</f>
        <v>5.9560185185185188E-2</v>
      </c>
      <c r="G450" s="15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15">
        <f>(+CONVERT(F450,"hr","sec")*24)-5</f>
        <v>5141</v>
      </c>
      <c r="I450" s="15">
        <f>+CONVERT(F450,"hr","mn")*24</f>
        <v>85.76666666666668</v>
      </c>
      <c r="J450" s="1">
        <f>+Nacsport!B451</f>
        <v>8</v>
      </c>
      <c r="K450" s="1" t="str">
        <f>+Nacsport!C451</f>
        <v>KICK</v>
      </c>
      <c r="L450" s="1" t="str">
        <f>+CONCATENATE(Nacsport!I451,Nacsport!J451)</f>
        <v>SAN BENEDETTO</v>
      </c>
      <c r="M450" s="29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86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0" s="1">
        <f>IF(ISNA(LOOKUP(2,1/(Nacsport!AA451:BY451&lt;&gt;""),Nacsport!AA451:BY451)),"",LOOKUP(2,1/(Nacsport!AA451:BY451&lt;&gt;""),Nacsport!AA451:BY451))</f>
        <v>28</v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>UP&amp;UNDER</v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>+IF(AG450="TRY",5,IF(AG450="CONVERSION",2,IF(AG450="PENALTY-KICK",3,IF(AG450="PENALTY-TRY",7,IF(AG450="DROP",3,"")))))</f>
        <v/>
      </c>
      <c r="AI450" s="1" t="str">
        <f>+CONCATENATE(Nacsport!FK451,Nacsport!FL451)</f>
        <v/>
      </c>
      <c r="AJ450" s="34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17"/>
    </row>
    <row r="451" spans="1:45" ht="15.75" customHeight="1" x14ac:dyDescent="0.2">
      <c r="A451">
        <f>+Nacsport!A452</f>
        <v>452</v>
      </c>
      <c r="B451">
        <f>+A451-2</f>
        <v>450</v>
      </c>
      <c r="C451">
        <f>+B451</f>
        <v>450</v>
      </c>
      <c r="D451" s="12">
        <v>1</v>
      </c>
      <c r="E451" s="1" t="s">
        <v>1295</v>
      </c>
      <c r="F451" s="14">
        <f>CONVERT(LEFT(Nacsport!E452,2),"mn","hr")/24+CONVERT(MID(Nacsport!E452,4,2),"sec","hr")/24</f>
        <v>5.9583333333333335E-2</v>
      </c>
      <c r="G451" s="15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15">
        <f>(+CONVERT(F451,"hr","sec")*24)-5</f>
        <v>5143</v>
      </c>
      <c r="I451" s="15">
        <f>+CONVERT(F451,"hr","mn")*24</f>
        <v>85.800000000000011</v>
      </c>
      <c r="J451" s="1">
        <f>+Nacsport!B452</f>
        <v>22</v>
      </c>
      <c r="K451" s="1" t="str">
        <f>+Nacsport!C452</f>
        <v>TURNOVER-</v>
      </c>
      <c r="L451" s="1" t="str">
        <f>+CONCATENATE(Nacsport!I452,Nacsport!J452)</f>
        <v>SAN BENEDETTO</v>
      </c>
      <c r="M451" s="29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>
        <f>IF(ISNA(LOOKUP(2,1/(Nacsport!AA452:BY452&lt;&gt;""),Nacsport!AA452:BY452)),"",LOOKUP(2,1/(Nacsport!AA452:BY452&lt;&gt;""),Nacsport!AA452:BY452))</f>
        <v>28</v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>KICK</v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>+IF(AG451="TRY",5,IF(AG451="CONVERSION",2,IF(AG451="PENALTY-KICK",3,IF(AG451="PENALTY-TRY",7,IF(AG451="DROP",3,"")))))</f>
        <v/>
      </c>
      <c r="AI451" s="1" t="str">
        <f>+CONCATENATE(Nacsport!FK452,Nacsport!FL452)</f>
        <v/>
      </c>
      <c r="AJ451" s="34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17"/>
    </row>
    <row r="452" spans="1:45" ht="15.75" hidden="1" customHeight="1" x14ac:dyDescent="0.2">
      <c r="A452">
        <f>+Nacsport!A453</f>
        <v>453</v>
      </c>
      <c r="B452">
        <f>+A452-2</f>
        <v>451</v>
      </c>
      <c r="C452">
        <f>+B452</f>
        <v>451</v>
      </c>
      <c r="D452" s="12">
        <v>1</v>
      </c>
      <c r="E452" s="1" t="s">
        <v>1295</v>
      </c>
      <c r="F452" s="14">
        <f>CONVERT(LEFT(Nacsport!E453,2),"mn","hr")/24+CONVERT(MID(Nacsport!E453,4,2),"sec","hr")/24</f>
        <v>5.9583333333333335E-2</v>
      </c>
      <c r="G452" s="15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15">
        <f>(+CONVERT(F452,"hr","sec")*24)-5</f>
        <v>5143</v>
      </c>
      <c r="I452" s="15">
        <f>+CONVERT(F452,"hr","mn")*24</f>
        <v>85.800000000000011</v>
      </c>
      <c r="J452" s="1">
        <f>+Nacsport!B453</f>
        <v>29</v>
      </c>
      <c r="K452" s="1" t="str">
        <f>+Nacsport!C453</f>
        <v>DEFENCE</v>
      </c>
      <c r="L452" s="1" t="str">
        <f>+CONCATENATE(Nacsport!I453,Nacsport!J453)</f>
        <v/>
      </c>
      <c r="M452" s="29" t="str">
        <f>IF(Nacsport!G453&lt;&gt;"",LEFT(Nacsport!G453,FIND(";",Nacsport!G453)-1),"")</f>
        <v>25</v>
      </c>
      <c r="N452" s="1" t="str">
        <f>IFERROR(MID(Nacsport!G453,FIND(";", Nacsport!G453)+1,IFERROR(FIND(" ", Nacsport!G453 &amp; " ", FIND(";", Nacsport!G453)+1) - FIND(";", Nacsport!G453)-1,LEN(Nacsport!G453))),"")</f>
        <v>61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>+IF(AG452="TRY",5,IF(AG452="CONVERSION",2,IF(AG452="PENALTY-KICK",3,IF(AG452="PENALTY-TRY",7,IF(AG452="DROP",3,"")))))</f>
        <v/>
      </c>
      <c r="AI452" s="1" t="str">
        <f>+CONCATENATE(Nacsport!FK453,Nacsport!FL453)</f>
        <v/>
      </c>
      <c r="AJ452" s="34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 t="str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/>
      </c>
      <c r="AS452" s="17"/>
    </row>
    <row r="453" spans="1:45" ht="15.75" customHeight="1" x14ac:dyDescent="0.2">
      <c r="A453">
        <f>+Nacsport!A454</f>
        <v>454</v>
      </c>
      <c r="B453">
        <f>+A453-2</f>
        <v>452</v>
      </c>
      <c r="C453">
        <f>+B453</f>
        <v>452</v>
      </c>
      <c r="D453" s="12">
        <v>1</v>
      </c>
      <c r="E453" s="1" t="s">
        <v>1295</v>
      </c>
      <c r="F453" s="14">
        <f>CONVERT(LEFT(Nacsport!E454,2),"mn","hr")/24+CONVERT(MID(Nacsport!E454,4,2),"sec","hr")/24</f>
        <v>5.9606481481481489E-2</v>
      </c>
      <c r="G453" s="15">
        <f>(CONVERT((CONVERT(LEFT(Nacsport!F454,2),"mn","hr")/24+CONVERT(MID(Nacsport!F454,4,2),"sec","hr")/24)-(CONVERT(LEFT(Nacsport!E454,2),"mn","hr")/24+CONVERT(MID(Nacsport!E454,4,2),"sec","hr")/24),"hr","sec")*24)+2</f>
        <v>4.9999999999998694</v>
      </c>
      <c r="H453" s="15">
        <f>(+CONVERT(F453,"hr","sec")*24)-5</f>
        <v>5145.0000000000009</v>
      </c>
      <c r="I453" s="15">
        <f>+CONVERT(F453,"hr","mn")*24</f>
        <v>85.833333333333357</v>
      </c>
      <c r="J453" s="1">
        <f>+Nacsport!B454</f>
        <v>65</v>
      </c>
      <c r="K453" s="1" t="str">
        <f>+Nacsport!C454</f>
        <v>TACKLE</v>
      </c>
      <c r="L453" s="1" t="str">
        <f>+CONCATENATE(Nacsport!I454,Nacsport!J454)</f>
        <v>SAN BENEDETTO</v>
      </c>
      <c r="M453" s="29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>11</v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>NEUTRAL</v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>+IF(AG453="TRY",5,IF(AG453="CONVERSION",2,IF(AG453="PENALTY-KICK",3,IF(AG453="PENALTY-TRY",7,IF(AG453="DROP",3,"")))))</f>
        <v/>
      </c>
      <c r="AI453" s="1" t="str">
        <f>+CONCATENATE(Nacsport!FK454,Nacsport!FL454)</f>
        <v/>
      </c>
      <c r="AJ453" s="34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17"/>
    </row>
    <row r="454" spans="1:45" ht="15.75" hidden="1" customHeight="1" x14ac:dyDescent="0.2">
      <c r="A454">
        <f>+Nacsport!A455</f>
        <v>455</v>
      </c>
      <c r="B454">
        <f>+A454-2</f>
        <v>453</v>
      </c>
      <c r="C454">
        <f>+B454</f>
        <v>453</v>
      </c>
      <c r="D454" s="12">
        <v>1</v>
      </c>
      <c r="E454" s="1" t="s">
        <v>1295</v>
      </c>
      <c r="F454" s="14">
        <f>CONVERT(LEFT(Nacsport!E455,2),"mn","hr")/24+CONVERT(MID(Nacsport!E455,4,2),"sec","hr")/24</f>
        <v>5.9629629629629637E-2</v>
      </c>
      <c r="G454" s="15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15">
        <f>(+CONVERT(F454,"hr","sec")*24)-5</f>
        <v>5147</v>
      </c>
      <c r="I454" s="15">
        <f>+CONVERT(F454,"hr","mn")*24</f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OPPONENT</v>
      </c>
      <c r="M454" s="29" t="str">
        <f>IF(Nacsport!G455&lt;&gt;"",LEFT(Nacsport!G455,FIND(";",Nacsport!G455)-1),"")</f>
        <v>25</v>
      </c>
      <c r="N454" s="1" t="str">
        <f>IFERROR(MID(Nacsport!G455,FIND(";", Nacsport!G455)+1,IFERROR(FIND(" ", Nacsport!G455 &amp; " ", FIND(";", Nacsport!G455)+1) - FIND(";", Nacsport!G455)-1,LEN(Nacsport!G455))),"")</f>
        <v>61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SLOW</v>
      </c>
      <c r="AG454" s="1" t="str">
        <f>+CONCATENATE(Nacsport!FF455,Nacsport!FG455,Nacsport!FH455,Nacsport!FI455,Nacsport!FJ455)</f>
        <v/>
      </c>
      <c r="AH454" s="1" t="str">
        <f>+IF(AG454="TRY",5,IF(AG454="CONVERSION",2,IF(AG454="PENALTY-KICK",3,IF(AG454="PENALTY-TRY",7,IF(AG454="DROP",3,"")))))</f>
        <v/>
      </c>
      <c r="AI454" s="1" t="str">
        <f>+CONCATENATE(Nacsport!FK455,Nacsport!FL455)</f>
        <v/>
      </c>
      <c r="AJ454" s="34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 t="str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/>
      </c>
      <c r="AS454" s="17"/>
    </row>
    <row r="455" spans="1:45" ht="15.75" hidden="1" customHeight="1" x14ac:dyDescent="0.2">
      <c r="A455">
        <f>+Nacsport!A456</f>
        <v>456</v>
      </c>
      <c r="B455">
        <f>+A455-2</f>
        <v>454</v>
      </c>
      <c r="C455">
        <f>+B455</f>
        <v>454</v>
      </c>
      <c r="D455" s="12">
        <v>1</v>
      </c>
      <c r="E455" s="1" t="s">
        <v>1295</v>
      </c>
      <c r="F455" s="14">
        <f>CONVERT(LEFT(Nacsport!E456,2),"mn","hr")/24+CONVERT(MID(Nacsport!E456,4,2),"sec","hr")/24</f>
        <v>5.9745370370370372E-2</v>
      </c>
      <c r="G455" s="15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15">
        <f>(+CONVERT(F455,"hr","sec")*24)-5</f>
        <v>5157</v>
      </c>
      <c r="I455" s="15">
        <f>+CONVERT(F455,"hr","mn")*24</f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OPPONENT</v>
      </c>
      <c r="M455" s="29" t="str">
        <f>IF(Nacsport!G456&lt;&gt;"",LEFT(Nacsport!G456,FIND(";",Nacsport!G456)-1),"")</f>
        <v>24</v>
      </c>
      <c r="N455" s="1" t="str">
        <f>IFERROR(MID(Nacsport!G456,FIND(";", Nacsport!G456)+1,IFERROR(FIND(" ", Nacsport!G456 &amp; " ", FIND(";", Nacsport!G456)+1) - FIND(";", Nacsport!G456)-1,LEN(Nacsport!G456))),"")</f>
        <v>64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5" s="1" t="str">
        <f>IF(ISNA(LOOKUP(2,1/(Nacsport!AA456:BY456&lt;&gt;""),Nacsport!AA456:BY456)),"",LOOKUP(2,1/(Nacsport!AA456:BY456&lt;&gt;""),Nacsport!AA456:BY456))</f>
        <v/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>SLOW</v>
      </c>
      <c r="AG455" s="1" t="str">
        <f>+CONCATENATE(Nacsport!FF456,Nacsport!FG456,Nacsport!FH456,Nacsport!FI456,Nacsport!FJ456)</f>
        <v/>
      </c>
      <c r="AH455" s="1" t="str">
        <f>+IF(AG455="TRY",5,IF(AG455="CONVERSION",2,IF(AG455="PENALTY-KICK",3,IF(AG455="PENALTY-TRY",7,IF(AG455="DROP",3,"")))))</f>
        <v/>
      </c>
      <c r="AI455" s="1" t="str">
        <f>+CONCATENATE(Nacsport!FK456,Nacsport!FL456)</f>
        <v/>
      </c>
      <c r="AJ455" s="34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 t="str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/>
      </c>
      <c r="AS455" s="17"/>
    </row>
    <row r="456" spans="1:45" ht="15.75" customHeight="1" x14ac:dyDescent="0.2">
      <c r="A456">
        <f>+Nacsport!A193</f>
        <v>193</v>
      </c>
      <c r="B456">
        <f>+A456-2</f>
        <v>191</v>
      </c>
      <c r="C456">
        <f>+B456</f>
        <v>191</v>
      </c>
      <c r="D456" s="12">
        <v>1</v>
      </c>
      <c r="E456" s="1" t="s">
        <v>1295</v>
      </c>
      <c r="F456" s="14">
        <f>CONVERT(LEFT(Nacsport!E193,2),"mn","hr")/24+CONVERT(MID(Nacsport!E193,4,2),"sec","hr")/24</f>
        <v>2.4791666666666667E-2</v>
      </c>
      <c r="G456" s="15">
        <v>8</v>
      </c>
      <c r="H456" s="15">
        <f>(+CONVERT(F456,"hr","sec")*24)-5</f>
        <v>2137</v>
      </c>
      <c r="I456" s="15">
        <f>+CONVERT(F456,"hr","mn")*24</f>
        <v>35.700000000000003</v>
      </c>
      <c r="J456" s="1">
        <f>+Nacsport!B193</f>
        <v>8</v>
      </c>
      <c r="K456" s="1" t="str">
        <f>+Nacsport!C193</f>
        <v>PENALTY</v>
      </c>
      <c r="L456" s="1" t="str">
        <f>+CONCATENATE(Nacsport!I193,Nacsport!J193)</f>
        <v>SAN BENEDETTO</v>
      </c>
      <c r="M456" s="29" t="str">
        <f>IF(Nacsport!G193&lt;&gt;"",LEFT(Nacsport!G193,FIND(";",Nacsport!G193)-1),"")</f>
        <v>45</v>
      </c>
      <c r="N456" s="1" t="str">
        <f>IFERROR(MID(Nacsport!G193,FIND(";", Nacsport!G193)+1,IFERROR(FIND(" ", Nacsport!G193 &amp; " ", FIND(";", Nacsport!G193)+1) - FIND(";", Nacsport!G193)-1,LEN(Nacsport!G193))),"")</f>
        <v>54</v>
      </c>
      <c r="O456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456" s="1" t="str">
        <f>IF(ISNA(LOOKUP(2,1/(Nacsport!AA193:BY193&lt;&gt;""),Nacsport!AA193:BY193)),"",LOOKUP(2,1/(Nacsport!AA193:BY193&lt;&gt;""),Nacsport!AA193:BY193))</f>
        <v>3</v>
      </c>
      <c r="Q456" s="1" t="str">
        <f t="array" ref="Q456">+IF(+COUNTIF(Nacsport!AA193:BY193,"*")&gt;1,INDEX(Nacsport!Z193:BX193,MATCH(TRUE,Nacsport!Z193:BX193&gt;0,0)),"")</f>
        <v/>
      </c>
      <c r="R456" s="1" t="str">
        <f>+CONCATENATE(Nacsport!BZ193,Nacsport!CA193)</f>
        <v/>
      </c>
      <c r="S456" s="1" t="str">
        <f>+CONCATENATE(Nacsport!CB193,Nacsport!CC193,Nacsport!CD193)</f>
        <v/>
      </c>
      <c r="T456" s="1" t="str">
        <f>+CONCATENATE(Nacsport!CE193,Nacsport!CF193,Nacsport!CG193,Nacsport!CH193)</f>
        <v/>
      </c>
      <c r="U456" s="1" t="str">
        <f>+CONCATENATE(Nacsport!CI193,Nacsport!CJ193,Nacsport!CK193,Nacsport!CL193,Nacsport!CM193,Nacsport!CN193,Nacsport!CO193,Nacsport!CP193)</f>
        <v/>
      </c>
      <c r="V456" s="1" t="str">
        <f>+CONCATENATE(Nacsport!CQ193,Nacsport!CR193,Nacsport!CS193,Nacsport!CT193,Nacsport!CU193,Nacsport!CV193)</f>
        <v/>
      </c>
      <c r="W456" s="1" t="str">
        <f>+CONCATENATE(Nacsport!CW193,Nacsport!CX193,Nacsport!CY193,Nacsport!CZ193,Nacsport!DA193,Nacsport!DB193,Nacsport!DC193)</f>
        <v/>
      </c>
      <c r="X456" s="1" t="str">
        <f>+CONCATENATE(Nacsport!DD193,Nacsport!DE193,Nacsport!DF193,Nacsport!DG193,Nacsport!DH193,Nacsport!DI193,Nacsport!DJ193,Nacsport!DK193,Nacsport!DL193,Nacsport!DM193,Nacsport!DN193)</f>
        <v/>
      </c>
      <c r="Y456" s="1" t="str">
        <f>+CONCATENATE(Nacsport!DO193,Nacsport!DP193,Nacsport!DQ193,Nacsport!DR193,Nacsport!DS193,Nacsport!DT193,Nacsport!DU193,Nacsport!DV193,)</f>
        <v/>
      </c>
      <c r="Z456" s="1" t="str">
        <f>+CONCATENATE(Nacsport!DW193,Nacsport!DX193,Nacsport!DY193,Nacsport!DZ193)</f>
        <v/>
      </c>
      <c r="AA456" s="1" t="str">
        <f>+CONCATENATE(Nacsport!EA193,Nacsport!EB193,Nacsport!EC193,Nacsport!ED193,Nacsport!EE193)</f>
        <v/>
      </c>
      <c r="AB456" s="1" t="str">
        <f>+CONCATENATE(Nacsport!EF193,Nacsport!EG193,Nacsport!EH193,Nacsport!EI193,Nacsport!EJ193,Nacsport!EK193)</f>
        <v/>
      </c>
      <c r="AC456" s="1" t="str">
        <f>+CONCATENATE(Nacsport!EL193,Nacsport!EM193,Nacsport!EN193,Nacsport!EO193,Nacsport!EP193,Nacsport!EQ193,Nacsport!ER193)</f>
        <v>RUCK DEFENCE</v>
      </c>
      <c r="AD456" s="1" t="str">
        <f>+CONCATENATE(Nacsport!ES193,Nacsport!ET193,Nacsport!EU193,Nacsport!EV193,Nacsport!EW193,Nacsport!EX193,Nacsport!EY193,Nacsport!EZ193)</f>
        <v/>
      </c>
      <c r="AE456" s="1" t="str">
        <f>+CONCATENATE(Nacsport!FA193,Nacsport!FB193,Nacsport!FC193)</f>
        <v/>
      </c>
      <c r="AF456" s="1" t="str">
        <f>+CONCATENATE(Nacsport!FD193,Nacsport!FE193)</f>
        <v/>
      </c>
      <c r="AG456" s="1" t="str">
        <f>+CONCATENATE(Nacsport!FF193,Nacsport!FG193,Nacsport!FH193,Nacsport!FI193,Nacsport!FJ193)</f>
        <v/>
      </c>
      <c r="AH456" s="1" t="str">
        <f>+IF(AG456="TRY",5,IF(AG456="CONVERSION",2,IF(AG456="PENALTY-KICK",3,IF(AG456="PENALTY-TRY",7,IF(AG456="DROP",3,"")))))</f>
        <v/>
      </c>
      <c r="AI456" s="1" t="str">
        <f>+CONCATENATE(Nacsport!FK193,Nacsport!FL193)</f>
        <v/>
      </c>
      <c r="AJ456" s="34" t="str">
        <f>+CONCATENATE(Nacsport!FM193,Nacsport!FN193)</f>
        <v/>
      </c>
      <c r="AK456" s="1" t="str">
        <f>+IF(OR(K456="ATTACCO",K456="DIFESA"),+CONCATENATE(Nacsport!FO193,Nacsport!FP192,Nacsport!FQ193,Nacsport!FR193,Nacsport!FS193,Nacsport!FT193,Nacsport!FU193,),"")</f>
        <v/>
      </c>
      <c r="AL456" s="1" t="str">
        <f>+IF(OR(K456="ATAQUE",K456="DEFENSA"),+CONCATENATE(Nacsport!FV193,Nacsport!FW193,Nacsport!FX193,Nacsport!FY193,Nacsport!FZ193,Nacsport!GA193,Nacsport!GB193,),"")</f>
        <v/>
      </c>
      <c r="AM456" s="1" t="str">
        <f>+CONCATENATE(Nacsport!GC193,Nacsport!GD193,Nacsport!GE193,Nacsport!GF193,Nacsport!GG193,Nacsport!GH193,Nacsport!GI193,Nacsport!GJ193,)</f>
        <v/>
      </c>
      <c r="AN456" s="1" t="str">
        <f>IF(K456="PUNTOS",LOOKUP(2,1/($K$3:K456="ATAQUE"),$AN$3:AN456),IF(+COUNTIF(Nacsport!GK193:'Nacsport'!GS193,"*")&gt;0,+COUNTIF(Nacsport!GK193:'Nacsport'!GS193,"*"),""))</f>
        <v/>
      </c>
      <c r="AO456" t="str">
        <f ca="1">+IF(K456="QUIEBRE",+IF(L456="SAN LUIS",+COUNTIF(K456:INDIRECT(ADDRESS((LOOKUP(2,1/($K$1:K456="ATAQUE"),Nacsport!$A$1:A193)),3,4)),"RUCK")+1,+COUNTIF(K456:INDIRECT(ADDRESS((LOOKUP(2,1/($K$1:K456="DEFENSA"),Nacsport!$A$1:A193)),3,4)),"RUCK")+1),"")</f>
        <v/>
      </c>
      <c r="AP456" t="str">
        <f ca="1">+IF(OR(K456="PUNTOS",K456="QUIEBRE"),+IF(L456="SAN LUIS",+COUNTIF(K456:INDIRECT(ADDRESS((LOOKUP(2,1/($K$1:K456="ATAQUE"),Nacsport!$A$1:A193)),3,4)),"PASE"),+COUNTIF(K456:INDIRECT(ADDRESS((LOOKUP(2,1/($K$1:K456="DEFENSA"),Nacsport!$A$1:A193)),3,4)),"PASE")),"")</f>
        <v/>
      </c>
      <c r="AQ456" t="str">
        <f>IF(K456="QUIEBRE",LOOKUP(2,1/($K$3:K456="ATAQUE"),$AL$3:AL456),IF(+COUNTIF(Nacsport!GK193:'Nacsport'!GS193,"*")&gt;0,+COUNTIF(Nacsport!GK193:'Nacsport'!GS193,"*"),""))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17"/>
    </row>
    <row r="457" spans="1:45" ht="15.75" hidden="1" customHeight="1" x14ac:dyDescent="0.2">
      <c r="A457">
        <f>+Nacsport!A458</f>
        <v>458</v>
      </c>
      <c r="B457">
        <f>+A457-2</f>
        <v>456</v>
      </c>
      <c r="C457">
        <f>+B457</f>
        <v>456</v>
      </c>
      <c r="D457" s="12">
        <v>1</v>
      </c>
      <c r="E457" s="1" t="s">
        <v>1295</v>
      </c>
      <c r="F457" s="14">
        <f>CONVERT(LEFT(Nacsport!E458,2),"mn","hr")/24+CONVERT(MID(Nacsport!E458,4,2),"sec","hr")/24</f>
        <v>5.9826388888888894E-2</v>
      </c>
      <c r="G457" s="15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15">
        <f>(+CONVERT(F457,"hr","sec")*24)-5</f>
        <v>5164.0000000000009</v>
      </c>
      <c r="I457" s="15">
        <f>+CONVERT(F457,"hr","mn")*24</f>
        <v>86.15000000000002</v>
      </c>
      <c r="J457" s="1">
        <f>+Nacsport!B458</f>
        <v>47</v>
      </c>
      <c r="K457" s="1" t="str">
        <f>+Nacsport!C458</f>
        <v>END</v>
      </c>
      <c r="L457" s="1" t="str">
        <f>+CONCATENATE(Nacsport!I458,Nacsport!J458)</f>
        <v/>
      </c>
      <c r="M457" s="29" t="str">
        <f>IF(Nacsport!G458&lt;&gt;"",LEFT(Nacsport!G458,FIND(";",Nacsport!G458)-1),"")</f>
        <v/>
      </c>
      <c r="N457" s="1" t="str">
        <f>IFERROR(MID(Nacsport!G458,FIND(";", Nacsport!G458)+1,IFERROR(FIND(" ", Nacsport!G458 &amp; " ", FIND(";", Nacsport!G458)+1) - FIND(";", Nacsport!G458)-1,LEN(Nacsport!G458))),"")</f>
        <v/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>+IF(AG457="TRY",5,IF(AG457="CONVERSION",2,IF(AG457="PENALTY-KICK",3,IF(AG457="PENALTY-TRY",7,IF(AG457="DROP",3,"")))))</f>
        <v/>
      </c>
      <c r="AI457" s="1" t="str">
        <f>+CONCATENATE(Nacsport!FK458,Nacsport!FL458)</f>
        <v/>
      </c>
      <c r="AJ457" s="34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17"/>
    </row>
    <row r="458" spans="1:45" ht="15.75" hidden="1" customHeight="1" x14ac:dyDescent="0.2">
      <c r="A458">
        <f>+Nacsport!A459</f>
        <v>459</v>
      </c>
      <c r="B458">
        <f>+A458-2</f>
        <v>457</v>
      </c>
      <c r="C458">
        <f>+B458</f>
        <v>457</v>
      </c>
      <c r="D458" s="12">
        <v>1</v>
      </c>
      <c r="E458" s="1" t="s">
        <v>1295</v>
      </c>
      <c r="F458" s="14">
        <f>CONVERT(LEFT(Nacsport!E459,2),"mn","hr")/24+CONVERT(MID(Nacsport!E459,4,2),"sec","hr")/24</f>
        <v>6.0659722222222226E-2</v>
      </c>
      <c r="G458" s="15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15">
        <f>(+CONVERT(F458,"hr","sec")*24)-5</f>
        <v>5236</v>
      </c>
      <c r="I458" s="15">
        <f>+CONVERT(F458,"hr","mn")*24</f>
        <v>87.35</v>
      </c>
      <c r="J458" s="1">
        <f>+Nacsport!B459</f>
        <v>30</v>
      </c>
      <c r="K458" s="1" t="str">
        <f>+Nacsport!C459</f>
        <v>DEFENCE</v>
      </c>
      <c r="L458" s="1" t="str">
        <f>+CONCATENATE(Nacsport!I459,Nacsport!J459)</f>
        <v/>
      </c>
      <c r="M458" s="29" t="str">
        <f>IF(Nacsport!G459&lt;&gt;"",LEFT(Nacsport!G459,FIND(";",Nacsport!G459)-1),"")</f>
        <v>1</v>
      </c>
      <c r="N458" s="1" t="str">
        <f>IFERROR(MID(Nacsport!G459,FIND(";", Nacsport!G459)+1,IFERROR(FIND(" ", Nacsport!G459 &amp; " ", FIND(";", Nacsport!G459)+1) - FIND(";", Nacsport!G459)-1,LEN(Nacsport!G459))),"")</f>
        <v>86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>+IF(AG458="TRY",5,IF(AG458="CONVERSION",2,IF(AG458="PENALTY-KICK",3,IF(AG458="PENALTY-TRY",7,IF(AG458="DROP",3,"")))))</f>
        <v/>
      </c>
      <c r="AI458" s="1" t="str">
        <f>+CONCATENATE(Nacsport!FK459,Nacsport!FL459)</f>
        <v/>
      </c>
      <c r="AJ458" s="34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 t="str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/>
      </c>
      <c r="AS458" s="17"/>
    </row>
    <row r="459" spans="1:45" ht="15.75" hidden="1" customHeight="1" x14ac:dyDescent="0.2">
      <c r="A459">
        <f>+Nacsport!A460</f>
        <v>460</v>
      </c>
      <c r="B459">
        <f>+A459-2</f>
        <v>458</v>
      </c>
      <c r="C459">
        <f>+B459</f>
        <v>458</v>
      </c>
      <c r="D459" s="12">
        <v>1</v>
      </c>
      <c r="E459" s="1" t="s">
        <v>1295</v>
      </c>
      <c r="F459" s="14">
        <f>CONVERT(LEFT(Nacsport!E460,2),"mn","hr")/24+CONVERT(MID(Nacsport!E460,4,2),"sec","hr")/24</f>
        <v>6.0659722222222226E-2</v>
      </c>
      <c r="G459" s="15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15">
        <f>(+CONVERT(F459,"hr","sec")*24)-5</f>
        <v>5236</v>
      </c>
      <c r="I459" s="15">
        <f>+CONVERT(F459,"hr","mn")*24</f>
        <v>87.35</v>
      </c>
      <c r="J459" s="1">
        <f>+Nacsport!B460</f>
        <v>49</v>
      </c>
      <c r="K459" s="1" t="str">
        <f>+Nacsport!C460</f>
        <v>SHORT-MATCH</v>
      </c>
      <c r="L459" s="1" t="str">
        <f>+CONCATENATE(Nacsport!I460,Nacsport!J460)</f>
        <v/>
      </c>
      <c r="M459" s="29" t="str">
        <f>IF(Nacsport!G460&lt;&gt;"",LEFT(Nacsport!G460,FIND(";",Nacsport!G460)-1),"")</f>
        <v>1</v>
      </c>
      <c r="N459" s="1" t="str">
        <f>IFERROR(MID(Nacsport!G460,FIND(";", Nacsport!G460)+1,IFERROR(FIND(" ", Nacsport!G460 &amp; " ", FIND(";", Nacsport!G460)+1) - FIND(";", Nacsport!G460)-1,LEN(Nacsport!G460))),"")</f>
        <v>86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>+IF(AG459="TRY",5,IF(AG459="CONVERSION",2,IF(AG459="PENALTY-KICK",3,IF(AG459="PENALTY-TRY",7,IF(AG459="DROP",3,"")))))</f>
        <v/>
      </c>
      <c r="AI459" s="1" t="str">
        <f>+CONCATENATE(Nacsport!FK460,Nacsport!FL460)</f>
        <v/>
      </c>
      <c r="AJ459" s="34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17"/>
    </row>
    <row r="460" spans="1:45" ht="15.75" hidden="1" customHeight="1" x14ac:dyDescent="0.2">
      <c r="A460">
        <f>+Nacsport!A461</f>
        <v>461</v>
      </c>
      <c r="B460">
        <f>+A460-2</f>
        <v>459</v>
      </c>
      <c r="C460">
        <f>+B460</f>
        <v>459</v>
      </c>
      <c r="D460" s="12">
        <v>1</v>
      </c>
      <c r="E460" s="1" t="s">
        <v>1295</v>
      </c>
      <c r="F460" s="14">
        <f>CONVERT(LEFT(Nacsport!E461,2),"mn","hr")/24+CONVERT(MID(Nacsport!E461,4,2),"sec","hr")/24</f>
        <v>6.0752314814814815E-2</v>
      </c>
      <c r="G460" s="15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15">
        <f>(+CONVERT(F460,"hr","sec")*24)-5</f>
        <v>5244</v>
      </c>
      <c r="I460" s="15">
        <f>+CONVERT(F460,"hr","mn")*24</f>
        <v>87.483333333333334</v>
      </c>
      <c r="J460" s="1">
        <f>+Nacsport!B461</f>
        <v>20</v>
      </c>
      <c r="K460" s="1" t="str">
        <f>+Nacsport!C461</f>
        <v>LINEOUT</v>
      </c>
      <c r="L460" s="1" t="str">
        <f>+CONCATENATE(Nacsport!I461,Nacsport!J461)</f>
        <v>OPPONENT</v>
      </c>
      <c r="M460" s="29" t="str">
        <f>IF(Nacsport!G461&lt;&gt;"",LEFT(Nacsport!G461,FIND(";",Nacsport!G461)-1),"")</f>
        <v>1</v>
      </c>
      <c r="N460" s="1" t="str">
        <f>IFERROR(MID(Nacsport!G461,FIND(";", Nacsport!G461)+1,IFERROR(FIND(" ", Nacsport!G461 &amp; " ", FIND(";", Nacsport!G461)+1) - FIND(";", Nacsport!G461)-1,LEN(Nacsport!G461))),"")</f>
        <v>86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>CLEAN</v>
      </c>
      <c r="U460" s="1" t="str">
        <f>+CONCATENATE(Nacsport!CI461,Nacsport!CJ461,Nacsport!CK461,Nacsport!CL461,Nacsport!CM461,Nacsport!CN461,Nacsport!CO461,Nacsport!CP461)</f>
        <v>L5</v>
      </c>
      <c r="V460" s="1" t="str">
        <f>+CONCATENATE(Nacsport!CQ461,Nacsport!CR461,Nacsport!CS461,Nacsport!CT461,Nacsport!CU461,Nacsport!CV461)</f>
        <v>D</v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>+IF(AG460="TRY",5,IF(AG460="CONVERSION",2,IF(AG460="PENALTY-KICK",3,IF(AG460="PENALTY-TRY",7,IF(AG460="DROP",3,"")))))</f>
        <v/>
      </c>
      <c r="AI460" s="1" t="str">
        <f>+CONCATENATE(Nacsport!FK461,Nacsport!FL461)</f>
        <v/>
      </c>
      <c r="AJ460" s="34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17"/>
    </row>
    <row r="461" spans="1:45" ht="15.75" customHeight="1" x14ac:dyDescent="0.2">
      <c r="A461">
        <f>+Nacsport!A462</f>
        <v>462</v>
      </c>
      <c r="B461">
        <f>+A461-2</f>
        <v>460</v>
      </c>
      <c r="C461">
        <f>+B461</f>
        <v>460</v>
      </c>
      <c r="D461" s="12">
        <v>1</v>
      </c>
      <c r="E461" s="1" t="s">
        <v>1295</v>
      </c>
      <c r="F461" s="14">
        <f>CONVERT(LEFT(Nacsport!E462,2),"mn","hr")/24+CONVERT(MID(Nacsport!E462,4,2),"sec","hr")/24</f>
        <v>6.084490740740741E-2</v>
      </c>
      <c r="G461" s="15">
        <f>(CONVERT((CONVERT(LEFT(Nacsport!F462,2),"mn","hr")/24+CONVERT(MID(Nacsport!F462,4,2),"sec","hr")/24)-(CONVERT(LEFT(Nacsport!E462,2),"mn","hr")/24+CONVERT(MID(Nacsport!E462,4,2),"sec","hr")/24),"hr","sec")*24)+2</f>
        <v>4.9999999999998694</v>
      </c>
      <c r="H461" s="15">
        <f>(+CONVERT(F461,"hr","sec")*24)-5</f>
        <v>5252</v>
      </c>
      <c r="I461" s="15">
        <f>+CONVERT(F461,"hr","mn")*24</f>
        <v>87.616666666666674</v>
      </c>
      <c r="J461" s="1">
        <f>+Nacsport!B462</f>
        <v>66</v>
      </c>
      <c r="K461" s="1" t="str">
        <f>+Nacsport!C462</f>
        <v>TACKLE</v>
      </c>
      <c r="L461" s="1" t="str">
        <f>+CONCATENATE(Nacsport!I462,Nacsport!J462)</f>
        <v>SAN BENEDETTO</v>
      </c>
      <c r="M461" s="29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>
        <f>IF(ISNA(LOOKUP(2,1/(Nacsport!AA462:BY462&lt;&gt;""),Nacsport!AA462:BY462)),"",LOOKUP(2,1/(Nacsport!AA462:BY462&lt;&gt;""),Nacsport!AA462:BY462))</f>
        <v>27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>NEGATIVE</v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>+IF(AG461="TRY",5,IF(AG461="CONVERSION",2,IF(AG461="PENALTY-KICK",3,IF(AG461="PENALTY-TRY",7,IF(AG461="DROP",3,"")))))</f>
        <v/>
      </c>
      <c r="AI461" s="1" t="str">
        <f>+CONCATENATE(Nacsport!FK462,Nacsport!FL462)</f>
        <v/>
      </c>
      <c r="AJ461" s="34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17"/>
    </row>
    <row r="462" spans="1:45" ht="15.75" hidden="1" customHeight="1" x14ac:dyDescent="0.2">
      <c r="A462">
        <f>+Nacsport!A463</f>
        <v>463</v>
      </c>
      <c r="B462">
        <f>+A462-2</f>
        <v>461</v>
      </c>
      <c r="C462">
        <f>+B462</f>
        <v>461</v>
      </c>
      <c r="D462" s="12">
        <v>1</v>
      </c>
      <c r="E462" s="1" t="s">
        <v>1295</v>
      </c>
      <c r="F462" s="14">
        <f>CONVERT(LEFT(Nacsport!E463,2),"mn","hr")/24+CONVERT(MID(Nacsport!E463,4,2),"sec","hr")/24</f>
        <v>6.0856481481481484E-2</v>
      </c>
      <c r="G462" s="15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15">
        <f>(+CONVERT(F462,"hr","sec")*24)-5</f>
        <v>5253</v>
      </c>
      <c r="I462" s="15">
        <f>+CONVERT(F462,"hr","mn")*24</f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OPPONENT</v>
      </c>
      <c r="M462" s="29" t="str">
        <f>IF(Nacsport!G463&lt;&gt;"",LEFT(Nacsport!G463,FIND(";",Nacsport!G463)-1),"")</f>
        <v>28</v>
      </c>
      <c r="N462" s="1" t="str">
        <f>IFERROR(MID(Nacsport!G463,FIND(";", Nacsport!G463)+1,IFERROR(FIND(" ", Nacsport!G463 &amp; " ", FIND(";", Nacsport!G463)+1) - FIND(";", Nacsport!G463)-1,LEN(Nacsport!G463))),"")</f>
        <v>91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SLOW</v>
      </c>
      <c r="AG462" s="1" t="str">
        <f>+CONCATENATE(Nacsport!FF463,Nacsport!FG463,Nacsport!FH463,Nacsport!FI463,Nacsport!FJ463)</f>
        <v/>
      </c>
      <c r="AH462" s="1" t="str">
        <f>+IF(AG462="TRY",5,IF(AG462="CONVERSION",2,IF(AG462="PENALTY-KICK",3,IF(AG462="PENALTY-TRY",7,IF(AG462="DROP",3,"")))))</f>
        <v/>
      </c>
      <c r="AI462" s="1" t="str">
        <f>+CONCATENATE(Nacsport!FK463,Nacsport!FL463)</f>
        <v/>
      </c>
      <c r="AJ462" s="34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 t="str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/>
      </c>
      <c r="AS462" s="17"/>
    </row>
    <row r="463" spans="1:45" ht="15.75" customHeight="1" x14ac:dyDescent="0.2">
      <c r="A463">
        <f>+Nacsport!A223</f>
        <v>223</v>
      </c>
      <c r="B463">
        <f>+A463-2</f>
        <v>221</v>
      </c>
      <c r="C463">
        <f>+B463</f>
        <v>221</v>
      </c>
      <c r="D463" s="12">
        <v>1</v>
      </c>
      <c r="E463" s="1" t="s">
        <v>1295</v>
      </c>
      <c r="F463" s="14">
        <f>CONVERT(LEFT(Nacsport!E223,2),"mn","hr")/24+CONVERT(MID(Nacsport!E223,4,2),"sec","hr")/24</f>
        <v>2.7986111111111111E-2</v>
      </c>
      <c r="G463" s="15">
        <v>8</v>
      </c>
      <c r="H463" s="15">
        <f>(+CONVERT(F463,"hr","sec")*24)-5</f>
        <v>2413</v>
      </c>
      <c r="I463" s="15">
        <f>+CONVERT(F463,"hr","mn")*24</f>
        <v>40.299999999999997</v>
      </c>
      <c r="J463" s="1">
        <f>+Nacsport!B223</f>
        <v>9</v>
      </c>
      <c r="K463" s="1" t="str">
        <f>+Nacsport!C223</f>
        <v>PENALTY</v>
      </c>
      <c r="L463" s="1" t="str">
        <f>+CONCATENATE(Nacsport!I223,Nacsport!J223)</f>
        <v>SAN BENEDETTO</v>
      </c>
      <c r="M463" s="29" t="str">
        <f>IF(Nacsport!G223&lt;&gt;"",LEFT(Nacsport!G223,FIND(";",Nacsport!G223)-1),"")</f>
        <v>48</v>
      </c>
      <c r="N463" s="1" t="str">
        <f>IFERROR(MID(Nacsport!G223,FIND(";", Nacsport!G223)+1,IFERROR(FIND(" ", Nacsport!G223 &amp; " ", FIND(";", Nacsport!G223)+1) - FIND(";", Nacsport!G223)-1,LEN(Nacsport!G223))),"")</f>
        <v>89</v>
      </c>
      <c r="O463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463" s="1" t="str">
        <f>IF(ISNA(LOOKUP(2,1/(Nacsport!AA223:BY223&lt;&gt;""),Nacsport!AA223:BY223)),"",LOOKUP(2,1/(Nacsport!AA223:BY223&lt;&gt;""),Nacsport!AA223:BY223))</f>
        <v>18</v>
      </c>
      <c r="Q463" s="1" t="str">
        <f t="array" ref="Q463">+IF(+COUNTIF(Nacsport!AA223:BY223,"*")&gt;1,INDEX(Nacsport!Z223:BX223,MATCH(TRUE,Nacsport!Z223:BX223&gt;0,0)),"")</f>
        <v/>
      </c>
      <c r="R463" s="1" t="str">
        <f>+CONCATENATE(Nacsport!BZ223,Nacsport!CA223)</f>
        <v/>
      </c>
      <c r="S463" s="1" t="str">
        <f>+CONCATENATE(Nacsport!CB223,Nacsport!CC223,Nacsport!CD223)</f>
        <v/>
      </c>
      <c r="T463" s="1" t="str">
        <f>+CONCATENATE(Nacsport!CE223,Nacsport!CF223,Nacsport!CG223,Nacsport!CH223)</f>
        <v/>
      </c>
      <c r="U463" s="1" t="str">
        <f>+CONCATENATE(Nacsport!CI223,Nacsport!CJ223,Nacsport!CK223,Nacsport!CL223,Nacsport!CM223,Nacsport!CN223,Nacsport!CO223,Nacsport!CP223)</f>
        <v/>
      </c>
      <c r="V463" s="1" t="str">
        <f>+CONCATENATE(Nacsport!CQ223,Nacsport!CR223,Nacsport!CS223,Nacsport!CT223,Nacsport!CU223,Nacsport!CV223)</f>
        <v/>
      </c>
      <c r="W463" s="1" t="str">
        <f>+CONCATENATE(Nacsport!CW223,Nacsport!CX223,Nacsport!CY223,Nacsport!CZ223,Nacsport!DA223,Nacsport!DB223,Nacsport!DC223)</f>
        <v/>
      </c>
      <c r="X463" s="1" t="str">
        <f>+CONCATENATE(Nacsport!DD223,Nacsport!DE223,Nacsport!DF223,Nacsport!DG223,Nacsport!DH223,Nacsport!DI223,Nacsport!DJ223,Nacsport!DK223,Nacsport!DL223,Nacsport!DM223,Nacsport!DN223)</f>
        <v/>
      </c>
      <c r="Y463" s="1" t="str">
        <f>+CONCATENATE(Nacsport!DO223,Nacsport!DP223,Nacsport!DQ223,Nacsport!DR223,Nacsport!DS223,Nacsport!DT223,Nacsport!DU223,Nacsport!DV223,)</f>
        <v/>
      </c>
      <c r="Z463" s="1" t="str">
        <f>+CONCATENATE(Nacsport!DW223,Nacsport!DX223,Nacsport!DY223,Nacsport!DZ223)</f>
        <v/>
      </c>
      <c r="AA463" s="1" t="str">
        <f>+CONCATENATE(Nacsport!EA223,Nacsport!EB223,Nacsport!EC223,Nacsport!ED223,Nacsport!EE223)</f>
        <v/>
      </c>
      <c r="AB463" s="1" t="str">
        <f>+CONCATENATE(Nacsport!EF223,Nacsport!EG223,Nacsport!EH223,Nacsport!EI223,Nacsport!EJ223,Nacsport!EK223)</f>
        <v/>
      </c>
      <c r="AC463" s="1" t="str">
        <f>+CONCATENATE(Nacsport!EL223,Nacsport!EM223,Nacsport!EN223,Nacsport!EO223,Nacsport!EP223,Nacsport!EQ223,Nacsport!ER223)</f>
        <v>RUCK DEFENCE</v>
      </c>
      <c r="AD463" s="1" t="str">
        <f>+CONCATENATE(Nacsport!ES223,Nacsport!ET223,Nacsport!EU223,Nacsport!EV223,Nacsport!EW223,Nacsport!EX223,Nacsport!EY223,Nacsport!EZ223)</f>
        <v/>
      </c>
      <c r="AE463" s="1" t="str">
        <f>+CONCATENATE(Nacsport!FA223,Nacsport!FB223,Nacsport!FC223)</f>
        <v/>
      </c>
      <c r="AF463" s="1" t="str">
        <f>+CONCATENATE(Nacsport!FD223,Nacsport!FE223)</f>
        <v/>
      </c>
      <c r="AG463" s="1" t="str">
        <f>+CONCATENATE(Nacsport!FF223,Nacsport!FG223,Nacsport!FH223,Nacsport!FI223,Nacsport!FJ223)</f>
        <v/>
      </c>
      <c r="AH463" s="1" t="str">
        <f>+IF(AG463="TRY",5,IF(AG463="CONVERSION",2,IF(AG463="PENALTY-KICK",3,IF(AG463="PENALTY-TRY",7,IF(AG463="DROP",3,"")))))</f>
        <v/>
      </c>
      <c r="AI463" s="1" t="str">
        <f>+CONCATENATE(Nacsport!FK223,Nacsport!FL223)</f>
        <v/>
      </c>
      <c r="AJ463" s="34" t="str">
        <f>+CONCATENATE(Nacsport!FM223,Nacsport!FN223)</f>
        <v/>
      </c>
      <c r="AK463" s="1" t="str">
        <f>+IF(OR(K463="ATTACCO",K463="DIFESA"),+CONCATENATE(Nacsport!FO223,Nacsport!FP222,Nacsport!FQ223,Nacsport!FR223,Nacsport!FS223,Nacsport!FT223,Nacsport!FU223,),"")</f>
        <v/>
      </c>
      <c r="AL463" s="1" t="str">
        <f>+IF(OR(K463="ATAQUE",K463="DEFENSA"),+CONCATENATE(Nacsport!FV223,Nacsport!FW223,Nacsport!FX223,Nacsport!FY223,Nacsport!FZ223,Nacsport!GA223,Nacsport!GB223,),"")</f>
        <v/>
      </c>
      <c r="AM463" s="1" t="str">
        <f>+CONCATENATE(Nacsport!GC223,Nacsport!GD223,Nacsport!GE223,Nacsport!GF223,Nacsport!GG223,Nacsport!GH223,Nacsport!GI223,Nacsport!GJ223,)</f>
        <v/>
      </c>
      <c r="AN463" s="1" t="str">
        <f>IF(K463="PUNTOS",LOOKUP(2,1/($K$3:K463="ATAQUE"),$AN$3:AN463),IF(+COUNTIF(Nacsport!GK223:'Nacsport'!GS223,"*")&gt;0,+COUNTIF(Nacsport!GK223:'Nacsport'!GS223,"*"),""))</f>
        <v/>
      </c>
      <c r="AO463" t="str">
        <f ca="1">+IF(K463="QUIEBRE",+IF(L463="SAN LUIS",+COUNTIF(K463:INDIRECT(ADDRESS((LOOKUP(2,1/($K$1:K463="ATAQUE"),Nacsport!$A$1:A223)),3,4)),"RUCK")+1,+COUNTIF(K463:INDIRECT(ADDRESS((LOOKUP(2,1/($K$1:K463="DEFENSA"),Nacsport!$A$1:A223)),3,4)),"RUCK")+1),"")</f>
        <v/>
      </c>
      <c r="AP463" t="str">
        <f ca="1">+IF(OR(K463="PUNTOS",K463="QUIEBRE"),+IF(L463="SAN LUIS",+COUNTIF(K463:INDIRECT(ADDRESS((LOOKUP(2,1/($K$1:K463="ATAQUE"),Nacsport!$A$1:A223)),3,4)),"PASE"),+COUNTIF(K463:INDIRECT(ADDRESS((LOOKUP(2,1/($K$1:K463="DEFENSA"),Nacsport!$A$1:A223)),3,4)),"PASE")),"")</f>
        <v/>
      </c>
      <c r="AQ463" t="str">
        <f>IF(K463="QUIEBRE",LOOKUP(2,1/($K$3:K463="ATAQUE"),$AL$3:AL463),IF(+COUNTIF(Nacsport!GK223:'Nacsport'!GS223,"*")&gt;0,+COUNTIF(Nacsport!GK223:'Nacsport'!GS223,"*"),""))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17"/>
    </row>
    <row r="464" spans="1:45" ht="15.75" hidden="1" customHeight="1" x14ac:dyDescent="0.2">
      <c r="A464">
        <f>+Nacsport!A465</f>
        <v>465</v>
      </c>
      <c r="B464">
        <f>+A464-2</f>
        <v>463</v>
      </c>
      <c r="C464">
        <f>+B464</f>
        <v>463</v>
      </c>
      <c r="D464" s="12">
        <v>1</v>
      </c>
      <c r="E464" s="1" t="s">
        <v>1295</v>
      </c>
      <c r="F464" s="14">
        <f>CONVERT(LEFT(Nacsport!E465,2),"mn","hr")/24+CONVERT(MID(Nacsport!E465,4,2),"sec","hr")/24</f>
        <v>6.0972222222222219E-2</v>
      </c>
      <c r="G464" s="15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15">
        <f>(+CONVERT(F464,"hr","sec")*24)-5</f>
        <v>5263</v>
      </c>
      <c r="I464" s="15">
        <f>+CONVERT(F464,"hr","mn")*24</f>
        <v>87.8</v>
      </c>
      <c r="J464" s="1">
        <f>+Nacsport!B465</f>
        <v>48</v>
      </c>
      <c r="K464" s="1" t="str">
        <f>+Nacsport!C465</f>
        <v>END</v>
      </c>
      <c r="L464" s="1" t="str">
        <f>+CONCATENATE(Nacsport!I465,Nacsport!J465)</f>
        <v/>
      </c>
      <c r="M464" s="29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>+IF(AG464="TRY",5,IF(AG464="CONVERSION",2,IF(AG464="PENALTY-KICK",3,IF(AG464="PENALTY-TRY",7,IF(AG464="DROP",3,"")))))</f>
        <v/>
      </c>
      <c r="AI464" s="1" t="str">
        <f>+CONCATENATE(Nacsport!FK465,Nacsport!FL465)</f>
        <v/>
      </c>
      <c r="AJ464" s="34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17"/>
    </row>
    <row r="465" spans="1:45" ht="15.75" hidden="1" customHeight="1" x14ac:dyDescent="0.2">
      <c r="A465">
        <f>+Nacsport!A466</f>
        <v>466</v>
      </c>
      <c r="B465">
        <f>+A465-2</f>
        <v>464</v>
      </c>
      <c r="C465">
        <f>+B465</f>
        <v>464</v>
      </c>
      <c r="D465" s="12">
        <v>1</v>
      </c>
      <c r="E465" s="1" t="s">
        <v>1295</v>
      </c>
      <c r="F465" s="14">
        <f>CONVERT(LEFT(Nacsport!E466,2),"mn","hr")/24+CONVERT(MID(Nacsport!E466,4,2),"sec","hr")/24</f>
        <v>6.1388888888888889E-2</v>
      </c>
      <c r="G465" s="15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15">
        <f>(+CONVERT(F465,"hr","sec")*24)-5</f>
        <v>5299</v>
      </c>
      <c r="I465" s="15">
        <f>+CONVERT(F465,"hr","mn")*24</f>
        <v>88.399999999999991</v>
      </c>
      <c r="J465" s="1">
        <f>+Nacsport!B466</f>
        <v>31</v>
      </c>
      <c r="K465" s="1" t="str">
        <f>+Nacsport!C466</f>
        <v>DEFENCE</v>
      </c>
      <c r="L465" s="1" t="str">
        <f>+CONCATENATE(Nacsport!I466,Nacsport!J466)</f>
        <v/>
      </c>
      <c r="M465" s="29" t="str">
        <f>IF(Nacsport!G466&lt;&gt;"",LEFT(Nacsport!G466,FIND(";",Nacsport!G466)-1),"")</f>
        <v>1</v>
      </c>
      <c r="N465" s="1" t="str">
        <f>IFERROR(MID(Nacsport!G466,FIND(";", Nacsport!G466)+1,IFERROR(FIND(" ", Nacsport!G466 &amp; " ", FIND(";", Nacsport!G466)+1) - FIND(";", Nacsport!G466)-1,LEN(Nacsport!G466))),"")</f>
        <v>94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>+IF(AG465="TRY",5,IF(AG465="CONVERSION",2,IF(AG465="PENALTY-KICK",3,IF(AG465="PENALTY-TRY",7,IF(AG465="DROP",3,"")))))</f>
        <v/>
      </c>
      <c r="AI465" s="1" t="str">
        <f>+CONCATENATE(Nacsport!FK466,Nacsport!FL466)</f>
        <v/>
      </c>
      <c r="AJ465" s="34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 t="str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/>
      </c>
      <c r="AS465" s="17"/>
    </row>
    <row r="466" spans="1:45" ht="15.75" hidden="1" customHeight="1" x14ac:dyDescent="0.2">
      <c r="A466">
        <f>+Nacsport!A467</f>
        <v>467</v>
      </c>
      <c r="B466">
        <f>+A466-2</f>
        <v>465</v>
      </c>
      <c r="C466">
        <f>+B466</f>
        <v>465</v>
      </c>
      <c r="D466" s="12">
        <v>1</v>
      </c>
      <c r="E466" s="1" t="s">
        <v>1295</v>
      </c>
      <c r="F466" s="14">
        <f>CONVERT(LEFT(Nacsport!E467,2),"mn","hr")/24+CONVERT(MID(Nacsport!E467,4,2),"sec","hr")/24</f>
        <v>6.1388888888888889E-2</v>
      </c>
      <c r="G466" s="15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15">
        <f>(+CONVERT(F466,"hr","sec")*24)-5</f>
        <v>5299</v>
      </c>
      <c r="I466" s="15">
        <f>+CONVERT(F466,"hr","mn")*24</f>
        <v>88.399999999999991</v>
      </c>
      <c r="J466" s="1">
        <f>+Nacsport!B467</f>
        <v>50</v>
      </c>
      <c r="K466" s="1" t="str">
        <f>+Nacsport!C467</f>
        <v>SHORT-MATCH</v>
      </c>
      <c r="L466" s="1" t="str">
        <f>+CONCATENATE(Nacsport!I467,Nacsport!J467)</f>
        <v/>
      </c>
      <c r="M466" s="29" t="str">
        <f>IF(Nacsport!G467&lt;&gt;"",LEFT(Nacsport!G467,FIND(";",Nacsport!G467)-1),"")</f>
        <v>1</v>
      </c>
      <c r="N466" s="1" t="str">
        <f>IFERROR(MID(Nacsport!G467,FIND(";", Nacsport!G467)+1,IFERROR(FIND(" ", Nacsport!G467 &amp; " ", FIND(";", Nacsport!G467)+1) - FIND(";", Nacsport!G467)-1,LEN(Nacsport!G467))),"")</f>
        <v>94</v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/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>+IF(AG466="TRY",5,IF(AG466="CONVERSION",2,IF(AG466="PENALTY-KICK",3,IF(AG466="PENALTY-TRY",7,IF(AG466="DROP",3,"")))))</f>
        <v/>
      </c>
      <c r="AI466" s="1" t="str">
        <f>+CONCATENATE(Nacsport!FK467,Nacsport!FL467)</f>
        <v/>
      </c>
      <c r="AJ466" s="34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17"/>
    </row>
    <row r="467" spans="1:45" ht="15.75" hidden="1" customHeight="1" x14ac:dyDescent="0.2">
      <c r="A467">
        <f>+Nacsport!A468</f>
        <v>468</v>
      </c>
      <c r="B467">
        <f>+A467-2</f>
        <v>466</v>
      </c>
      <c r="C467">
        <f>+B467</f>
        <v>466</v>
      </c>
      <c r="D467" s="12">
        <v>1</v>
      </c>
      <c r="E467" s="1" t="s">
        <v>1295</v>
      </c>
      <c r="F467" s="14">
        <f>CONVERT(LEFT(Nacsport!E468,2),"mn","hr")/24+CONVERT(MID(Nacsport!E468,4,2),"sec","hr")/24</f>
        <v>6.1516203703703705E-2</v>
      </c>
      <c r="G467" s="15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15">
        <f>(+CONVERT(F467,"hr","sec")*24)-5</f>
        <v>5310</v>
      </c>
      <c r="I467" s="15">
        <f>+CONVERT(F467,"hr","mn")*24</f>
        <v>88.583333333333343</v>
      </c>
      <c r="J467" s="1">
        <f>+Nacsport!B468</f>
        <v>21</v>
      </c>
      <c r="K467" s="1" t="str">
        <f>+Nacsport!C468</f>
        <v>LINEOUT</v>
      </c>
      <c r="L467" s="1" t="str">
        <f>+CONCATENATE(Nacsport!I468,Nacsport!J468)</f>
        <v>OPPONENT</v>
      </c>
      <c r="M467" s="29" t="str">
        <f>IF(Nacsport!G468&lt;&gt;"",LEFT(Nacsport!G468,FIND(";",Nacsport!G468)-1),"")</f>
        <v>1</v>
      </c>
      <c r="N467" s="1" t="str">
        <f>IFERROR(MID(Nacsport!G468,FIND(";", Nacsport!G468)+1,IFERROR(FIND(" ", Nacsport!G468 &amp; " ", FIND(";", Nacsport!G468)+1) - FIND(";", Nacsport!G468)-1,LEN(Nacsport!G468))),"")</f>
        <v>94</v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>CLEAN</v>
      </c>
      <c r="U467" s="1" t="str">
        <f>+CONCATENATE(Nacsport!CI468,Nacsport!CJ468,Nacsport!CK468,Nacsport!CL468,Nacsport!CM468,Nacsport!CN468,Nacsport!CO468,Nacsport!CP468)</f>
        <v>L5</v>
      </c>
      <c r="V467" s="1" t="str">
        <f>+CONCATENATE(Nacsport!CQ468,Nacsport!CR468,Nacsport!CS468,Nacsport!CT468,Nacsport!CU468,Nacsport!CV468)</f>
        <v>E</v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>+IF(AG467="TRY",5,IF(AG467="CONVERSION",2,IF(AG467="PENALTY-KICK",3,IF(AG467="PENALTY-TRY",7,IF(AG467="DROP",3,"")))))</f>
        <v/>
      </c>
      <c r="AI467" s="1" t="str">
        <f>+CONCATENATE(Nacsport!FK468,Nacsport!FL468)</f>
        <v/>
      </c>
      <c r="AJ467" s="34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17"/>
    </row>
    <row r="468" spans="1:45" ht="15.75" hidden="1" customHeight="1" x14ac:dyDescent="0.2">
      <c r="A468">
        <f>+Nacsport!A469</f>
        <v>469</v>
      </c>
      <c r="B468">
        <f>+A468-2</f>
        <v>467</v>
      </c>
      <c r="C468">
        <f>+B468</f>
        <v>467</v>
      </c>
      <c r="D468" s="12">
        <v>1</v>
      </c>
      <c r="E468" s="1" t="s">
        <v>1295</v>
      </c>
      <c r="F468" s="14">
        <f>CONVERT(LEFT(Nacsport!E469,2),"mn","hr")/24+CONVERT(MID(Nacsport!E469,4,2),"sec","hr")/24</f>
        <v>6.173611111111111E-2</v>
      </c>
      <c r="G468" s="15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15">
        <f>(+CONVERT(F468,"hr","sec")*24)-5</f>
        <v>5329</v>
      </c>
      <c r="I468" s="15">
        <f>+CONVERT(F468,"hr","mn")*24</f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OPPONENT</v>
      </c>
      <c r="M468" s="29" t="str">
        <f>IF(Nacsport!G469&lt;&gt;"",LEFT(Nacsport!G469,FIND(";",Nacsport!G469)-1),"")</f>
        <v>9</v>
      </c>
      <c r="N468" s="1" t="str">
        <f>IFERROR(MID(Nacsport!G469,FIND(";", Nacsport!G469)+1,IFERROR(FIND(" ", Nacsport!G469 &amp; " ", FIND(";", Nacsport!G469)+1) - FIND(";", Nacsport!G469)-1,LEN(Nacsport!G469))),"")</f>
        <v>96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NEUTRAL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>+IF(AG468="TRY",5,IF(AG468="CONVERSION",2,IF(AG468="PENALTY-KICK",3,IF(AG468="PENALTY-TRY",7,IF(AG468="DROP",3,"")))))</f>
        <v/>
      </c>
      <c r="AI468" s="1" t="str">
        <f>+CONCATENATE(Nacsport!FK469,Nacsport!FL469)</f>
        <v/>
      </c>
      <c r="AJ468" s="34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17"/>
    </row>
    <row r="469" spans="1:45" ht="15.75" customHeight="1" x14ac:dyDescent="0.2">
      <c r="A469">
        <f>+Nacsport!A457</f>
        <v>457</v>
      </c>
      <c r="B469">
        <f>+A469-2</f>
        <v>455</v>
      </c>
      <c r="C469">
        <f>+B469</f>
        <v>455</v>
      </c>
      <c r="D469" s="12">
        <v>1</v>
      </c>
      <c r="E469" s="1" t="s">
        <v>1295</v>
      </c>
      <c r="F469" s="14">
        <f>CONVERT(LEFT(Nacsport!E457,2),"mn","hr")/24+CONVERT(MID(Nacsport!E457,4,2),"sec","hr")/24</f>
        <v>5.9826388888888894E-2</v>
      </c>
      <c r="G469" s="15">
        <v>8</v>
      </c>
      <c r="H469" s="15">
        <f>(+CONVERT(F469,"hr","sec")*24)-5</f>
        <v>5164.0000000000009</v>
      </c>
      <c r="I469" s="15">
        <f>+CONVERT(F469,"hr","mn")*24</f>
        <v>86.15000000000002</v>
      </c>
      <c r="J469" s="1">
        <f>+Nacsport!B457</f>
        <v>15</v>
      </c>
      <c r="K469" s="1" t="str">
        <f>+Nacsport!C457</f>
        <v>PENALTY</v>
      </c>
      <c r="L469" s="1" t="str">
        <f>+CONCATENATE(Nacsport!I457,Nacsport!J457)</f>
        <v>SAN BENEDETTO</v>
      </c>
      <c r="M469" s="29" t="str">
        <f>IF(Nacsport!G457&lt;&gt;"",LEFT(Nacsport!G457,FIND(";",Nacsport!G457)-1),"")</f>
        <v>18</v>
      </c>
      <c r="N469" s="1" t="str">
        <f>IFERROR(MID(Nacsport!G457,FIND(";", Nacsport!G457)+1,IFERROR(FIND(" ", Nacsport!G457 &amp; " ", FIND(";", Nacsport!G457)+1) - FIND(";", Nacsport!G457)-1,LEN(Nacsport!G457))),"")</f>
        <v>64</v>
      </c>
      <c r="O469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69" s="1">
        <f>IF(ISNA(LOOKUP(2,1/(Nacsport!AA457:BY457&lt;&gt;""),Nacsport!AA457:BY457)),"",LOOKUP(2,1/(Nacsport!AA457:BY457&lt;&gt;""),Nacsport!AA457:BY457))</f>
        <v>28</v>
      </c>
      <c r="Q469" s="1" t="str">
        <f t="array" ref="Q469">+IF(+COUNTIF(Nacsport!AA457:BY457,"*")&gt;1,INDEX(Nacsport!Z457:BX457,MATCH(TRUE,Nacsport!Z457:BX457&gt;0,0)),"")</f>
        <v/>
      </c>
      <c r="R469" s="1" t="str">
        <f>+CONCATENATE(Nacsport!BZ457,Nacsport!CA457)</f>
        <v/>
      </c>
      <c r="S469" s="1" t="str">
        <f>+CONCATENATE(Nacsport!CB457,Nacsport!CC457,Nacsport!CD457)</f>
        <v/>
      </c>
      <c r="T469" s="1" t="str">
        <f>+CONCATENATE(Nacsport!CE457,Nacsport!CF457,Nacsport!CG457,Nacsport!CH457)</f>
        <v/>
      </c>
      <c r="U469" s="1" t="str">
        <f>+CONCATENATE(Nacsport!CI457,Nacsport!CJ457,Nacsport!CK457,Nacsport!CL457,Nacsport!CM457,Nacsport!CN457,Nacsport!CO457,Nacsport!CP457)</f>
        <v/>
      </c>
      <c r="V469" s="1" t="str">
        <f>+CONCATENATE(Nacsport!CQ457,Nacsport!CR457,Nacsport!CS457,Nacsport!CT457,Nacsport!CU457,Nacsport!CV457)</f>
        <v/>
      </c>
      <c r="W469" s="1" t="str">
        <f>+CONCATENATE(Nacsport!CW457,Nacsport!CX457,Nacsport!CY457,Nacsport!CZ457,Nacsport!DA457,Nacsport!DB457,Nacsport!DC457)</f>
        <v/>
      </c>
      <c r="X469" s="1" t="str">
        <f>+CONCATENATE(Nacsport!DD457,Nacsport!DE457,Nacsport!DF457,Nacsport!DG457,Nacsport!DH457,Nacsport!DI457,Nacsport!DJ457,Nacsport!DK457,Nacsport!DL457,Nacsport!DM457,Nacsport!DN457)</f>
        <v/>
      </c>
      <c r="Y469" s="1" t="str">
        <f>+CONCATENATE(Nacsport!DO457,Nacsport!DP457,Nacsport!DQ457,Nacsport!DR457,Nacsport!DS457,Nacsport!DT457,Nacsport!DU457,Nacsport!DV457,)</f>
        <v/>
      </c>
      <c r="Z469" s="1" t="str">
        <f>+CONCATENATE(Nacsport!DW457,Nacsport!DX457,Nacsport!DY457,Nacsport!DZ457)</f>
        <v/>
      </c>
      <c r="AA469" s="1" t="str">
        <f>+CONCATENATE(Nacsport!EA457,Nacsport!EB457,Nacsport!EC457,Nacsport!ED457,Nacsport!EE457)</f>
        <v/>
      </c>
      <c r="AB469" s="1" t="str">
        <f>+CONCATENATE(Nacsport!EF457,Nacsport!EG457,Nacsport!EH457,Nacsport!EI457,Nacsport!EJ457,Nacsport!EK457)</f>
        <v/>
      </c>
      <c r="AC469" s="1" t="str">
        <f>+CONCATENATE(Nacsport!EL457,Nacsport!EM457,Nacsport!EN457,Nacsport!EO457,Nacsport!EP457,Nacsport!EQ457,Nacsport!ER457)</f>
        <v>RUCK DEFENCE</v>
      </c>
      <c r="AD469" s="1" t="str">
        <f>+CONCATENATE(Nacsport!ES457,Nacsport!ET457,Nacsport!EU457,Nacsport!EV457,Nacsport!EW457,Nacsport!EX457,Nacsport!EY457,Nacsport!EZ457)</f>
        <v/>
      </c>
      <c r="AE469" s="1" t="str">
        <f>+CONCATENATE(Nacsport!FA457,Nacsport!FB457,Nacsport!FC457)</f>
        <v/>
      </c>
      <c r="AF469" s="1" t="str">
        <f>+CONCATENATE(Nacsport!FD457,Nacsport!FE457)</f>
        <v/>
      </c>
      <c r="AG469" s="1" t="str">
        <f>+CONCATENATE(Nacsport!FF457,Nacsport!FG457,Nacsport!FH457,Nacsport!FI457,Nacsport!FJ457)</f>
        <v/>
      </c>
      <c r="AH469" s="1" t="str">
        <f>+IF(AG469="TRY",5,IF(AG469="CONVERSION",2,IF(AG469="PENALTY-KICK",3,IF(AG469="PENALTY-TRY",7,IF(AG469="DROP",3,"")))))</f>
        <v/>
      </c>
      <c r="AI469" s="1" t="str">
        <f>+CONCATENATE(Nacsport!FK457,Nacsport!FL457)</f>
        <v/>
      </c>
      <c r="AJ469" s="34" t="str">
        <f>+CONCATENATE(Nacsport!FM457,Nacsport!FN457)</f>
        <v/>
      </c>
      <c r="AK469" s="1" t="str">
        <f>+IF(OR(K469="ATTACCO",K469="DIFESA"),+CONCATENATE(Nacsport!FO457,Nacsport!FP456,Nacsport!FQ457,Nacsport!FR457,Nacsport!FS457,Nacsport!FT457,Nacsport!FU457,),"")</f>
        <v/>
      </c>
      <c r="AL469" s="1" t="str">
        <f>+IF(OR(K469="ATAQUE",K469="DEFENSA"),+CONCATENATE(Nacsport!FV457,Nacsport!FW457,Nacsport!FX457,Nacsport!FY457,Nacsport!FZ457,Nacsport!GA457,Nacsport!GB457,),"")</f>
        <v/>
      </c>
      <c r="AM469" s="1" t="str">
        <f>+CONCATENATE(Nacsport!GC457,Nacsport!GD457,Nacsport!GE457,Nacsport!GF457,Nacsport!GG457,Nacsport!GH457,Nacsport!GI457,Nacsport!GJ457,)</f>
        <v/>
      </c>
      <c r="AN469" s="1" t="str">
        <f>IF(K469="PUNTOS",LOOKUP(2,1/($K$3:K469="ATAQUE"),$AN$3:AN469),IF(+COUNTIF(Nacsport!GK457:'Nacsport'!GS457,"*")&gt;0,+COUNTIF(Nacsport!GK457:'Nacsport'!GS457,"*"),""))</f>
        <v/>
      </c>
      <c r="AO469" t="str">
        <f ca="1">+IF(K469="QUIEBRE",+IF(L469="SAN LUIS",+COUNTIF(K469:INDIRECT(ADDRESS((LOOKUP(2,1/($K$1:K469="ATAQUE"),Nacsport!$A$1:A457)),3,4)),"RUCK")+1,+COUNTIF(K469:INDIRECT(ADDRESS((LOOKUP(2,1/($K$1:K469="DEFENSA"),Nacsport!$A$1:A457)),3,4)),"RUCK")+1),"")</f>
        <v/>
      </c>
      <c r="AP469" t="str">
        <f ca="1">+IF(OR(K469="PUNTOS",K469="QUIEBRE"),+IF(L469="SAN LUIS",+COUNTIF(K469:INDIRECT(ADDRESS((LOOKUP(2,1/($K$1:K469="ATAQUE"),Nacsport!$A$1:A457)),3,4)),"PASE"),+COUNTIF(K469:INDIRECT(ADDRESS((LOOKUP(2,1/($K$1:K469="DEFENSA"),Nacsport!$A$1:A457)),3,4)),"PASE")),"")</f>
        <v/>
      </c>
      <c r="AQ469" t="str">
        <f>IF(K469="QUIEBRE",LOOKUP(2,1/($K$3:K469="ATAQUE"),$AL$3:AL469),IF(+COUNTIF(Nacsport!GK457:'Nacsport'!GS457,"*")&gt;0,+COUNTIF(Nacsport!GK457:'Nacsport'!GS457,"*"),""))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17"/>
    </row>
    <row r="470" spans="1:45" ht="15.75" hidden="1" customHeight="1" x14ac:dyDescent="0.2">
      <c r="A470">
        <f>+Nacsport!A471</f>
        <v>471</v>
      </c>
      <c r="B470">
        <f>+A470-2</f>
        <v>469</v>
      </c>
      <c r="C470">
        <f>+B470</f>
        <v>469</v>
      </c>
      <c r="D470" s="12">
        <v>1</v>
      </c>
      <c r="E470" s="1" t="s">
        <v>1295</v>
      </c>
      <c r="F470" s="14">
        <f>CONVERT(LEFT(Nacsport!E471,2),"mn","hr")/24+CONVERT(MID(Nacsport!E471,4,2),"sec","hr")/24</f>
        <v>6.1805555555555558E-2</v>
      </c>
      <c r="G470" s="15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15">
        <f>(+CONVERT(F470,"hr","sec")*24)-5</f>
        <v>5335</v>
      </c>
      <c r="I470" s="15">
        <f>+CONVERT(F470,"hr","mn")*24</f>
        <v>89</v>
      </c>
      <c r="J470" s="1">
        <f>+Nacsport!B471</f>
        <v>49</v>
      </c>
      <c r="K470" s="1" t="str">
        <f>+Nacsport!C471</f>
        <v>END</v>
      </c>
      <c r="L470" s="1" t="str">
        <f>+CONCATENATE(Nacsport!I471,Nacsport!J471)</f>
        <v/>
      </c>
      <c r="M470" s="29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>+IF(AG470="TRY",5,IF(AG470="CONVERSION",2,IF(AG470="PENALTY-KICK",3,IF(AG470="PENALTY-TRY",7,IF(AG470="DROP",3,"")))))</f>
        <v/>
      </c>
      <c r="AI470" s="1" t="str">
        <f>+CONCATENATE(Nacsport!FK471,Nacsport!FL471)</f>
        <v/>
      </c>
      <c r="AJ470" s="34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17"/>
    </row>
    <row r="471" spans="1:45" ht="15.75" hidden="1" customHeight="1" x14ac:dyDescent="0.2">
      <c r="A471">
        <f>+Nacsport!A472</f>
        <v>472</v>
      </c>
      <c r="B471">
        <f>+A471-2</f>
        <v>470</v>
      </c>
      <c r="C471">
        <f>+B471</f>
        <v>470</v>
      </c>
      <c r="D471" s="12">
        <v>1</v>
      </c>
      <c r="E471" s="1" t="s">
        <v>1295</v>
      </c>
      <c r="F471" s="14">
        <f>CONVERT(LEFT(Nacsport!E472,2),"mn","hr")/24+CONVERT(MID(Nacsport!E472,4,2),"sec","hr")/24</f>
        <v>6.1817129629629632E-2</v>
      </c>
      <c r="G471" s="15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15">
        <f>(+CONVERT(F471,"hr","sec")*24)-5</f>
        <v>5336</v>
      </c>
      <c r="I471" s="15">
        <f>+CONVERT(F471,"hr","mn")*24</f>
        <v>89.01666666666668</v>
      </c>
      <c r="J471" s="1">
        <f>+Nacsport!B472</f>
        <v>32</v>
      </c>
      <c r="K471" s="1" t="str">
        <f>+Nacsport!C472</f>
        <v>DEFENCE</v>
      </c>
      <c r="L471" s="1" t="str">
        <f>+CONCATENATE(Nacsport!I472,Nacsport!J472)</f>
        <v/>
      </c>
      <c r="M471" s="29" t="str">
        <f>IF(Nacsport!G472&lt;&gt;"",LEFT(Nacsport!G472,FIND(";",Nacsport!G472)-1),"")</f>
        <v>8</v>
      </c>
      <c r="N471" s="1" t="str">
        <f>IFERROR(MID(Nacsport!G472,FIND(";", Nacsport!G472)+1,IFERROR(FIND(" ", Nacsport!G472 &amp; " ", FIND(";", Nacsport!G472)+1) - FIND(";", Nacsport!G472)-1,LEN(Nacsport!G472))),"")</f>
        <v>96</v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>+IF(AG471="TRY",5,IF(AG471="CONVERSION",2,IF(AG471="PENALTY-KICK",3,IF(AG471="PENALTY-TRY",7,IF(AG471="DROP",3,"")))))</f>
        <v/>
      </c>
      <c r="AI471" s="1" t="str">
        <f>+CONCATENATE(Nacsport!FK472,Nacsport!FL472)</f>
        <v/>
      </c>
      <c r="AJ471" s="34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 t="str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/>
      </c>
      <c r="AS471" s="17"/>
    </row>
    <row r="472" spans="1:45" ht="15.75" hidden="1" customHeight="1" x14ac:dyDescent="0.2">
      <c r="A472">
        <f>+Nacsport!A473</f>
        <v>473</v>
      </c>
      <c r="B472">
        <f>+A472-2</f>
        <v>471</v>
      </c>
      <c r="C472">
        <f>+B472</f>
        <v>471</v>
      </c>
      <c r="D472" s="12">
        <v>1</v>
      </c>
      <c r="E472" s="1" t="s">
        <v>1295</v>
      </c>
      <c r="F472" s="14">
        <f>CONVERT(LEFT(Nacsport!E473,2),"mn","hr")/24+CONVERT(MID(Nacsport!E473,4,2),"sec","hr")/24</f>
        <v>6.1817129629629632E-2</v>
      </c>
      <c r="G472" s="15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15">
        <f>(+CONVERT(F472,"hr","sec")*24)-5</f>
        <v>5336</v>
      </c>
      <c r="I472" s="15">
        <f>+CONVERT(F472,"hr","mn")*24</f>
        <v>89.01666666666668</v>
      </c>
      <c r="J472" s="1">
        <f>+Nacsport!B473</f>
        <v>51</v>
      </c>
      <c r="K472" s="1" t="str">
        <f>+Nacsport!C473</f>
        <v>SHORT-MATCH</v>
      </c>
      <c r="L472" s="1" t="str">
        <f>+CONCATENATE(Nacsport!I473,Nacsport!J473)</f>
        <v/>
      </c>
      <c r="M472" s="29" t="str">
        <f>IF(Nacsport!G473&lt;&gt;"",LEFT(Nacsport!G473,FIND(";",Nacsport!G473)-1),"")</f>
        <v>8</v>
      </c>
      <c r="N472" s="1" t="str">
        <f>IFERROR(MID(Nacsport!G473,FIND(";", Nacsport!G473)+1,IFERROR(FIND(" ", Nacsport!G473 &amp; " ", FIND(";", Nacsport!G473)+1) - FIND(";", Nacsport!G473)-1,LEN(Nacsport!G473))),"")</f>
        <v>96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>+IF(AG472="TRY",5,IF(AG472="CONVERSION",2,IF(AG472="PENALTY-KICK",3,IF(AG472="PENALTY-TRY",7,IF(AG472="DROP",3,"")))))</f>
        <v/>
      </c>
      <c r="AI472" s="1" t="str">
        <f>+CONCATENATE(Nacsport!FK473,Nacsport!FL473)</f>
        <v/>
      </c>
      <c r="AJ472" s="34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17"/>
    </row>
    <row r="473" spans="1:45" ht="15.75" hidden="1" customHeight="1" x14ac:dyDescent="0.2">
      <c r="A473">
        <f>+Nacsport!A474</f>
        <v>474</v>
      </c>
      <c r="B473">
        <f>+A473-2</f>
        <v>472</v>
      </c>
      <c r="C473">
        <f>+B473</f>
        <v>472</v>
      </c>
      <c r="D473" s="12">
        <v>1</v>
      </c>
      <c r="E473" s="1" t="s">
        <v>1295</v>
      </c>
      <c r="F473" s="14">
        <f>CONVERT(LEFT(Nacsport!E474,2),"mn","hr")/24+CONVERT(MID(Nacsport!E474,4,2),"sec","hr")/24</f>
        <v>6.1863425925925926E-2</v>
      </c>
      <c r="G473" s="15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15">
        <f>(+CONVERT(F473,"hr","sec")*24)-5</f>
        <v>5340</v>
      </c>
      <c r="I473" s="15">
        <f>+CONVERT(F473,"hr","mn")*24</f>
        <v>89.083333333333343</v>
      </c>
      <c r="J473" s="1">
        <f>+Nacsport!B474</f>
        <v>25</v>
      </c>
      <c r="K473" s="1" t="str">
        <f>+Nacsport!C474</f>
        <v>MISSED-TACKLE</v>
      </c>
      <c r="L473" s="1" t="str">
        <f>+CONCATENATE(Nacsport!I474,Nacsport!J474)</f>
        <v>OPPONENT</v>
      </c>
      <c r="M473" s="29" t="str">
        <f>IF(Nacsport!G474&lt;&gt;"",LEFT(Nacsport!G474,FIND(";",Nacsport!G474)-1),"")</f>
        <v/>
      </c>
      <c r="N473" s="1" t="str">
        <f>IFERROR(MID(Nacsport!G474,FIND(";", Nacsport!G474)+1,IFERROR(FIND(" ", Nacsport!G474 &amp; " ", FIND(";", Nacsport!G474)+1) - FIND(";", Nacsport!G474)-1,LEN(Nacsport!G474))),"")</f>
        <v/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>9</v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>+IF(AG473="TRY",5,IF(AG473="CONVERSION",2,IF(AG473="PENALTY-KICK",3,IF(AG473="PENALTY-TRY",7,IF(AG473="DROP",3,"")))))</f>
        <v/>
      </c>
      <c r="AI473" s="1" t="str">
        <f>+CONCATENATE(Nacsport!FK474,Nacsport!FL474)</f>
        <v/>
      </c>
      <c r="AJ473" s="34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17"/>
    </row>
    <row r="474" spans="1:45" ht="15.75" customHeight="1" x14ac:dyDescent="0.2">
      <c r="A474">
        <f>+Nacsport!A470</f>
        <v>470</v>
      </c>
      <c r="B474">
        <f>+A474-2</f>
        <v>468</v>
      </c>
      <c r="C474">
        <f>+B474</f>
        <v>468</v>
      </c>
      <c r="D474" s="12">
        <v>1</v>
      </c>
      <c r="E474" s="1" t="s">
        <v>1295</v>
      </c>
      <c r="F474" s="14">
        <f>CONVERT(LEFT(Nacsport!E470,2),"mn","hr")/24+CONVERT(MID(Nacsport!E470,4,2),"sec","hr")/24</f>
        <v>6.1805555555555558E-2</v>
      </c>
      <c r="G474" s="15">
        <v>8</v>
      </c>
      <c r="H474" s="15">
        <f>(+CONVERT(F474,"hr","sec")*24)-5</f>
        <v>5335</v>
      </c>
      <c r="I474" s="15">
        <f>+CONVERT(F474,"hr","mn")*24</f>
        <v>89</v>
      </c>
      <c r="J474" s="1">
        <f>+Nacsport!B470</f>
        <v>17</v>
      </c>
      <c r="K474" s="1" t="str">
        <f>+Nacsport!C470</f>
        <v>PENALTY</v>
      </c>
      <c r="L474" s="1" t="str">
        <f>+CONCATENATE(Nacsport!I470,Nacsport!J470)</f>
        <v>SAN BENEDETTO</v>
      </c>
      <c r="M474" s="29" t="str">
        <f>IF(Nacsport!G470&lt;&gt;"",LEFT(Nacsport!G470,FIND(";",Nacsport!G470)-1),"")</f>
        <v>13</v>
      </c>
      <c r="N474" s="1" t="str">
        <f>IFERROR(MID(Nacsport!G470,FIND(";", Nacsport!G470)+1,IFERROR(FIND(" ", Nacsport!G470 &amp; " ", FIND(";", Nacsport!G470)+1) - FIND(";", Nacsport!G470)-1,LEN(Nacsport!G470))),"")</f>
        <v>96</v>
      </c>
      <c r="O474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74" s="1" t="str">
        <f>IF(ISNA(LOOKUP(2,1/(Nacsport!AA470:BY470&lt;&gt;""),Nacsport!AA470:BY470)),"",LOOKUP(2,1/(Nacsport!AA470:BY470&lt;&gt;""),Nacsport!AA470:BY470))</f>
        <v>13</v>
      </c>
      <c r="Q474" s="1" t="str">
        <f t="array" ref="Q474">+IF(+COUNTIF(Nacsport!AA470:BY470,"*")&gt;1,INDEX(Nacsport!Z470:BX470,MATCH(TRUE,Nacsport!Z470:BX470&gt;0,0)),"")</f>
        <v/>
      </c>
      <c r="R474" s="1" t="str">
        <f>+CONCATENATE(Nacsport!BZ470,Nacsport!CA470)</f>
        <v/>
      </c>
      <c r="S474" s="1" t="str">
        <f>+CONCATENATE(Nacsport!CB470,Nacsport!CC470,Nacsport!CD470)</f>
        <v/>
      </c>
      <c r="T474" s="1" t="str">
        <f>+CONCATENATE(Nacsport!CE470,Nacsport!CF470,Nacsport!CG470,Nacsport!CH470)</f>
        <v/>
      </c>
      <c r="U474" s="1" t="str">
        <f>+CONCATENATE(Nacsport!CI470,Nacsport!CJ470,Nacsport!CK470,Nacsport!CL470,Nacsport!CM470,Nacsport!CN470,Nacsport!CO470,Nacsport!CP470)</f>
        <v/>
      </c>
      <c r="V474" s="1" t="str">
        <f>+CONCATENATE(Nacsport!CQ470,Nacsport!CR470,Nacsport!CS470,Nacsport!CT470,Nacsport!CU470,Nacsport!CV470)</f>
        <v/>
      </c>
      <c r="W474" s="1" t="str">
        <f>+CONCATENATE(Nacsport!CW470,Nacsport!CX470,Nacsport!CY470,Nacsport!CZ470,Nacsport!DA470,Nacsport!DB470,Nacsport!DC470)</f>
        <v/>
      </c>
      <c r="X474" s="1" t="str">
        <f>+CONCATENATE(Nacsport!DD470,Nacsport!DE470,Nacsport!DF470,Nacsport!DG470,Nacsport!DH470,Nacsport!DI470,Nacsport!DJ470,Nacsport!DK470,Nacsport!DL470,Nacsport!DM470,Nacsport!DN470)</f>
        <v/>
      </c>
      <c r="Y474" s="1" t="str">
        <f>+CONCATENATE(Nacsport!DO470,Nacsport!DP470,Nacsport!DQ470,Nacsport!DR470,Nacsport!DS470,Nacsport!DT470,Nacsport!DU470,Nacsport!DV470,)</f>
        <v/>
      </c>
      <c r="Z474" s="1" t="str">
        <f>+CONCATENATE(Nacsport!DW470,Nacsport!DX470,Nacsport!DY470,Nacsport!DZ470)</f>
        <v/>
      </c>
      <c r="AA474" s="1" t="str">
        <f>+CONCATENATE(Nacsport!EA470,Nacsport!EB470,Nacsport!EC470,Nacsport!ED470,Nacsport!EE470)</f>
        <v/>
      </c>
      <c r="AB474" s="1" t="str">
        <f>+CONCATENATE(Nacsport!EF470,Nacsport!EG470,Nacsport!EH470,Nacsport!EI470,Nacsport!EJ470,Nacsport!EK470)</f>
        <v/>
      </c>
      <c r="AC474" s="1" t="str">
        <f>+CONCATENATE(Nacsport!EL470,Nacsport!EM470,Nacsport!EN470,Nacsport!EO470,Nacsport!EP470,Nacsport!EQ470,Nacsport!ER470)</f>
        <v>RUCK DEFENCE</v>
      </c>
      <c r="AD474" s="1" t="str">
        <f>+CONCATENATE(Nacsport!ES470,Nacsport!ET470,Nacsport!EU470,Nacsport!EV470,Nacsport!EW470,Nacsport!EX470,Nacsport!EY470,Nacsport!EZ470)</f>
        <v/>
      </c>
      <c r="AE474" s="1" t="str">
        <f>+CONCATENATE(Nacsport!FA470,Nacsport!FB470,Nacsport!FC470)</f>
        <v/>
      </c>
      <c r="AF474" s="1" t="str">
        <f>+CONCATENATE(Nacsport!FD470,Nacsport!FE470)</f>
        <v/>
      </c>
      <c r="AG474" s="1" t="str">
        <f>+CONCATENATE(Nacsport!FF470,Nacsport!FG470,Nacsport!FH470,Nacsport!FI470,Nacsport!FJ470)</f>
        <v/>
      </c>
      <c r="AH474" s="1" t="str">
        <f>+IF(AG474="TRY",5,IF(AG474="CONVERSION",2,IF(AG474="PENALTY-KICK",3,IF(AG474="PENALTY-TRY",7,IF(AG474="DROP",3,"")))))</f>
        <v/>
      </c>
      <c r="AI474" s="1" t="str">
        <f>+CONCATENATE(Nacsport!FK470,Nacsport!FL470)</f>
        <v/>
      </c>
      <c r="AJ474" s="34" t="str">
        <f>+CONCATENATE(Nacsport!FM470,Nacsport!FN470)</f>
        <v/>
      </c>
      <c r="AK474" s="1" t="str">
        <f>+IF(OR(K474="ATTACCO",K474="DIFESA"),+CONCATENATE(Nacsport!FO470,Nacsport!FP469,Nacsport!FQ470,Nacsport!FR470,Nacsport!FS470,Nacsport!FT470,Nacsport!FU470,),"")</f>
        <v/>
      </c>
      <c r="AL474" s="1" t="str">
        <f>+IF(OR(K474="ATAQUE",K474="DEFENSA"),+CONCATENATE(Nacsport!FV470,Nacsport!FW470,Nacsport!FX470,Nacsport!FY470,Nacsport!FZ470,Nacsport!GA470,Nacsport!GB470,),"")</f>
        <v/>
      </c>
      <c r="AM474" s="1" t="str">
        <f>+CONCATENATE(Nacsport!GC470,Nacsport!GD470,Nacsport!GE470,Nacsport!GF470,Nacsport!GG470,Nacsport!GH470,Nacsport!GI470,Nacsport!GJ470,)</f>
        <v/>
      </c>
      <c r="AN474" s="1" t="str">
        <f>IF(K474="PUNTOS",LOOKUP(2,1/($K$3:K474="ATAQUE"),$AN$3:AN474),IF(+COUNTIF(Nacsport!GK470:'Nacsport'!GS470,"*")&gt;0,+COUNTIF(Nacsport!GK470:'Nacsport'!GS470,"*"),""))</f>
        <v/>
      </c>
      <c r="AO474" t="str">
        <f ca="1">+IF(K474="QUIEBRE",+IF(L474="SAN LUIS",+COUNTIF(K474:INDIRECT(ADDRESS((LOOKUP(2,1/($K$1:K474="ATAQUE"),Nacsport!$A$1:A470)),3,4)),"RUCK")+1,+COUNTIF(K474:INDIRECT(ADDRESS((LOOKUP(2,1/($K$1:K474="DEFENSA"),Nacsport!$A$1:A470)),3,4)),"RUCK")+1),"")</f>
        <v/>
      </c>
      <c r="AP474" t="str">
        <f ca="1">+IF(OR(K474="PUNTOS",K474="QUIEBRE"),+IF(L474="SAN LUIS",+COUNTIF(K474:INDIRECT(ADDRESS((LOOKUP(2,1/($K$1:K474="ATAQUE"),Nacsport!$A$1:A470)),3,4)),"PASE"),+COUNTIF(K474:INDIRECT(ADDRESS((LOOKUP(2,1/($K$1:K474="DEFENSA"),Nacsport!$A$1:A470)),3,4)),"PASE")),"")</f>
        <v/>
      </c>
      <c r="AQ474" t="str">
        <f>IF(K474="QUIEBRE",LOOKUP(2,1/($K$3:K474="ATAQUE"),$AL$3:AL474),IF(+COUNTIF(Nacsport!GK470:'Nacsport'!GS470,"*")&gt;0,+COUNTIF(Nacsport!GK470:'Nacsport'!GS470,"*"),""))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17"/>
    </row>
    <row r="475" spans="1:45" ht="15.75" customHeight="1" x14ac:dyDescent="0.2">
      <c r="A475">
        <f>+Nacsport!A476</f>
        <v>476</v>
      </c>
      <c r="B475">
        <f>+A475-2</f>
        <v>474</v>
      </c>
      <c r="C475">
        <f>+B475</f>
        <v>474</v>
      </c>
      <c r="D475" s="12">
        <v>1</v>
      </c>
      <c r="E475" s="1" t="s">
        <v>1295</v>
      </c>
      <c r="F475" s="14">
        <f>CONVERT(LEFT(Nacsport!E476,2),"mn","hr")/24+CONVERT(MID(Nacsport!E476,4,2),"sec","hr")/24</f>
        <v>6.1921296296296301E-2</v>
      </c>
      <c r="G475" s="15">
        <f>(CONVERT((CONVERT(LEFT(Nacsport!F476,2),"mn","hr")/24+CONVERT(MID(Nacsport!F476,4,2),"sec","hr")/24)-(CONVERT(LEFT(Nacsport!E476,2),"mn","hr")/24+CONVERT(MID(Nacsport!E476,4,2),"sec","hr")/24),"hr","sec")*24)+2</f>
        <v>4.9999999999998694</v>
      </c>
      <c r="H475" s="15">
        <f>(+CONVERT(F475,"hr","sec")*24)-5</f>
        <v>5345</v>
      </c>
      <c r="I475" s="15">
        <f>+CONVERT(F475,"hr","mn")*24</f>
        <v>89.166666666666671</v>
      </c>
      <c r="J475" s="1">
        <f>+Nacsport!B476</f>
        <v>67</v>
      </c>
      <c r="K475" s="1" t="str">
        <f>+Nacsport!C476</f>
        <v>TACKLE</v>
      </c>
      <c r="L475" s="1" t="str">
        <f>+CONCATENATE(Nacsport!I476,Nacsport!J476)</f>
        <v>SAN BENEDETTO</v>
      </c>
      <c r="M475" s="29" t="str">
        <f>IF(Nacsport!G476&lt;&gt;"",LEFT(Nacsport!G476,FIND(";",Nacsport!G476)-1),"")</f>
        <v/>
      </c>
      <c r="N475" s="1" t="str">
        <f>IFERROR(MID(Nacsport!G476,FIND(";", Nacsport!G476)+1,IFERROR(FIND(" ", Nacsport!G476 &amp; " ", FIND(";", Nacsport!G476)+1) - FIND(";", Nacsport!G476)-1,LEN(Nacsport!G476))),"")</f>
        <v/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>
        <f>IF(ISNA(LOOKUP(2,1/(Nacsport!AA476:BY476&lt;&gt;""),Nacsport!AA476:BY476)),"",LOOKUP(2,1/(Nacsport!AA476:BY476&lt;&gt;""),Nacsport!AA476:BY476))</f>
        <v>27</v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>NEUTRAL</v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>+IF(AG475="TRY",5,IF(AG475="CONVERSION",2,IF(AG475="PENALTY-KICK",3,IF(AG475="PENALTY-TRY",7,IF(AG475="DROP",3,"")))))</f>
        <v/>
      </c>
      <c r="AI475" s="1" t="str">
        <f>+CONCATENATE(Nacsport!FK476,Nacsport!FL476)</f>
        <v/>
      </c>
      <c r="AJ475" s="34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17"/>
    </row>
    <row r="476" spans="1:45" ht="15.75" hidden="1" customHeight="1" x14ac:dyDescent="0.2">
      <c r="A476">
        <f>+Nacsport!A477</f>
        <v>477</v>
      </c>
      <c r="B476">
        <f>+A476-2</f>
        <v>475</v>
      </c>
      <c r="C476">
        <f>+B476</f>
        <v>475</v>
      </c>
      <c r="D476" s="12">
        <v>1</v>
      </c>
      <c r="E476" s="1" t="s">
        <v>1295</v>
      </c>
      <c r="F476" s="14">
        <f>CONVERT(LEFT(Nacsport!E477,2),"mn","hr")/24+CONVERT(MID(Nacsport!E477,4,2),"sec","hr")/24</f>
        <v>6.1921296296296301E-2</v>
      </c>
      <c r="G476" s="15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15">
        <f>(+CONVERT(F476,"hr","sec")*24)-5</f>
        <v>5345</v>
      </c>
      <c r="I476" s="15">
        <f>+CONVERT(F476,"hr","mn")*24</f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OPPONENT</v>
      </c>
      <c r="M476" s="29" t="str">
        <f>IF(Nacsport!G477&lt;&gt;"",LEFT(Nacsport!G477,FIND(";",Nacsport!G477)-1),"")</f>
        <v>9</v>
      </c>
      <c r="N476" s="1" t="str">
        <f>IFERROR(MID(Nacsport!G477,FIND(";", Nacsport!G477)+1,IFERROR(FIND(" ", Nacsport!G477 &amp; " ", FIND(";", Nacsport!G477)+1) - FIND(";", Nacsport!G477)-1,LEN(Nacsport!G477))),"")</f>
        <v>96</v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>SLOW</v>
      </c>
      <c r="AG476" s="1" t="str">
        <f>+CONCATENATE(Nacsport!FF477,Nacsport!FG477,Nacsport!FH477,Nacsport!FI477,Nacsport!FJ477)</f>
        <v/>
      </c>
      <c r="AH476" s="1" t="str">
        <f>+IF(AG476="TRY",5,IF(AG476="CONVERSION",2,IF(AG476="PENALTY-KICK",3,IF(AG476="PENALTY-TRY",7,IF(AG476="DROP",3,"")))))</f>
        <v/>
      </c>
      <c r="AI476" s="1" t="str">
        <f>+CONCATENATE(Nacsport!FK477,Nacsport!FL477)</f>
        <v/>
      </c>
      <c r="AJ476" s="34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 t="str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/>
      </c>
      <c r="AS476" s="17"/>
    </row>
    <row r="477" spans="1:45" ht="15.75" customHeight="1" x14ac:dyDescent="0.2">
      <c r="A477">
        <f>+Nacsport!A478</f>
        <v>478</v>
      </c>
      <c r="B477">
        <f>+A477-2</f>
        <v>476</v>
      </c>
      <c r="C477">
        <f>+B477</f>
        <v>476</v>
      </c>
      <c r="D477" s="12">
        <v>1</v>
      </c>
      <c r="E477" s="1" t="s">
        <v>1295</v>
      </c>
      <c r="F477" s="14">
        <f>CONVERT(LEFT(Nacsport!E478,2),"mn","hr")/24+CONVERT(MID(Nacsport!E478,4,2),"sec","hr")/24</f>
        <v>6.2002314814814816E-2</v>
      </c>
      <c r="G477" s="15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15">
        <f>(+CONVERT(F477,"hr","sec")*24)-5</f>
        <v>5352</v>
      </c>
      <c r="I477" s="15">
        <f>+CONVERT(F477,"hr","mn")*24</f>
        <v>89.283333333333331</v>
      </c>
      <c r="J477" s="1">
        <f>+Nacsport!B478</f>
        <v>26</v>
      </c>
      <c r="K477" s="1" t="str">
        <f>+Nacsport!C478</f>
        <v>MISSED-TACKLE</v>
      </c>
      <c r="L477" s="1" t="str">
        <f>+CONCATENATE(Nacsport!I478,Nacsport!J478)</f>
        <v>SAN BENEDETTO</v>
      </c>
      <c r="M477" s="29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>
        <f>IF(ISNA(LOOKUP(2,1/(Nacsport!AA478:BY478&lt;&gt;""),Nacsport!AA478:BY478)),"",LOOKUP(2,1/(Nacsport!AA478:BY478&lt;&gt;""),Nacsport!AA478:BY478))</f>
        <v>28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>+IF(AG477="TRY",5,IF(AG477="CONVERSION",2,IF(AG477="PENALTY-KICK",3,IF(AG477="PENALTY-TRY",7,IF(AG477="DROP",3,"")))))</f>
        <v/>
      </c>
      <c r="AI477" s="1" t="str">
        <f>+CONCATENATE(Nacsport!FK478,Nacsport!FL478)</f>
        <v/>
      </c>
      <c r="AJ477" s="34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17"/>
    </row>
    <row r="478" spans="1:45" ht="15.75" hidden="1" customHeight="1" x14ac:dyDescent="0.2">
      <c r="A478">
        <f>+Nacsport!A479</f>
        <v>479</v>
      </c>
      <c r="B478">
        <f>+A478-2</f>
        <v>477</v>
      </c>
      <c r="C478">
        <f>+B478</f>
        <v>477</v>
      </c>
      <c r="D478" s="12">
        <v>1</v>
      </c>
      <c r="E478" s="1" t="s">
        <v>1295</v>
      </c>
      <c r="F478" s="14">
        <f>CONVERT(LEFT(Nacsport!E479,2),"mn","hr")/24+CONVERT(MID(Nacsport!E479,4,2),"sec","hr")/24</f>
        <v>6.2025462962962963E-2</v>
      </c>
      <c r="G478" s="15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15">
        <f>(+CONVERT(F478,"hr","sec")*24)-5</f>
        <v>5354</v>
      </c>
      <c r="I478" s="15">
        <f>+CONVERT(F478,"hr","mn")*24</f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OPPONENT</v>
      </c>
      <c r="M478" s="29" t="str">
        <f>IF(Nacsport!G479&lt;&gt;"",LEFT(Nacsport!G479,FIND(";",Nacsport!G479)-1),"")</f>
        <v>11</v>
      </c>
      <c r="N478" s="1" t="str">
        <f>IFERROR(MID(Nacsport!G479,FIND(";", Nacsport!G479)+1,IFERROR(FIND(" ", Nacsport!G479 &amp; " ", FIND(";", Nacsport!G479)+1) - FIND(";", Nacsport!G479)-1,LEN(Nacsport!G479))),"")</f>
        <v>96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>SLOW</v>
      </c>
      <c r="AG478" s="1" t="str">
        <f>+CONCATENATE(Nacsport!FF479,Nacsport!FG479,Nacsport!FH479,Nacsport!FI479,Nacsport!FJ479)</f>
        <v/>
      </c>
      <c r="AH478" s="1" t="str">
        <f>+IF(AG478="TRY",5,IF(AG478="CONVERSION",2,IF(AG478="PENALTY-KICK",3,IF(AG478="PENALTY-TRY",7,IF(AG478="DROP",3,"")))))</f>
        <v/>
      </c>
      <c r="AI478" s="1" t="str">
        <f>+CONCATENATE(Nacsport!FK479,Nacsport!FL479)</f>
        <v/>
      </c>
      <c r="AJ478" s="34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 t="str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/>
      </c>
      <c r="AS478" s="17"/>
    </row>
    <row r="479" spans="1:45" ht="15.75" hidden="1" customHeight="1" x14ac:dyDescent="0.2">
      <c r="A479">
        <f>+Nacsport!A480</f>
        <v>480</v>
      </c>
      <c r="B479">
        <f>+A479-2</f>
        <v>478</v>
      </c>
      <c r="C479">
        <f>+B479</f>
        <v>478</v>
      </c>
      <c r="D479" s="12">
        <v>1</v>
      </c>
      <c r="E479" s="1" t="s">
        <v>1295</v>
      </c>
      <c r="F479" s="14">
        <f>CONVERT(LEFT(Nacsport!E480,2),"mn","hr")/24+CONVERT(MID(Nacsport!E480,4,2),"sec","hr")/24</f>
        <v>6.2129629629629632E-2</v>
      </c>
      <c r="G479" s="15">
        <f>CONVERT((CONVERT(LEFT(Nacsport!F480,2),"mn","hr")/24+CONVERT(MID(Nacsport!F480,4,2),"sec","hr")/24)-(CONVERT(LEFT(Nacsport!E480,2),"mn","hr")/24+CONVERT(MID(Nacsport!E480,4,2),"sec","hr")/24),"hr","sec")*24</f>
        <v>0</v>
      </c>
      <c r="H479" s="15">
        <f>(+CONVERT(F479,"hr","sec")*24)-5</f>
        <v>5363</v>
      </c>
      <c r="I479" s="15">
        <f>+CONVERT(F479,"hr","mn")*24</f>
        <v>89.466666666666683</v>
      </c>
      <c r="J479" s="1">
        <f>+Nacsport!B480</f>
        <v>18</v>
      </c>
      <c r="K479" s="1" t="str">
        <f>+Nacsport!C480</f>
        <v>POINTS</v>
      </c>
      <c r="L479" s="1" t="str">
        <f>+CONCATENATE(Nacsport!I480,Nacsport!J480)</f>
        <v>OPPONENT</v>
      </c>
      <c r="M479" s="29" t="str">
        <f>IF(Nacsport!G480&lt;&gt;"",LEFT(Nacsport!G480,FIND(";",Nacsport!G480)-1),"")</f>
        <v>11</v>
      </c>
      <c r="N479" s="1" t="str">
        <f>IFERROR(MID(Nacsport!G480,FIND(";", Nacsport!G480)+1,IFERROR(FIND(" ", Nacsport!G480 &amp; " ", FIND(";", Nacsport!G480)+1) - FIND(";", Nacsport!G480)-1,LEN(Nacsport!G480))),"")</f>
        <v>100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>TRY</v>
      </c>
      <c r="AH479" s="1">
        <f>+IF(AG479="TRY",5,IF(AG479="CONVERSION",2,IF(AG479="PENALTY-KICK",3,IF(AG479="PENALTY-TRY",7,IF(AG479="DROP",3,"")))))</f>
        <v>5</v>
      </c>
      <c r="AI479" s="1" t="str">
        <f>+CONCATENATE(Nacsport!FK480,Nacsport!FL480)</f>
        <v/>
      </c>
      <c r="AJ479" s="34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17"/>
    </row>
    <row r="480" spans="1:45" ht="15.75" hidden="1" customHeight="1" x14ac:dyDescent="0.2">
      <c r="A480">
        <f>+Nacsport!A481</f>
        <v>481</v>
      </c>
      <c r="B480">
        <f>+A480-2</f>
        <v>479</v>
      </c>
      <c r="C480">
        <f>+B480</f>
        <v>479</v>
      </c>
      <c r="D480" s="12">
        <v>1</v>
      </c>
      <c r="E480" s="1" t="s">
        <v>1295</v>
      </c>
      <c r="F480" s="14">
        <f>CONVERT(LEFT(Nacsport!E481,2),"mn","hr")/24+CONVERT(MID(Nacsport!E481,4,2),"sec","hr")/24</f>
        <v>6.2129629629629632E-2</v>
      </c>
      <c r="G480" s="15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15">
        <f>(+CONVERT(F480,"hr","sec")*24)-5</f>
        <v>5363</v>
      </c>
      <c r="I480" s="15">
        <f>+CONVERT(F480,"hr","mn")*24</f>
        <v>89.466666666666683</v>
      </c>
      <c r="J480" s="1">
        <f>+Nacsport!B481</f>
        <v>50</v>
      </c>
      <c r="K480" s="1" t="str">
        <f>+Nacsport!C481</f>
        <v>END</v>
      </c>
      <c r="L480" s="1" t="str">
        <f>+CONCATENATE(Nacsport!I481,Nacsport!J481)</f>
        <v/>
      </c>
      <c r="M480" s="29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>+IF(AG480="TRY",5,IF(AG480="CONVERSION",2,IF(AG480="PENALTY-KICK",3,IF(AG480="PENALTY-TRY",7,IF(AG480="DROP",3,"")))))</f>
        <v/>
      </c>
      <c r="AI480" s="1" t="str">
        <f>+CONCATENATE(Nacsport!FK481,Nacsport!FL481)</f>
        <v/>
      </c>
      <c r="AJ480" s="34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17"/>
    </row>
    <row r="481" spans="1:45" ht="15.75" hidden="1" customHeight="1" x14ac:dyDescent="0.2">
      <c r="A481">
        <f>+Nacsport!A482</f>
        <v>482</v>
      </c>
      <c r="B481">
        <f>+A481-2</f>
        <v>480</v>
      </c>
      <c r="C481">
        <f>+B481</f>
        <v>480</v>
      </c>
      <c r="D481" s="12">
        <v>1</v>
      </c>
      <c r="E481" s="1" t="s">
        <v>1295</v>
      </c>
      <c r="F481" s="14">
        <f>CONVERT(LEFT(Nacsport!E482,2),"mn","hr")/24+CONVERT(MID(Nacsport!E482,4,2),"sec","hr")/24</f>
        <v>6.3020833333333331E-2</v>
      </c>
      <c r="G481" s="15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15">
        <f>(+CONVERT(F481,"hr","sec")*24)-5</f>
        <v>5440</v>
      </c>
      <c r="I481" s="15">
        <f>+CONVERT(F481,"hr","mn")*24</f>
        <v>90.75</v>
      </c>
      <c r="J481" s="1">
        <f>+Nacsport!B482</f>
        <v>33</v>
      </c>
      <c r="K481" s="1" t="str">
        <f>+Nacsport!C482</f>
        <v>DEFENCE</v>
      </c>
      <c r="L481" s="1" t="str">
        <f>+CONCATENATE(Nacsport!I482,Nacsport!J482)</f>
        <v/>
      </c>
      <c r="M481" s="29" t="str">
        <f>IF(Nacsport!G482&lt;&gt;"",LEFT(Nacsport!G482,FIND(";",Nacsport!G482)-1),"")</f>
        <v>59</v>
      </c>
      <c r="N481" s="1" t="str">
        <f>IFERROR(MID(Nacsport!G482,FIND(";", Nacsport!G482)+1,IFERROR(FIND(" ", Nacsport!G482 &amp; " ", FIND(";", Nacsport!G482)+1) - FIND(";", Nacsport!G482)-1,LEN(Nacsport!G482))),"")</f>
        <v>74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>+IF(AG481="TRY",5,IF(AG481="CONVERSION",2,IF(AG481="PENALTY-KICK",3,IF(AG481="PENALTY-TRY",7,IF(AG481="DROP",3,"")))))</f>
        <v/>
      </c>
      <c r="AI481" s="1" t="str">
        <f>+CONCATENATE(Nacsport!FK482,Nacsport!FL482)</f>
        <v/>
      </c>
      <c r="AJ481" s="34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 t="str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/>
      </c>
      <c r="AS481" s="17"/>
    </row>
    <row r="482" spans="1:45" ht="15.75" hidden="1" customHeight="1" x14ac:dyDescent="0.2">
      <c r="A482">
        <f>+Nacsport!A483</f>
        <v>483</v>
      </c>
      <c r="B482">
        <f>+A482-2</f>
        <v>481</v>
      </c>
      <c r="C482">
        <f>+B482</f>
        <v>481</v>
      </c>
      <c r="D482" s="12">
        <v>1</v>
      </c>
      <c r="E482" s="1" t="s">
        <v>1295</v>
      </c>
      <c r="F482" s="14">
        <f>CONVERT(LEFT(Nacsport!E483,2),"mn","hr")/24+CONVERT(MID(Nacsport!E483,4,2),"sec","hr")/24</f>
        <v>6.3020833333333331E-2</v>
      </c>
      <c r="G482" s="15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15">
        <f>(+CONVERT(F482,"hr","sec")*24)-5</f>
        <v>5440</v>
      </c>
      <c r="I482" s="15">
        <f>+CONVERT(F482,"hr","mn")*24</f>
        <v>90.75</v>
      </c>
      <c r="J482" s="1">
        <f>+Nacsport!B483</f>
        <v>52</v>
      </c>
      <c r="K482" s="1" t="str">
        <f>+Nacsport!C483</f>
        <v>SHORT-MATCH</v>
      </c>
      <c r="L482" s="1" t="str">
        <f>+CONCATENATE(Nacsport!I483,Nacsport!J483)</f>
        <v/>
      </c>
      <c r="M482" s="29" t="str">
        <f>IF(Nacsport!G483&lt;&gt;"",LEFT(Nacsport!G483,FIND(";",Nacsport!G483)-1),"")</f>
        <v>59</v>
      </c>
      <c r="N482" s="1" t="str">
        <f>IFERROR(MID(Nacsport!G483,FIND(";", Nacsport!G483)+1,IFERROR(FIND(" ", Nacsport!G483 &amp; " ", FIND(";", Nacsport!G483)+1) - FIND(";", Nacsport!G483)-1,LEN(Nacsport!G483))),"")</f>
        <v>74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>+IF(AG482="TRY",5,IF(AG482="CONVERSION",2,IF(AG482="PENALTY-KICK",3,IF(AG482="PENALTY-TRY",7,IF(AG482="DROP",3,"")))))</f>
        <v/>
      </c>
      <c r="AI482" s="1" t="str">
        <f>+CONCATENATE(Nacsport!FK483,Nacsport!FL483)</f>
        <v/>
      </c>
      <c r="AJ482" s="34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17"/>
    </row>
    <row r="483" spans="1:45" ht="15.75" customHeight="1" x14ac:dyDescent="0.2">
      <c r="A483">
        <f>+Nacsport!A484</f>
        <v>484</v>
      </c>
      <c r="B483">
        <f>+A483-2</f>
        <v>482</v>
      </c>
      <c r="C483">
        <f>+B483</f>
        <v>482</v>
      </c>
      <c r="D483" s="12">
        <v>1</v>
      </c>
      <c r="E483" s="1" t="s">
        <v>1295</v>
      </c>
      <c r="F483" s="14">
        <f>CONVERT(LEFT(Nacsport!E484,2),"mn","hr")/24+CONVERT(MID(Nacsport!E484,4,2),"sec","hr")/24</f>
        <v>6.3020833333333331E-2</v>
      </c>
      <c r="G483" s="15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15">
        <f>(+CONVERT(F483,"hr","sec")*24)-5</f>
        <v>5440</v>
      </c>
      <c r="I483" s="15">
        <f>+CONVERT(F483,"hr","mn")*24</f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29" t="str">
        <f>IF(Nacsport!G484&lt;&gt;"",LEFT(Nacsport!G484,FIND(";",Nacsport!G484)-1),"")</f>
        <v/>
      </c>
      <c r="N483" s="1" t="str">
        <f>IFERROR(MID(Nacsport!G484,FIND(";", Nacsport!G484)+1,IFERROR(FIND(" ", Nacsport!G484 &amp; " ", FIND(";", Nacsport!G484)+1) - FIND(";", Nacsport!G484)-1,LEN(Nacsport!G484))),"")</f>
        <v/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>+IF(AG483="TRY",5,IF(AG483="CONVERSION",2,IF(AG483="PENALTY-KICK",3,IF(AG483="PENALTY-TRY",7,IF(AG483="DROP",3,"")))))</f>
        <v/>
      </c>
      <c r="AI483" s="1" t="str">
        <f>+CONCATENATE(Nacsport!FK484,Nacsport!FL484)</f>
        <v/>
      </c>
      <c r="AJ483" s="34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17"/>
    </row>
    <row r="484" spans="1:45" ht="15.75" hidden="1" customHeight="1" x14ac:dyDescent="0.2">
      <c r="A484">
        <f>+Nacsport!A291</f>
        <v>291</v>
      </c>
      <c r="B484">
        <f>+A484-2</f>
        <v>289</v>
      </c>
      <c r="C484">
        <f>+B484</f>
        <v>289</v>
      </c>
      <c r="D484" s="12">
        <v>1</v>
      </c>
      <c r="E484" s="1" t="s">
        <v>1295</v>
      </c>
      <c r="F484" s="14">
        <f>CONVERT(LEFT(Nacsport!E291,2),"mn","hr")/24+CONVERT(MID(Nacsport!E291,4,2),"sec","hr")/24</f>
        <v>3.9097222222222221E-2</v>
      </c>
      <c r="G484" s="15">
        <v>8</v>
      </c>
      <c r="H484" s="15">
        <f>(+CONVERT(F484,"hr","sec")*24)-5</f>
        <v>3373</v>
      </c>
      <c r="I484" s="15">
        <f>+CONVERT(F484,"hr","mn")*24</f>
        <v>56.3</v>
      </c>
      <c r="J484" s="1">
        <f>+Nacsport!B291</f>
        <v>12</v>
      </c>
      <c r="K484" s="1" t="str">
        <f>+Nacsport!C291</f>
        <v>PENALTY</v>
      </c>
      <c r="L484" s="1" t="str">
        <f>+CONCATENATE(Nacsport!I291,Nacsport!J291)</f>
        <v>OPPONENT</v>
      </c>
      <c r="M484" s="29" t="str">
        <f>IF(Nacsport!G291&lt;&gt;"",LEFT(Nacsport!G291,FIND(";",Nacsport!G291)-1),"")</f>
        <v>37</v>
      </c>
      <c r="N484" s="1" t="str">
        <f>IFERROR(MID(Nacsport!G291,FIND(";", Nacsport!G291)+1,IFERROR(FIND(" ", Nacsport!G291 &amp; " ", FIND(";", Nacsport!G291)+1) - FIND(";", Nacsport!G291)-1,LEN(Nacsport!G291))),"")</f>
        <v>73</v>
      </c>
      <c r="O484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484" s="1" t="str">
        <f>IF(ISNA(LOOKUP(2,1/(Nacsport!AA291:BY291&lt;&gt;""),Nacsport!AA291:BY291)),"",LOOKUP(2,1/(Nacsport!AA291:BY291&lt;&gt;""),Nacsport!AA291:BY291))</f>
        <v/>
      </c>
      <c r="Q484" s="1" t="str">
        <f t="array" ref="Q484">+IF(+COUNTIF(Nacsport!AA291:BY291,"*")&gt;1,INDEX(Nacsport!Z291:BX291,MATCH(TRUE,Nacsport!Z291:BX291&gt;0,0)),"")</f>
        <v/>
      </c>
      <c r="R484" s="1" t="str">
        <f>+CONCATENATE(Nacsport!BZ291,Nacsport!CA291)</f>
        <v/>
      </c>
      <c r="S484" s="1" t="str">
        <f>+CONCATENATE(Nacsport!CB291,Nacsport!CC291,Nacsport!CD291)</f>
        <v/>
      </c>
      <c r="T484" s="1" t="str">
        <f>+CONCATENATE(Nacsport!CE291,Nacsport!CF291,Nacsport!CG291,Nacsport!CH291)</f>
        <v/>
      </c>
      <c r="U484" s="1" t="str">
        <f>+CONCATENATE(Nacsport!CI291,Nacsport!CJ291,Nacsport!CK291,Nacsport!CL291,Nacsport!CM291,Nacsport!CN291,Nacsport!CO291,Nacsport!CP291)</f>
        <v/>
      </c>
      <c r="V484" s="1" t="str">
        <f>+CONCATENATE(Nacsport!CQ291,Nacsport!CR291,Nacsport!CS291,Nacsport!CT291,Nacsport!CU291,Nacsport!CV291)</f>
        <v/>
      </c>
      <c r="W484" s="1" t="str">
        <f>+CONCATENATE(Nacsport!CW291,Nacsport!CX291,Nacsport!CY291,Nacsport!CZ291,Nacsport!DA291,Nacsport!DB291,Nacsport!DC291)</f>
        <v/>
      </c>
      <c r="X484" s="1" t="str">
        <f>+CONCATENATE(Nacsport!DD291,Nacsport!DE291,Nacsport!DF291,Nacsport!DG291,Nacsport!DH291,Nacsport!DI291,Nacsport!DJ291,Nacsport!DK291,Nacsport!DL291,Nacsport!DM291,Nacsport!DN291)</f>
        <v/>
      </c>
      <c r="Y484" s="1" t="str">
        <f>+CONCATENATE(Nacsport!DO291,Nacsport!DP291,Nacsport!DQ291,Nacsport!DR291,Nacsport!DS291,Nacsport!DT291,Nacsport!DU291,Nacsport!DV291,)</f>
        <v/>
      </c>
      <c r="Z484" s="1" t="str">
        <f>+CONCATENATE(Nacsport!DW291,Nacsport!DX291,Nacsport!DY291,Nacsport!DZ291)</f>
        <v/>
      </c>
      <c r="AA484" s="1" t="str">
        <f>+CONCATENATE(Nacsport!EA291,Nacsport!EB291,Nacsport!EC291,Nacsport!ED291,Nacsport!EE291)</f>
        <v/>
      </c>
      <c r="AB484" s="1" t="str">
        <f>+CONCATENATE(Nacsport!EF291,Nacsport!EG291,Nacsport!EH291,Nacsport!EI291,Nacsport!EJ291,Nacsport!EK291)</f>
        <v/>
      </c>
      <c r="AC484" s="1" t="str">
        <f>+CONCATENATE(Nacsport!EL291,Nacsport!EM291,Nacsport!EN291,Nacsport!EO291,Nacsport!EP291,Nacsport!EQ291,Nacsport!ER291)</f>
        <v>OFFSIDE</v>
      </c>
      <c r="AD484" s="1" t="str">
        <f>+CONCATENATE(Nacsport!ES291,Nacsport!ET291,Nacsport!EU291,Nacsport!EV291,Nacsport!EW291,Nacsport!EX291,Nacsport!EY291,Nacsport!EZ291)</f>
        <v/>
      </c>
      <c r="AE484" s="1" t="str">
        <f>+CONCATENATE(Nacsport!FA291,Nacsport!FB291,Nacsport!FC291)</f>
        <v/>
      </c>
      <c r="AF484" s="1" t="str">
        <f>+CONCATENATE(Nacsport!FD291,Nacsport!FE291)</f>
        <v/>
      </c>
      <c r="AG484" s="1" t="str">
        <f>+CONCATENATE(Nacsport!FF291,Nacsport!FG291,Nacsport!FH291,Nacsport!FI291,Nacsport!FJ291)</f>
        <v/>
      </c>
      <c r="AH484" s="1" t="str">
        <f>+IF(AG484="TRY",5,IF(AG484="CONVERSION",2,IF(AG484="PENALTY-KICK",3,IF(AG484="PENALTY-TRY",7,IF(AG484="DROP",3,"")))))</f>
        <v/>
      </c>
      <c r="AI484" s="1" t="str">
        <f>+CONCATENATE(Nacsport!FK291,Nacsport!FL291)</f>
        <v/>
      </c>
      <c r="AJ484" s="34" t="str">
        <f>+CONCATENATE(Nacsport!FM291,Nacsport!FN291)</f>
        <v/>
      </c>
      <c r="AK484" s="1" t="str">
        <f>+IF(OR(K484="ATTACCO",K484="DIFESA"),+CONCATENATE(Nacsport!FO291,Nacsport!FP290,Nacsport!FQ291,Nacsport!FR291,Nacsport!FS291,Nacsport!FT291,Nacsport!FU291,),"")</f>
        <v/>
      </c>
      <c r="AL484" s="1" t="str">
        <f>+IF(OR(K484="ATAQUE",K484="DEFENSA"),+CONCATENATE(Nacsport!FV291,Nacsport!FW291,Nacsport!FX291,Nacsport!FY291,Nacsport!FZ291,Nacsport!GA291,Nacsport!GB291,),"")</f>
        <v/>
      </c>
      <c r="AM484" s="1" t="str">
        <f>+CONCATENATE(Nacsport!GC291,Nacsport!GD291,Nacsport!GE291,Nacsport!GF291,Nacsport!GG291,Nacsport!GH291,Nacsport!GI291,Nacsport!GJ291,)</f>
        <v/>
      </c>
      <c r="AN484" s="1" t="str">
        <f>IF(K484="PUNTOS",LOOKUP(2,1/($K$3:K484="ATAQUE"),$AN$3:AN484),IF(+COUNTIF(Nacsport!GK291:'Nacsport'!GS291,"*")&gt;0,+COUNTIF(Nacsport!GK291:'Nacsport'!GS291,"*"),""))</f>
        <v/>
      </c>
      <c r="AO484" t="str">
        <f ca="1">+IF(K484="QUIEBRE",+IF(L484="SAN LUIS",+COUNTIF(K484:INDIRECT(ADDRESS((LOOKUP(2,1/($K$1:K484="ATAQUE"),Nacsport!$A$1:A291)),3,4)),"RUCK")+1,+COUNTIF(K484:INDIRECT(ADDRESS((LOOKUP(2,1/($K$1:K484="DEFENSA"),Nacsport!$A$1:A291)),3,4)),"RUCK")+1),"")</f>
        <v/>
      </c>
      <c r="AP484" t="str">
        <f ca="1">+IF(OR(K484="PUNTOS",K484="QUIEBRE"),+IF(L484="SAN LUIS",+COUNTIF(K484:INDIRECT(ADDRESS((LOOKUP(2,1/($K$1:K484="ATAQUE"),Nacsport!$A$1:A291)),3,4)),"PASE"),+COUNTIF(K484:INDIRECT(ADDRESS((LOOKUP(2,1/($K$1:K484="DEFENSA"),Nacsport!$A$1:A291)),3,4)),"PASE")),"")</f>
        <v/>
      </c>
      <c r="AQ484" t="str">
        <f>IF(K484="QUIEBRE",LOOKUP(2,1/($K$3:K484="ATAQUE"),$AL$3:AL484),IF(+COUNTIF(Nacsport!GK291:'Nacsport'!GS291,"*")&gt;0,+COUNTIF(Nacsport!GK291:'Nacsport'!GS291,"*"),""))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17"/>
    </row>
    <row r="485" spans="1:45" ht="15.75" hidden="1" customHeight="1" x14ac:dyDescent="0.2">
      <c r="A485">
        <f>+Nacsport!A486</f>
        <v>486</v>
      </c>
      <c r="B485">
        <f>+A485-2</f>
        <v>484</v>
      </c>
      <c r="C485">
        <f>+B485</f>
        <v>484</v>
      </c>
      <c r="D485" s="12">
        <v>1</v>
      </c>
      <c r="E485" s="1" t="s">
        <v>1295</v>
      </c>
      <c r="F485" s="14">
        <f>CONVERT(LEFT(Nacsport!E486,2),"mn","hr")/24+CONVERT(MID(Nacsport!E486,4,2),"sec","hr")/24</f>
        <v>6.311342592592592E-2</v>
      </c>
      <c r="G485" s="15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15">
        <f>(+CONVERT(F485,"hr","sec")*24)-5</f>
        <v>5448</v>
      </c>
      <c r="I485" s="15">
        <f>+CONVERT(F485,"hr","mn")*24</f>
        <v>90.883333333333326</v>
      </c>
      <c r="J485" s="1">
        <f>+Nacsport!B486</f>
        <v>51</v>
      </c>
      <c r="K485" s="1" t="str">
        <f>+Nacsport!C486</f>
        <v>END</v>
      </c>
      <c r="L485" s="1" t="str">
        <f>+CONCATENATE(Nacsport!I486,Nacsport!J486)</f>
        <v/>
      </c>
      <c r="M485" s="29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>+IF(AG485="TRY",5,IF(AG485="CONVERSION",2,IF(AG485="PENALTY-KICK",3,IF(AG485="PENALTY-TRY",7,IF(AG485="DROP",3,"")))))</f>
        <v/>
      </c>
      <c r="AI485" s="1" t="str">
        <f>+CONCATENATE(Nacsport!FK486,Nacsport!FL486)</f>
        <v/>
      </c>
      <c r="AJ485" s="34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17"/>
    </row>
    <row r="486" spans="1:45" ht="15.75" hidden="1" customHeight="1" x14ac:dyDescent="0.2">
      <c r="A486">
        <f>+Nacsport!A487</f>
        <v>487</v>
      </c>
      <c r="B486">
        <f>+A486-2</f>
        <v>485</v>
      </c>
      <c r="C486">
        <f>+B486</f>
        <v>485</v>
      </c>
      <c r="D486" s="12">
        <v>1</v>
      </c>
      <c r="E486" s="1" t="s">
        <v>1295</v>
      </c>
      <c r="F486" s="14">
        <f>CONVERT(LEFT(Nacsport!E487,2),"mn","hr")/24+CONVERT(MID(Nacsport!E487,4,2),"sec","hr")/24</f>
        <v>6.3692129629629626E-2</v>
      </c>
      <c r="G486" s="15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15">
        <f>(+CONVERT(F486,"hr","sec")*24)-5</f>
        <v>5498</v>
      </c>
      <c r="I486" s="15">
        <f>+CONVERT(F486,"hr","mn")*24</f>
        <v>91.716666666666654</v>
      </c>
      <c r="J486" s="1">
        <f>+Nacsport!B487</f>
        <v>38</v>
      </c>
      <c r="K486" s="1" t="str">
        <f>+Nacsport!C487</f>
        <v>ATTACK</v>
      </c>
      <c r="L486" s="1" t="str">
        <f>+CONCATENATE(Nacsport!I487,Nacsport!J487)</f>
        <v/>
      </c>
      <c r="M486" s="29" t="str">
        <f>IF(Nacsport!G487&lt;&gt;"",LEFT(Nacsport!G487,FIND(";",Nacsport!G487)-1),"")</f>
        <v>20</v>
      </c>
      <c r="N486" s="1" t="str">
        <f>IFERROR(MID(Nacsport!G487,FIND(";", Nacsport!G487)+1,IFERROR(FIND(" ", Nacsport!G487 &amp; " ", FIND(";", Nacsport!G487)+1) - FIND(";", Nacsport!G487)-1,LEN(Nacsport!G487))),"")</f>
        <v>7</v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>
        <f>IF(ISNA(LOOKUP(2,1/(Nacsport!AA487:BY487&lt;&gt;""),Nacsport!AA487:BY487)),"",LOOKUP(2,1/(Nacsport!AA487:BY487&lt;&gt;""),Nacsport!AA487:BY487))</f>
        <v>22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>RUCK DEFENCE</v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>+IF(AG486="TRY",5,IF(AG486="CONVERSION",2,IF(AG486="PENALTY-KICK",3,IF(AG486="PENALTY-TRY",7,IF(AG486="DROP",3,"")))))</f>
        <v/>
      </c>
      <c r="AI486" s="1" t="str">
        <f>+CONCATENATE(Nacsport!FK487,Nacsport!FL487)</f>
        <v/>
      </c>
      <c r="AJ486" s="34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 t="str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/>
      </c>
      <c r="AS486" s="17"/>
    </row>
    <row r="487" spans="1:45" ht="15.75" hidden="1" customHeight="1" x14ac:dyDescent="0.2">
      <c r="A487">
        <f>+Nacsport!A488</f>
        <v>488</v>
      </c>
      <c r="B487">
        <f>+A487-2</f>
        <v>486</v>
      </c>
      <c r="C487">
        <f>+B487</f>
        <v>486</v>
      </c>
      <c r="D487" s="12">
        <v>1</v>
      </c>
      <c r="E487" s="1" t="s">
        <v>1295</v>
      </c>
      <c r="F487" s="14">
        <f>CONVERT(LEFT(Nacsport!E488,2),"mn","hr")/24+CONVERT(MID(Nacsport!E488,4,2),"sec","hr")/24</f>
        <v>6.3692129629629626E-2</v>
      </c>
      <c r="G487" s="15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15">
        <f>(+CONVERT(F487,"hr","sec")*24)-5</f>
        <v>5498</v>
      </c>
      <c r="I487" s="15">
        <f>+CONVERT(F487,"hr","mn")*24</f>
        <v>91.716666666666654</v>
      </c>
      <c r="J487" s="1">
        <f>+Nacsport!B488</f>
        <v>53</v>
      </c>
      <c r="K487" s="1" t="str">
        <f>+Nacsport!C488</f>
        <v>SHORT-MATCH</v>
      </c>
      <c r="L487" s="1" t="str">
        <f>+CONCATENATE(Nacsport!I488,Nacsport!J488)</f>
        <v/>
      </c>
      <c r="M487" s="29" t="str">
        <f>IF(Nacsport!G488&lt;&gt;"",LEFT(Nacsport!G488,FIND(";",Nacsport!G488)-1),"")</f>
        <v>20</v>
      </c>
      <c r="N487" s="1" t="str">
        <f>IFERROR(MID(Nacsport!G488,FIND(";", Nacsport!G488)+1,IFERROR(FIND(" ", Nacsport!G488 &amp; " ", FIND(";", Nacsport!G488)+1) - FIND(";", Nacsport!G488)-1,LEN(Nacsport!G488))),"")</f>
        <v>7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>+IF(AG487="TRY",5,IF(AG487="CONVERSION",2,IF(AG487="PENALTY-KICK",3,IF(AG487="PENALTY-TRY",7,IF(AG487="DROP",3,"")))))</f>
        <v/>
      </c>
      <c r="AI487" s="1" t="str">
        <f>+CONCATENATE(Nacsport!FK488,Nacsport!FL488)</f>
        <v/>
      </c>
      <c r="AJ487" s="34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17"/>
    </row>
    <row r="488" spans="1:45" ht="15.75" customHeight="1" x14ac:dyDescent="0.2">
      <c r="A488">
        <f>+Nacsport!A489</f>
        <v>489</v>
      </c>
      <c r="B488">
        <f>+A488-2</f>
        <v>487</v>
      </c>
      <c r="C488">
        <f>+B488</f>
        <v>487</v>
      </c>
      <c r="D488" s="12">
        <v>1</v>
      </c>
      <c r="E488" s="1" t="s">
        <v>1295</v>
      </c>
      <c r="F488" s="14">
        <f>CONVERT(LEFT(Nacsport!E489,2),"mn","hr")/24+CONVERT(MID(Nacsport!E489,4,2),"sec","hr")/24</f>
        <v>6.3738425925925921E-2</v>
      </c>
      <c r="G488" s="15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15">
        <f>(+CONVERT(F488,"hr","sec")*24)-5</f>
        <v>5502</v>
      </c>
      <c r="I488" s="15">
        <f>+CONVERT(F488,"hr","mn")*24</f>
        <v>91.783333333333331</v>
      </c>
      <c r="J488" s="1">
        <f>+Nacsport!B489</f>
        <v>22</v>
      </c>
      <c r="K488" s="1" t="str">
        <f>+Nacsport!C489</f>
        <v>LINEOUT</v>
      </c>
      <c r="L488" s="1" t="str">
        <f>+CONCATENATE(Nacsport!I489,Nacsport!J489)</f>
        <v>SAN BENEDETTO</v>
      </c>
      <c r="M488" s="29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>+IF(AG488="TRY",5,IF(AG488="CONVERSION",2,IF(AG488="PENALTY-KICK",3,IF(AG488="PENALTY-TRY",7,IF(AG488="DROP",3,"")))))</f>
        <v/>
      </c>
      <c r="AI488" s="1" t="str">
        <f>+CONCATENATE(Nacsport!FK489,Nacsport!FL489)</f>
        <v/>
      </c>
      <c r="AJ488" s="34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17"/>
    </row>
    <row r="489" spans="1:45" ht="15.75" customHeight="1" x14ac:dyDescent="0.2">
      <c r="A489">
        <f>+Nacsport!A490</f>
        <v>490</v>
      </c>
      <c r="B489">
        <f>+A489-2</f>
        <v>488</v>
      </c>
      <c r="C489">
        <f>+B489</f>
        <v>488</v>
      </c>
      <c r="D489" s="12">
        <v>1</v>
      </c>
      <c r="E489" s="1" t="s">
        <v>1295</v>
      </c>
      <c r="F489" s="14">
        <f>CONVERT(LEFT(Nacsport!E490,2),"mn","hr")/24+CONVERT(MID(Nacsport!E490,4,2),"sec","hr")/24</f>
        <v>6.3865740740740737E-2</v>
      </c>
      <c r="G489" s="15">
        <v>8</v>
      </c>
      <c r="H489" s="15">
        <f>(+CONVERT(F489,"hr","sec")*24)-5</f>
        <v>5513</v>
      </c>
      <c r="I489" s="15">
        <f>+CONVERT(F489,"hr","mn")*24</f>
        <v>91.966666666666669</v>
      </c>
      <c r="J489" s="1">
        <f>+Nacsport!B490</f>
        <v>20</v>
      </c>
      <c r="K489" s="1" t="str">
        <f>+Nacsport!C490</f>
        <v>PENALTY</v>
      </c>
      <c r="L489" s="1" t="str">
        <f>+CONCATENATE(Nacsport!I490,Nacsport!J490)</f>
        <v>SAN BENEDETTO</v>
      </c>
      <c r="M489" s="29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>
        <f>IF(ISNA(LOOKUP(2,1/(Nacsport!AA490:BY490&lt;&gt;""),Nacsport!AA490:BY490)),"",LOOKUP(2,1/(Nacsport!AA490:BY490&lt;&gt;""),Nacsport!AA490:BY490))</f>
        <v>22</v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>RUCK DEFENCE</v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>+IF(AG489="TRY",5,IF(AG489="CONVERSION",2,IF(AG489="PENALTY-KICK",3,IF(AG489="PENALTY-TRY",7,IF(AG489="DROP",3,"")))))</f>
        <v/>
      </c>
      <c r="AI489" s="1" t="str">
        <f>+CONCATENATE(Nacsport!FK490,Nacsport!FL490)</f>
        <v/>
      </c>
      <c r="AJ489" s="34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17"/>
    </row>
    <row r="490" spans="1:45" ht="15.75" hidden="1" customHeight="1" x14ac:dyDescent="0.2">
      <c r="A490">
        <f>+Nacsport!A491</f>
        <v>491</v>
      </c>
      <c r="B490">
        <f>+A490-2</f>
        <v>489</v>
      </c>
      <c r="C490">
        <f>+B490</f>
        <v>489</v>
      </c>
      <c r="D490" s="12">
        <v>1</v>
      </c>
      <c r="E490" s="1" t="s">
        <v>1295</v>
      </c>
      <c r="F490" s="14">
        <f>CONVERT(LEFT(Nacsport!E491,2),"mn","hr")/24+CONVERT(MID(Nacsport!E491,4,2),"sec","hr")/24</f>
        <v>6.3888888888888898E-2</v>
      </c>
      <c r="G490" s="15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15">
        <f>(+CONVERT(F490,"hr","sec")*24)-5</f>
        <v>5515.0000000000009</v>
      </c>
      <c r="I490" s="15">
        <f>+CONVERT(F490,"hr","mn")*24</f>
        <v>92.000000000000014</v>
      </c>
      <c r="J490" s="1">
        <f>+Nacsport!B491</f>
        <v>52</v>
      </c>
      <c r="K490" s="1" t="str">
        <f>+Nacsport!C491</f>
        <v>END</v>
      </c>
      <c r="L490" s="1" t="str">
        <f>+CONCATENATE(Nacsport!I491,Nacsport!J491)</f>
        <v/>
      </c>
      <c r="M490" s="29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>+IF(AG490="TRY",5,IF(AG490="CONVERSION",2,IF(AG490="PENALTY-KICK",3,IF(AG490="PENALTY-TRY",7,IF(AG490="DROP",3,"")))))</f>
        <v/>
      </c>
      <c r="AI490" s="1" t="str">
        <f>+CONCATENATE(Nacsport!FK491,Nacsport!FL491)</f>
        <v/>
      </c>
      <c r="AJ490" s="34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17"/>
    </row>
    <row r="491" spans="1:45" ht="15.75" hidden="1" customHeight="1" x14ac:dyDescent="0.2">
      <c r="A491">
        <f>+Nacsport!A492</f>
        <v>492</v>
      </c>
      <c r="B491">
        <f>+A491-2</f>
        <v>490</v>
      </c>
      <c r="C491">
        <f>+B491</f>
        <v>490</v>
      </c>
      <c r="D491" s="12">
        <v>1</v>
      </c>
      <c r="E491" s="1" t="s">
        <v>1295</v>
      </c>
      <c r="F491" s="14">
        <f>CONVERT(LEFT(Nacsport!E492,2),"mn","hr")/24+CONVERT(MID(Nacsport!E492,4,2),"sec","hr")/24</f>
        <v>6.4259259259259266E-2</v>
      </c>
      <c r="G491" s="15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15">
        <f>(+CONVERT(F491,"hr","sec")*24)-5</f>
        <v>5547.0000000000009</v>
      </c>
      <c r="I491" s="15">
        <f>+CONVERT(F491,"hr","mn")*24</f>
        <v>92.533333333333346</v>
      </c>
      <c r="J491" s="1">
        <f>+Nacsport!B492</f>
        <v>34</v>
      </c>
      <c r="K491" s="1" t="str">
        <f>+Nacsport!C492</f>
        <v>DEFENCE</v>
      </c>
      <c r="L491" s="1" t="str">
        <f>+CONCATENATE(Nacsport!I492,Nacsport!J492)</f>
        <v/>
      </c>
      <c r="M491" s="29" t="str">
        <f>IF(Nacsport!G492&lt;&gt;"",LEFT(Nacsport!G492,FIND(";",Nacsport!G492)-1),"")</f>
        <v>2</v>
      </c>
      <c r="N491" s="1" t="str">
        <f>IFERROR(MID(Nacsport!G492,FIND(";", Nacsport!G492)+1,IFERROR(FIND(" ", Nacsport!G492 &amp; " ", FIND(";", Nacsport!G492)+1) - FIND(";", Nacsport!G492)-1,LEN(Nacsport!G492))),"")</f>
        <v>30</v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>+IF(AG491="TRY",5,IF(AG491="CONVERSION",2,IF(AG491="PENALTY-KICK",3,IF(AG491="PENALTY-TRY",7,IF(AG491="DROP",3,"")))))</f>
        <v/>
      </c>
      <c r="AI491" s="1" t="str">
        <f>+CONCATENATE(Nacsport!FK492,Nacsport!FL492)</f>
        <v/>
      </c>
      <c r="AJ491" s="34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 t="str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/>
      </c>
      <c r="AS491" s="17"/>
    </row>
    <row r="492" spans="1:45" ht="15.75" hidden="1" customHeight="1" x14ac:dyDescent="0.2">
      <c r="A492">
        <f>+Nacsport!A493</f>
        <v>493</v>
      </c>
      <c r="B492">
        <f>+A492-2</f>
        <v>491</v>
      </c>
      <c r="C492">
        <f>+B492</f>
        <v>491</v>
      </c>
      <c r="D492" s="12">
        <v>1</v>
      </c>
      <c r="E492" s="1" t="s">
        <v>1295</v>
      </c>
      <c r="F492" s="14">
        <f>CONVERT(LEFT(Nacsport!E493,2),"mn","hr")/24+CONVERT(MID(Nacsport!E493,4,2),"sec","hr")/24</f>
        <v>6.4259259259259266E-2</v>
      </c>
      <c r="G492" s="15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15">
        <f>(+CONVERT(F492,"hr","sec")*24)-5</f>
        <v>5547.0000000000009</v>
      </c>
      <c r="I492" s="15">
        <f>+CONVERT(F492,"hr","mn")*24</f>
        <v>92.533333333333346</v>
      </c>
      <c r="J492" s="1">
        <f>+Nacsport!B493</f>
        <v>54</v>
      </c>
      <c r="K492" s="1" t="str">
        <f>+Nacsport!C493</f>
        <v>SHORT-MATCH</v>
      </c>
      <c r="L492" s="1" t="str">
        <f>+CONCATENATE(Nacsport!I493,Nacsport!J493)</f>
        <v/>
      </c>
      <c r="M492" s="29" t="str">
        <f>IF(Nacsport!G493&lt;&gt;"",LEFT(Nacsport!G493,FIND(";",Nacsport!G493)-1),"")</f>
        <v>2</v>
      </c>
      <c r="N492" s="1" t="str">
        <f>IFERROR(MID(Nacsport!G493,FIND(";", Nacsport!G493)+1,IFERROR(FIND(" ", Nacsport!G493 &amp; " ", FIND(";", Nacsport!G493)+1) - FIND(";", Nacsport!G493)-1,LEN(Nacsport!G493))),"")</f>
        <v>30</v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>+IF(AG492="TRY",5,IF(AG492="CONVERSION",2,IF(AG492="PENALTY-KICK",3,IF(AG492="PENALTY-TRY",7,IF(AG492="DROP",3,"")))))</f>
        <v/>
      </c>
      <c r="AI492" s="1" t="str">
        <f>+CONCATENATE(Nacsport!FK493,Nacsport!FL493)</f>
        <v/>
      </c>
      <c r="AJ492" s="34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17"/>
    </row>
    <row r="493" spans="1:45" ht="15.75" hidden="1" customHeight="1" x14ac:dyDescent="0.2">
      <c r="A493">
        <f>+Nacsport!A494</f>
        <v>494</v>
      </c>
      <c r="B493">
        <f>+A493-2</f>
        <v>492</v>
      </c>
      <c r="C493">
        <f>+B493</f>
        <v>492</v>
      </c>
      <c r="D493" s="12">
        <v>1</v>
      </c>
      <c r="E493" s="1" t="s">
        <v>1295</v>
      </c>
      <c r="F493" s="14">
        <f>CONVERT(LEFT(Nacsport!E494,2),"mn","hr")/24+CONVERT(MID(Nacsport!E494,4,2),"sec","hr")/24</f>
        <v>6.430555555555556E-2</v>
      </c>
      <c r="G493" s="15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15">
        <f>(+CONVERT(F493,"hr","sec")*24)-5</f>
        <v>5551.0000000000009</v>
      </c>
      <c r="I493" s="15">
        <f>+CONVERT(F493,"hr","mn")*24</f>
        <v>92.600000000000009</v>
      </c>
      <c r="J493" s="1">
        <f>+Nacsport!B494</f>
        <v>23</v>
      </c>
      <c r="K493" s="1" t="str">
        <f>+Nacsport!C494</f>
        <v>LINEOUT</v>
      </c>
      <c r="L493" s="1" t="str">
        <f>+CONCATENATE(Nacsport!I494,Nacsport!J494)</f>
        <v>OPPONENT</v>
      </c>
      <c r="M493" s="29" t="str">
        <f>IF(Nacsport!G494&lt;&gt;"",LEFT(Nacsport!G494,FIND(";",Nacsport!G494)-1),"")</f>
        <v>2</v>
      </c>
      <c r="N493" s="1" t="str">
        <f>IFERROR(MID(Nacsport!G494,FIND(";", Nacsport!G494)+1,IFERROR(FIND(" ", Nacsport!G494 &amp; " ", FIND(";", Nacsport!G494)+1) - FIND(";", Nacsport!G494)-1,LEN(Nacsport!G494))),"")</f>
        <v>30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>CLEAN</v>
      </c>
      <c r="U493" s="1" t="str">
        <f>+CONCATENATE(Nacsport!CI494,Nacsport!CJ494,Nacsport!CK494,Nacsport!CL494,Nacsport!CM494,Nacsport!CN494,Nacsport!CO494,Nacsport!CP494)</f>
        <v>L5</v>
      </c>
      <c r="V493" s="1" t="str">
        <f>+CONCATENATE(Nacsport!CQ494,Nacsport!CR494,Nacsport!CS494,Nacsport!CT494,Nacsport!CU494,Nacsport!CV494)</f>
        <v>B</v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>+IF(AG493="TRY",5,IF(AG493="CONVERSION",2,IF(AG493="PENALTY-KICK",3,IF(AG493="PENALTY-TRY",7,IF(AG493="DROP",3,"")))))</f>
        <v/>
      </c>
      <c r="AI493" s="1" t="str">
        <f>+CONCATENATE(Nacsport!FK494,Nacsport!FL494)</f>
        <v/>
      </c>
      <c r="AJ493" s="34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17"/>
    </row>
    <row r="494" spans="1:45" ht="15.75" hidden="1" customHeight="1" x14ac:dyDescent="0.2">
      <c r="A494">
        <f>+Nacsport!A495</f>
        <v>495</v>
      </c>
      <c r="B494">
        <f>+A494-2</f>
        <v>493</v>
      </c>
      <c r="C494">
        <f>+B494</f>
        <v>493</v>
      </c>
      <c r="D494" s="12">
        <v>1</v>
      </c>
      <c r="E494" s="1" t="s">
        <v>1295</v>
      </c>
      <c r="F494" s="14">
        <f>CONVERT(LEFT(Nacsport!E495,2),"mn","hr")/24+CONVERT(MID(Nacsport!E495,4,2),"sec","hr")/24</f>
        <v>6.4456018518518524E-2</v>
      </c>
      <c r="G494" s="15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15">
        <f>(+CONVERT(F494,"hr","sec")*24)-5</f>
        <v>5564</v>
      </c>
      <c r="I494" s="15">
        <f>+CONVERT(F494,"hr","mn")*24</f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OPPONENT</v>
      </c>
      <c r="M494" s="29" t="str">
        <f>IF(Nacsport!G495&lt;&gt;"",LEFT(Nacsport!G495,FIND(";",Nacsport!G495)-1),"")</f>
        <v>10</v>
      </c>
      <c r="N494" s="1" t="str">
        <f>IFERROR(MID(Nacsport!G495,FIND(";", Nacsport!G495)+1,IFERROR(FIND(" ", Nacsport!G495 &amp; " ", FIND(";", Nacsport!G495)+1) - FIND(";", Nacsport!G495)-1,LEN(Nacsport!G495))),"")</f>
        <v>35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>POSITIVE</v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>+IF(AG494="TRY",5,IF(AG494="CONVERSION",2,IF(AG494="PENALTY-KICK",3,IF(AG494="PENALTY-TRY",7,IF(AG494="DROP",3,"")))))</f>
        <v/>
      </c>
      <c r="AI494" s="1" t="str">
        <f>+CONCATENATE(Nacsport!FK495,Nacsport!FL495)</f>
        <v/>
      </c>
      <c r="AJ494" s="34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17"/>
    </row>
    <row r="495" spans="1:45" ht="15.75" customHeight="1" x14ac:dyDescent="0.2">
      <c r="A495">
        <f>+Nacsport!A496</f>
        <v>496</v>
      </c>
      <c r="B495">
        <f>+A495-2</f>
        <v>494</v>
      </c>
      <c r="C495">
        <f>+B495</f>
        <v>494</v>
      </c>
      <c r="D495" s="12">
        <v>1</v>
      </c>
      <c r="E495" s="1" t="s">
        <v>1295</v>
      </c>
      <c r="F495" s="14">
        <f>CONVERT(LEFT(Nacsport!E496,2),"mn","hr")/24+CONVERT(MID(Nacsport!E496,4,2),"sec","hr")/24</f>
        <v>6.4479166666666671E-2</v>
      </c>
      <c r="G495" s="15">
        <f>(CONVERT((CONVERT(LEFT(Nacsport!F496,2),"mn","hr")/24+CONVERT(MID(Nacsport!F496,4,2),"sec","hr")/24)-(CONVERT(LEFT(Nacsport!E496,2),"mn","hr")/24+CONVERT(MID(Nacsport!E496,4,2),"sec","hr")/24),"hr","sec")*24)+2</f>
        <v>5.000000000000469</v>
      </c>
      <c r="H495" s="15">
        <f>(+CONVERT(F495,"hr","sec")*24)-5</f>
        <v>5566.0000000000009</v>
      </c>
      <c r="I495" s="15">
        <f>+CONVERT(F495,"hr","mn")*24</f>
        <v>92.850000000000009</v>
      </c>
      <c r="J495" s="1">
        <f>+Nacsport!B496</f>
        <v>68</v>
      </c>
      <c r="K495" s="1" t="str">
        <f>+Nacsport!C496</f>
        <v>TACKLE</v>
      </c>
      <c r="L495" s="1" t="str">
        <f>+CONCATENATE(Nacsport!I496,Nacsport!J496)</f>
        <v>SAN BENEDETTO</v>
      </c>
      <c r="M495" s="29" t="str">
        <f>IF(Nacsport!G496&lt;&gt;"",LEFT(Nacsport!G496,FIND(";",Nacsport!G496)-1),"")</f>
        <v/>
      </c>
      <c r="N495" s="1" t="str">
        <f>IFERROR(MID(Nacsport!G496,FIND(";", Nacsport!G496)+1,IFERROR(FIND(" ", Nacsport!G496 &amp; " ", FIND(";", Nacsport!G496)+1) - FIND(";", Nacsport!G496)-1,LEN(Nacsport!G496))),"")</f>
        <v/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>
        <f>IF(ISNA(LOOKUP(2,1/(Nacsport!AA496:BY496&lt;&gt;""),Nacsport!AA496:BY496)),"",LOOKUP(2,1/(Nacsport!AA496:BY496&lt;&gt;""),Nacsport!AA496:BY496))</f>
        <v>28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>NEGATIVE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>+IF(AG495="TRY",5,IF(AG495="CONVERSION",2,IF(AG495="PENALTY-KICK",3,IF(AG495="PENALTY-TRY",7,IF(AG495="DROP",3,"")))))</f>
        <v/>
      </c>
      <c r="AI495" s="1" t="str">
        <f>+CONCATENATE(Nacsport!FK496,Nacsport!FL496)</f>
        <v/>
      </c>
      <c r="AJ495" s="34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17"/>
    </row>
    <row r="496" spans="1:45" ht="15.75" hidden="1" customHeight="1" x14ac:dyDescent="0.2">
      <c r="A496">
        <f>+Nacsport!A497</f>
        <v>497</v>
      </c>
      <c r="B496">
        <f>+A496-2</f>
        <v>495</v>
      </c>
      <c r="C496">
        <f>+B496</f>
        <v>495</v>
      </c>
      <c r="D496" s="12">
        <v>1</v>
      </c>
      <c r="E496" s="1" t="s">
        <v>1295</v>
      </c>
      <c r="F496" s="14">
        <f>CONVERT(LEFT(Nacsport!E497,2),"mn","hr")/24+CONVERT(MID(Nacsport!E497,4,2),"sec","hr")/24</f>
        <v>6.4513888888888898E-2</v>
      </c>
      <c r="G496" s="15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15">
        <f>(+CONVERT(F496,"hr","sec")*24)-5</f>
        <v>5569.0000000000009</v>
      </c>
      <c r="I496" s="15">
        <f>+CONVERT(F496,"hr","mn")*24</f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OPPONENT</v>
      </c>
      <c r="M496" s="29" t="str">
        <f>IF(Nacsport!G497&lt;&gt;"",LEFT(Nacsport!G497,FIND(";",Nacsport!G497)-1),"")</f>
        <v>22</v>
      </c>
      <c r="N496" s="1" t="str">
        <f>IFERROR(MID(Nacsport!G497,FIND(";", Nacsport!G497)+1,IFERROR(FIND(" ", Nacsport!G497 &amp; " ", FIND(";", Nacsport!G497)+1) - FIND(";", Nacsport!G497)-1,LEN(Nacsport!G497))),"")</f>
        <v>35</v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>SLOW</v>
      </c>
      <c r="AG496" s="1" t="str">
        <f>+CONCATENATE(Nacsport!FF497,Nacsport!FG497,Nacsport!FH497,Nacsport!FI497,Nacsport!FJ497)</f>
        <v/>
      </c>
      <c r="AH496" s="1" t="str">
        <f>+IF(AG496="TRY",5,IF(AG496="CONVERSION",2,IF(AG496="PENALTY-KICK",3,IF(AG496="PENALTY-TRY",7,IF(AG496="DROP",3,"")))))</f>
        <v/>
      </c>
      <c r="AI496" s="1" t="str">
        <f>+CONCATENATE(Nacsport!FK497,Nacsport!FL497)</f>
        <v/>
      </c>
      <c r="AJ496" s="34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 t="str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/>
      </c>
      <c r="AS496" s="17"/>
    </row>
    <row r="497" spans="1:45" ht="15.75" customHeight="1" x14ac:dyDescent="0.2">
      <c r="A497">
        <f>+Nacsport!A498</f>
        <v>498</v>
      </c>
      <c r="B497">
        <f>+A497-2</f>
        <v>496</v>
      </c>
      <c r="C497">
        <f>+B497</f>
        <v>496</v>
      </c>
      <c r="D497" s="12">
        <v>1</v>
      </c>
      <c r="E497" s="1" t="s">
        <v>1295</v>
      </c>
      <c r="F497" s="14">
        <f>CONVERT(LEFT(Nacsport!E498,2),"mn","hr")/24+CONVERT(MID(Nacsport!E498,4,2),"sec","hr")/24</f>
        <v>6.458333333333334E-2</v>
      </c>
      <c r="G497" s="15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15">
        <f>(+CONVERT(F497,"hr","sec")*24)-5</f>
        <v>5575.0000000000009</v>
      </c>
      <c r="I497" s="15">
        <f>+CONVERT(F497,"hr","mn")*24</f>
        <v>93.000000000000014</v>
      </c>
      <c r="J497" s="1">
        <f>+Nacsport!B498</f>
        <v>18</v>
      </c>
      <c r="K497" s="1" t="str">
        <f>+Nacsport!C498</f>
        <v>TURNOVER+</v>
      </c>
      <c r="L497" s="1" t="str">
        <f>+CONCATENATE(Nacsport!I498,Nacsport!J498)</f>
        <v>SAN BENEDETTO</v>
      </c>
      <c r="M497" s="29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/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>KICK</v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>+IF(AG497="TRY",5,IF(AG497="CONVERSION",2,IF(AG497="PENALTY-KICK",3,IF(AG497="PENALTY-TRY",7,IF(AG497="DROP",3,"")))))</f>
        <v/>
      </c>
      <c r="AI497" s="1" t="str">
        <f>+CONCATENATE(Nacsport!FK498,Nacsport!FL498)</f>
        <v/>
      </c>
      <c r="AJ497" s="34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17"/>
    </row>
    <row r="498" spans="1:45" ht="15.75" hidden="1" customHeight="1" x14ac:dyDescent="0.2">
      <c r="A498">
        <f>+Nacsport!A499</f>
        <v>499</v>
      </c>
      <c r="B498">
        <f>+A498-2</f>
        <v>497</v>
      </c>
      <c r="C498">
        <f>+B498</f>
        <v>497</v>
      </c>
      <c r="D498" s="12">
        <v>1</v>
      </c>
      <c r="E498" s="1" t="s">
        <v>1295</v>
      </c>
      <c r="F498" s="14">
        <f>CONVERT(LEFT(Nacsport!E499,2),"mn","hr")/24+CONVERT(MID(Nacsport!E499,4,2),"sec","hr")/24</f>
        <v>6.458333333333334E-2</v>
      </c>
      <c r="G498" s="15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15">
        <f>(+CONVERT(F498,"hr","sec")*24)-5</f>
        <v>5575.0000000000009</v>
      </c>
      <c r="I498" s="15">
        <f>+CONVERT(F498,"hr","mn")*24</f>
        <v>93.000000000000014</v>
      </c>
      <c r="J498" s="1">
        <f>+Nacsport!B499</f>
        <v>39</v>
      </c>
      <c r="K498" s="1" t="str">
        <f>+Nacsport!C499</f>
        <v>ATTACK</v>
      </c>
      <c r="L498" s="1" t="str">
        <f>+CONCATENATE(Nacsport!I499,Nacsport!J499)</f>
        <v/>
      </c>
      <c r="M498" s="29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>+IF(AG498="TRY",5,IF(AG498="CONVERSION",2,IF(AG498="PENALTY-KICK",3,IF(AG498="PENALTY-TRY",7,IF(AG498="DROP",3,"")))))</f>
        <v/>
      </c>
      <c r="AI498" s="1" t="str">
        <f>+CONCATENATE(Nacsport!FK499,Nacsport!FL499)</f>
        <v/>
      </c>
      <c r="AJ498" s="34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 t="str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/>
      </c>
      <c r="AS498" s="17"/>
    </row>
    <row r="499" spans="1:45" ht="15.75" hidden="1" customHeight="1" x14ac:dyDescent="0.2">
      <c r="A499">
        <f>+Nacsport!A500</f>
        <v>500</v>
      </c>
      <c r="B499">
        <f>+A499-2</f>
        <v>498</v>
      </c>
      <c r="C499">
        <f>+B499</f>
        <v>498</v>
      </c>
      <c r="D499" s="12">
        <v>1</v>
      </c>
      <c r="E499" s="1" t="s">
        <v>1295</v>
      </c>
      <c r="F499" s="14">
        <f>CONVERT(LEFT(Nacsport!E500,2),"mn","hr")/24+CONVERT(MID(Nacsport!E500,4,2),"sec","hr")/24</f>
        <v>6.4664351851851862E-2</v>
      </c>
      <c r="G499" s="15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15">
        <f>(+CONVERT(F499,"hr","sec")*24)-5</f>
        <v>5582.0000000000009</v>
      </c>
      <c r="I499" s="15">
        <f>+CONVERT(F499,"hr","mn")*24</f>
        <v>93.116666666666688</v>
      </c>
      <c r="J499" s="1">
        <f>+Nacsport!B500</f>
        <v>35</v>
      </c>
      <c r="K499" s="1" t="str">
        <f>+Nacsport!C500</f>
        <v>DEFENCE</v>
      </c>
      <c r="L499" s="1" t="str">
        <f>+CONCATENATE(Nacsport!I500,Nacsport!J500)</f>
        <v/>
      </c>
      <c r="M499" s="29" t="str">
        <f>IF(Nacsport!G500&lt;&gt;"",LEFT(Nacsport!G500,FIND(";",Nacsport!G500)-1),"")</f>
        <v/>
      </c>
      <c r="N499" s="1" t="str">
        <f>IFERROR(MID(Nacsport!G500,FIND(";", Nacsport!G500)+1,IFERROR(FIND(" ", Nacsport!G500 &amp; " ", FIND(";", Nacsport!G500)+1) - FIND(";", Nacsport!G500)-1,LEN(Nacsport!G500))),"")</f>
        <v/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>+IF(AG499="TRY",5,IF(AG499="CONVERSION",2,IF(AG499="PENALTY-KICK",3,IF(AG499="PENALTY-TRY",7,IF(AG499="DROP",3,"")))))</f>
        <v/>
      </c>
      <c r="AI499" s="1" t="str">
        <f>+CONCATENATE(Nacsport!FK500,Nacsport!FL500)</f>
        <v/>
      </c>
      <c r="AJ499" s="34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 t="str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/>
      </c>
      <c r="AS499" s="17"/>
    </row>
    <row r="500" spans="1:45" ht="15.75" customHeight="1" x14ac:dyDescent="0.2">
      <c r="A500">
        <f>+Nacsport!A501</f>
        <v>501</v>
      </c>
      <c r="B500">
        <f>+A500-2</f>
        <v>499</v>
      </c>
      <c r="C500">
        <f>+B500</f>
        <v>499</v>
      </c>
      <c r="D500" s="12">
        <v>1</v>
      </c>
      <c r="E500" s="1" t="s">
        <v>1295</v>
      </c>
      <c r="F500" s="14">
        <f>CONVERT(LEFT(Nacsport!E501,2),"mn","hr")/24+CONVERT(MID(Nacsport!E501,4,2),"sec","hr")/24</f>
        <v>6.4675925925925928E-2</v>
      </c>
      <c r="G500" s="15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15">
        <f>(+CONVERT(F500,"hr","sec")*24)-5</f>
        <v>5583</v>
      </c>
      <c r="I500" s="15">
        <f>+CONVERT(F500,"hr","mn")*24</f>
        <v>93.133333333333326</v>
      </c>
      <c r="J500" s="1">
        <f>+Nacsport!B501</f>
        <v>23</v>
      </c>
      <c r="K500" s="1" t="str">
        <f>+Nacsport!C501</f>
        <v>TURNOVER-</v>
      </c>
      <c r="L500" s="1" t="str">
        <f>+CONCATENATE(Nacsport!I501,Nacsport!J501)</f>
        <v>SAN BENEDETTO</v>
      </c>
      <c r="M500" s="29" t="str">
        <f>IF(Nacsport!G501&lt;&gt;"",LEFT(Nacsport!G501,FIND(";",Nacsport!G501)-1),"")</f>
        <v/>
      </c>
      <c r="N500" s="1" t="str">
        <f>IFERROR(MID(Nacsport!G501,FIND(";", Nacsport!G501)+1,IFERROR(FIND(" ", Nacsport!G501 &amp; " ", FIND(";", Nacsport!G501)+1) - FIND(";", Nacsport!G501)-1,LEN(Nacsport!G501))),"")</f>
        <v/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>11</v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>JACKAL</v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>+IF(AG500="TRY",5,IF(AG500="CONVERSION",2,IF(AG500="PENALTY-KICK",3,IF(AG500="PENALTY-TRY",7,IF(AG500="DROP",3,"")))))</f>
        <v/>
      </c>
      <c r="AI500" s="1" t="str">
        <f>+CONCATENATE(Nacsport!FK501,Nacsport!FL501)</f>
        <v/>
      </c>
      <c r="AJ500" s="34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17"/>
    </row>
    <row r="501" spans="1:45" ht="15.75" customHeight="1" x14ac:dyDescent="0.2">
      <c r="A501">
        <f>+Nacsport!A502</f>
        <v>502</v>
      </c>
      <c r="B501">
        <f>+A501-2</f>
        <v>500</v>
      </c>
      <c r="C501">
        <f>+B501</f>
        <v>500</v>
      </c>
      <c r="D501" s="12">
        <v>1</v>
      </c>
      <c r="E501" s="1" t="s">
        <v>1295</v>
      </c>
      <c r="F501" s="14">
        <f>CONVERT(LEFT(Nacsport!E502,2),"mn","hr")/24+CONVERT(MID(Nacsport!E502,4,2),"sec","hr")/24</f>
        <v>6.4791666666666678E-2</v>
      </c>
      <c r="G501" s="15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15">
        <f>(+CONVERT(F501,"hr","sec")*24)-5</f>
        <v>5593.0000000000009</v>
      </c>
      <c r="I501" s="15">
        <f>+CONVERT(F501,"hr","mn")*24</f>
        <v>93.300000000000011</v>
      </c>
      <c r="J501" s="1">
        <f>+Nacsport!B502</f>
        <v>19</v>
      </c>
      <c r="K501" s="1" t="str">
        <f>+Nacsport!C502</f>
        <v>TURNOVER+</v>
      </c>
      <c r="L501" s="1" t="str">
        <f>+CONCATENATE(Nacsport!I502,Nacsport!J502)</f>
        <v>SAN BENEDETTO</v>
      </c>
      <c r="M501" s="29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>12</v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JACKAL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>+IF(AG501="TRY",5,IF(AG501="CONVERSION",2,IF(AG501="PENALTY-KICK",3,IF(AG501="PENALTY-TRY",7,IF(AG501="DROP",3,"")))))</f>
        <v/>
      </c>
      <c r="AI501" s="1" t="str">
        <f>+CONCATENATE(Nacsport!FK502,Nacsport!FL502)</f>
        <v/>
      </c>
      <c r="AJ501" s="34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17"/>
    </row>
    <row r="502" spans="1:45" ht="15.75" hidden="1" customHeight="1" x14ac:dyDescent="0.2">
      <c r="A502">
        <f>+Nacsport!A503</f>
        <v>503</v>
      </c>
      <c r="B502">
        <f>+A502-2</f>
        <v>501</v>
      </c>
      <c r="C502">
        <f>+B502</f>
        <v>501</v>
      </c>
      <c r="D502" s="12">
        <v>1</v>
      </c>
      <c r="E502" s="1" t="s">
        <v>1295</v>
      </c>
      <c r="F502" s="14">
        <f>CONVERT(LEFT(Nacsport!E503,2),"mn","hr")/24+CONVERT(MID(Nacsport!E503,4,2),"sec","hr")/24</f>
        <v>6.4791666666666678E-2</v>
      </c>
      <c r="G502" s="15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15">
        <f>(+CONVERT(F502,"hr","sec")*24)-5</f>
        <v>5593.0000000000009</v>
      </c>
      <c r="I502" s="15">
        <f>+CONVERT(F502,"hr","mn")*24</f>
        <v>93.300000000000011</v>
      </c>
      <c r="J502" s="1">
        <f>+Nacsport!B503</f>
        <v>40</v>
      </c>
      <c r="K502" s="1" t="str">
        <f>+Nacsport!C503</f>
        <v>ATTACK</v>
      </c>
      <c r="L502" s="1" t="str">
        <f>+CONCATENATE(Nacsport!I503,Nacsport!J503)</f>
        <v/>
      </c>
      <c r="M502" s="29" t="str">
        <f>IF(Nacsport!G503&lt;&gt;"",LEFT(Nacsport!G503,FIND(";",Nacsport!G503)-1),"")</f>
        <v>32</v>
      </c>
      <c r="N502" s="1" t="str">
        <f>IFERROR(MID(Nacsport!G503,FIND(";", Nacsport!G503)+1,IFERROR(FIND(" ", Nacsport!G503 &amp; " ", FIND(";", Nacsport!G503)+1) - FIND(";", Nacsport!G503)-1,LEN(Nacsport!G503))),"")</f>
        <v>64</v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>+IF(AG502="TRY",5,IF(AG502="CONVERSION",2,IF(AG502="PENALTY-KICK",3,IF(AG502="PENALTY-TRY",7,IF(AG502="DROP",3,"")))))</f>
        <v/>
      </c>
      <c r="AI502" s="1" t="str">
        <f>+CONCATENATE(Nacsport!FK503,Nacsport!FL503)</f>
        <v/>
      </c>
      <c r="AJ502" s="34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 t="str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/>
      </c>
      <c r="AS502" s="17"/>
    </row>
    <row r="503" spans="1:45" ht="15.75" customHeight="1" x14ac:dyDescent="0.2">
      <c r="A503">
        <f>+Nacsport!A504</f>
        <v>504</v>
      </c>
      <c r="B503">
        <f>+A503-2</f>
        <v>502</v>
      </c>
      <c r="C503">
        <f>+B503</f>
        <v>502</v>
      </c>
      <c r="D503" s="12">
        <v>1</v>
      </c>
      <c r="E503" s="1" t="s">
        <v>1295</v>
      </c>
      <c r="F503" s="14">
        <f>CONVERT(LEFT(Nacsport!E504,2),"mn","hr")/24+CONVERT(MID(Nacsport!E504,4,2),"sec","hr")/24</f>
        <v>6.4872685185185186E-2</v>
      </c>
      <c r="G503" s="15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15">
        <f>(+CONVERT(F503,"hr","sec")*24)-5</f>
        <v>5600</v>
      </c>
      <c r="I503" s="15">
        <f>+CONVERT(F503,"hr","mn")*24</f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29" t="str">
        <f>IF(Nacsport!G504&lt;&gt;"",LEFT(Nacsport!G504,FIND(";",Nacsport!G504)-1),"")</f>
        <v>32</v>
      </c>
      <c r="N503" s="1" t="str">
        <f>IFERROR(MID(Nacsport!G504,FIND(";", Nacsport!G504)+1,IFERROR(FIND(" ", Nacsport!G504 &amp; " ", FIND(";", Nacsport!G504)+1) - FIND(";", Nacsport!G504)-1,LEN(Nacsport!G504))),"")</f>
        <v>64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>SLOW</v>
      </c>
      <c r="AG503" s="1" t="str">
        <f>+CONCATENATE(Nacsport!FF504,Nacsport!FG504,Nacsport!FH504,Nacsport!FI504,Nacsport!FJ504)</f>
        <v/>
      </c>
      <c r="AH503" s="1" t="str">
        <f>+IF(AG503="TRY",5,IF(AG503="CONVERSION",2,IF(AG503="PENALTY-KICK",3,IF(AG503="PENALTY-TRY",7,IF(AG503="DROP",3,"")))))</f>
        <v/>
      </c>
      <c r="AI503" s="1" t="str">
        <f>+CONCATENATE(Nacsport!FK504,Nacsport!FL504)</f>
        <v/>
      </c>
      <c r="AJ503" s="34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17"/>
    </row>
    <row r="504" spans="1:45" ht="15.75" customHeight="1" x14ac:dyDescent="0.2">
      <c r="A504">
        <f>+Nacsport!A505</f>
        <v>505</v>
      </c>
      <c r="B504">
        <f>+A504-2</f>
        <v>503</v>
      </c>
      <c r="C504">
        <f>+B504</f>
        <v>503</v>
      </c>
      <c r="D504" s="12">
        <v>1</v>
      </c>
      <c r="E504" s="1" t="s">
        <v>1295</v>
      </c>
      <c r="F504" s="14">
        <f>CONVERT(LEFT(Nacsport!E505,2),"mn","hr")/24+CONVERT(MID(Nacsport!E505,4,2),"sec","hr")/24</f>
        <v>6.4953703703703708E-2</v>
      </c>
      <c r="G504" s="15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15">
        <f>(+CONVERT(F504,"hr","sec")*24)-5</f>
        <v>5607</v>
      </c>
      <c r="I504" s="15">
        <f>+CONVERT(F504,"hr","mn")*24</f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29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66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SLOW</v>
      </c>
      <c r="AG504" s="1" t="str">
        <f>+CONCATENATE(Nacsport!FF505,Nacsport!FG505,Nacsport!FH505,Nacsport!FI505,Nacsport!FJ505)</f>
        <v/>
      </c>
      <c r="AH504" s="1" t="str">
        <f>+IF(AG504="TRY",5,IF(AG504="CONVERSION",2,IF(AG504="PENALTY-KICK",3,IF(AG504="PENALTY-TRY",7,IF(AG504="DROP",3,"")))))</f>
        <v/>
      </c>
      <c r="AI504" s="1" t="str">
        <f>+CONCATENATE(Nacsport!FK505,Nacsport!FL505)</f>
        <v/>
      </c>
      <c r="AJ504" s="34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17"/>
    </row>
    <row r="505" spans="1:45" ht="15.75" hidden="1" customHeight="1" x14ac:dyDescent="0.2">
      <c r="A505">
        <f>+Nacsport!A506</f>
        <v>506</v>
      </c>
      <c r="B505">
        <f>+A505-2</f>
        <v>504</v>
      </c>
      <c r="C505">
        <f>+B505</f>
        <v>504</v>
      </c>
      <c r="D505" s="12">
        <v>1</v>
      </c>
      <c r="E505" s="1" t="s">
        <v>1295</v>
      </c>
      <c r="F505" s="14">
        <f>CONVERT(LEFT(Nacsport!E506,2),"mn","hr")/24+CONVERT(MID(Nacsport!E506,4,2),"sec","hr")/24</f>
        <v>6.5011574074074083E-2</v>
      </c>
      <c r="G505" s="15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15">
        <f>(+CONVERT(F505,"hr","sec")*24)-5</f>
        <v>5612</v>
      </c>
      <c r="I505" s="15">
        <f>+CONVERT(F505,"hr","mn")*24</f>
        <v>93.616666666666674</v>
      </c>
      <c r="J505" s="1">
        <f>+Nacsport!B506</f>
        <v>27</v>
      </c>
      <c r="K505" s="1" t="str">
        <f>+Nacsport!C506</f>
        <v>MISSED-TACKLE</v>
      </c>
      <c r="L505" s="1" t="str">
        <f>+CONCATENATE(Nacsport!I506,Nacsport!J506)</f>
        <v>OPPONENT</v>
      </c>
      <c r="M505" s="29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>+IF(AG505="TRY",5,IF(AG505="CONVERSION",2,IF(AG505="PENALTY-KICK",3,IF(AG505="PENALTY-TRY",7,IF(AG505="DROP",3,"")))))</f>
        <v/>
      </c>
      <c r="AI505" s="1" t="str">
        <f>+CONCATENATE(Nacsport!FK506,Nacsport!FL506)</f>
        <v/>
      </c>
      <c r="AJ505" s="34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17"/>
    </row>
    <row r="506" spans="1:45" ht="15.75" hidden="1" customHeight="1" x14ac:dyDescent="0.2">
      <c r="A506">
        <f>+Nacsport!A507</f>
        <v>507</v>
      </c>
      <c r="B506">
        <f>+A506-2</f>
        <v>505</v>
      </c>
      <c r="C506">
        <f>+B506</f>
        <v>505</v>
      </c>
      <c r="D506" s="12">
        <v>1</v>
      </c>
      <c r="E506" s="1" t="s">
        <v>1295</v>
      </c>
      <c r="F506" s="14">
        <f>CONVERT(LEFT(Nacsport!E507,2),"mn","hr")/24+CONVERT(MID(Nacsport!E507,4,2),"sec","hr")/24</f>
        <v>6.503472222222223E-2</v>
      </c>
      <c r="G506" s="15">
        <f>(CONVERT((CONVERT(LEFT(Nacsport!F507,2),"mn","hr")/24+CONVERT(MID(Nacsport!F507,4,2),"sec","hr")/24)-(CONVERT(LEFT(Nacsport!E507,2),"mn","hr")/24+CONVERT(MID(Nacsport!E507,4,2),"sec","hr")/24),"hr","sec")*24)+2</f>
        <v>5.000000000000469</v>
      </c>
      <c r="H506" s="15">
        <f>(+CONVERT(F506,"hr","sec")*24)-5</f>
        <v>5614.0000000000009</v>
      </c>
      <c r="I506" s="15">
        <f>+CONVERT(F506,"hr","mn")*24</f>
        <v>93.65000000000002</v>
      </c>
      <c r="J506" s="1">
        <f>+Nacsport!B507</f>
        <v>69</v>
      </c>
      <c r="K506" s="1" t="str">
        <f>+Nacsport!C507</f>
        <v>TACKLE</v>
      </c>
      <c r="L506" s="1" t="str">
        <f>+CONCATENATE(Nacsport!I507,Nacsport!J507)</f>
        <v>OPPONENT</v>
      </c>
      <c r="M506" s="29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>+IF(AG506="TRY",5,IF(AG506="CONVERSION",2,IF(AG506="PENALTY-KICK",3,IF(AG506="PENALTY-TRY",7,IF(AG506="DROP",3,"")))))</f>
        <v/>
      </c>
      <c r="AI506" s="1" t="str">
        <f>+CONCATENATE(Nacsport!FK507,Nacsport!FL507)</f>
        <v/>
      </c>
      <c r="AJ506" s="34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17"/>
    </row>
    <row r="507" spans="1:45" ht="15.75" customHeight="1" x14ac:dyDescent="0.2">
      <c r="A507">
        <f>+Nacsport!A508</f>
        <v>508</v>
      </c>
      <c r="B507">
        <f>+A507-2</f>
        <v>506</v>
      </c>
      <c r="C507">
        <f>+B507</f>
        <v>506</v>
      </c>
      <c r="D507" s="12">
        <v>1</v>
      </c>
      <c r="E507" s="1" t="s">
        <v>1295</v>
      </c>
      <c r="F507" s="14">
        <f>CONVERT(LEFT(Nacsport!E508,2),"mn","hr")/24+CONVERT(MID(Nacsport!E508,4,2),"sec","hr")/24</f>
        <v>6.5069444444444458E-2</v>
      </c>
      <c r="G507" s="15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15">
        <f>(+CONVERT(F507,"hr","sec")*24)-5</f>
        <v>5617.0000000000018</v>
      </c>
      <c r="I507" s="15">
        <f>+CONVERT(F507,"hr","mn")*24</f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29" t="str">
        <f>IF(Nacsport!G508&lt;&gt;"",LEFT(Nacsport!G508,FIND(";",Nacsport!G508)-1),"")</f>
        <v>63</v>
      </c>
      <c r="N507" s="1" t="str">
        <f>IFERROR(MID(Nacsport!G508,FIND(";", Nacsport!G508)+1,IFERROR(FIND(" ", Nacsport!G508 &amp; " ", FIND(";", Nacsport!G508)+1) - FIND(";", Nacsport!G508)-1,LEN(Nacsport!G508))),"")</f>
        <v>54</v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>SLOW</v>
      </c>
      <c r="AG507" s="1" t="str">
        <f>+CONCATENATE(Nacsport!FF508,Nacsport!FG508,Nacsport!FH508,Nacsport!FI508,Nacsport!FJ508)</f>
        <v/>
      </c>
      <c r="AH507" s="1" t="str">
        <f>+IF(AG507="TRY",5,IF(AG507="CONVERSION",2,IF(AG507="PENALTY-KICK",3,IF(AG507="PENALTY-TRY",7,IF(AG507="DROP",3,"")))))</f>
        <v/>
      </c>
      <c r="AI507" s="1" t="str">
        <f>+CONCATENATE(Nacsport!FK508,Nacsport!FL508)</f>
        <v/>
      </c>
      <c r="AJ507" s="34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17"/>
    </row>
    <row r="508" spans="1:45" ht="15.75" hidden="1" customHeight="1" x14ac:dyDescent="0.2">
      <c r="A508">
        <f>+Nacsport!A509</f>
        <v>509</v>
      </c>
      <c r="B508">
        <f>+A508-2</f>
        <v>507</v>
      </c>
      <c r="C508">
        <f>+B508</f>
        <v>507</v>
      </c>
      <c r="D508" s="12">
        <v>1</v>
      </c>
      <c r="E508" s="1" t="s">
        <v>1295</v>
      </c>
      <c r="F508" s="14">
        <f>CONVERT(LEFT(Nacsport!E509,2),"mn","hr")/24+CONVERT(MID(Nacsport!E509,4,2),"sec","hr")/24</f>
        <v>6.5150462962962966E-2</v>
      </c>
      <c r="G508" s="15">
        <v>8</v>
      </c>
      <c r="H508" s="15">
        <f>(+CONVERT(F508,"hr","sec")*24)-5</f>
        <v>5624</v>
      </c>
      <c r="I508" s="15">
        <f>+CONVERT(F508,"hr","mn")*24</f>
        <v>93.816666666666677</v>
      </c>
      <c r="J508" s="1">
        <f>+Nacsport!B509</f>
        <v>21</v>
      </c>
      <c r="K508" s="1" t="str">
        <f>+Nacsport!C509</f>
        <v>PENALTY</v>
      </c>
      <c r="L508" s="1" t="str">
        <f>+CONCATENATE(Nacsport!I509,Nacsport!J509)</f>
        <v>OPPONENT</v>
      </c>
      <c r="M508" s="29" t="str">
        <f>IF(Nacsport!G509&lt;&gt;"",LEFT(Nacsport!G509,FIND(";",Nacsport!G509)-1),"")</f>
        <v>63</v>
      </c>
      <c r="N508" s="1" t="str">
        <f>IFERROR(MID(Nacsport!G509,FIND(";", Nacsport!G509)+1,IFERROR(FIND(" ", Nacsport!G509 &amp; " ", FIND(";", Nacsport!G509)+1) - FIND(";", Nacsport!G509)-1,LEN(Nacsport!G509))),"")</f>
        <v>54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RUCK DEFENCE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>+IF(AG508="TRY",5,IF(AG508="CONVERSION",2,IF(AG508="PENALTY-KICK",3,IF(AG508="PENALTY-TRY",7,IF(AG508="DROP",3,"")))))</f>
        <v/>
      </c>
      <c r="AI508" s="1" t="str">
        <f>+CONCATENATE(Nacsport!FK509,Nacsport!FL509)</f>
        <v/>
      </c>
      <c r="AJ508" s="34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17"/>
    </row>
    <row r="509" spans="1:45" ht="15.75" hidden="1" customHeight="1" x14ac:dyDescent="0.2">
      <c r="A509">
        <f>+Nacsport!A510</f>
        <v>510</v>
      </c>
      <c r="B509">
        <f>+A509-2</f>
        <v>508</v>
      </c>
      <c r="C509">
        <f>+B509</f>
        <v>508</v>
      </c>
      <c r="D509" s="12">
        <v>1</v>
      </c>
      <c r="E509" s="1" t="s">
        <v>1295</v>
      </c>
      <c r="F509" s="14">
        <f>CONVERT(LEFT(Nacsport!E510,2),"mn","hr")/24+CONVERT(MID(Nacsport!E510,4,2),"sec","hr")/24</f>
        <v>6.5150462962962966E-2</v>
      </c>
      <c r="G509" s="15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15">
        <f>(+CONVERT(F509,"hr","sec")*24)-5</f>
        <v>5624</v>
      </c>
      <c r="I509" s="15">
        <f>+CONVERT(F509,"hr","mn")*24</f>
        <v>93.816666666666677</v>
      </c>
      <c r="J509" s="1">
        <f>+Nacsport!B510</f>
        <v>53</v>
      </c>
      <c r="K509" s="1" t="str">
        <f>+Nacsport!C510</f>
        <v>END</v>
      </c>
      <c r="L509" s="1" t="str">
        <f>+CONCATENATE(Nacsport!I510,Nacsport!J510)</f>
        <v/>
      </c>
      <c r="M509" s="29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>+IF(AG509="TRY",5,IF(AG509="CONVERSION",2,IF(AG509="PENALTY-KICK",3,IF(AG509="PENALTY-TRY",7,IF(AG509="DROP",3,"")))))</f>
        <v/>
      </c>
      <c r="AI509" s="1" t="str">
        <f>+CONCATENATE(Nacsport!FK510,Nacsport!FL510)</f>
        <v/>
      </c>
      <c r="AJ509" s="34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17"/>
    </row>
    <row r="510" spans="1:45" ht="15.75" hidden="1" customHeight="1" x14ac:dyDescent="0.2">
      <c r="A510">
        <f>+Nacsport!A511</f>
        <v>511</v>
      </c>
      <c r="B510">
        <f>+A510-2</f>
        <v>509</v>
      </c>
      <c r="C510">
        <f>+B510</f>
        <v>509</v>
      </c>
      <c r="D510" s="12">
        <v>1</v>
      </c>
      <c r="E510" s="1" t="s">
        <v>1295</v>
      </c>
      <c r="F510" s="14">
        <f>CONVERT(LEFT(Nacsport!E511,2),"mn","hr")/24+CONVERT(MID(Nacsport!E511,4,2),"sec","hr")/24</f>
        <v>6.5173611111111113E-2</v>
      </c>
      <c r="G510" s="15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15">
        <f>(+CONVERT(F510,"hr","sec")*24)-5</f>
        <v>5626</v>
      </c>
      <c r="I510" s="15">
        <f>+CONVERT(F510,"hr","mn")*24</f>
        <v>93.850000000000009</v>
      </c>
      <c r="J510" s="1">
        <f>+Nacsport!B511</f>
        <v>41</v>
      </c>
      <c r="K510" s="1" t="str">
        <f>+Nacsport!C511</f>
        <v>ATTACK</v>
      </c>
      <c r="L510" s="1" t="str">
        <f>+CONCATENATE(Nacsport!I511,Nacsport!J511)</f>
        <v/>
      </c>
      <c r="M510" s="29" t="str">
        <f>IF(Nacsport!G511&lt;&gt;"",LEFT(Nacsport!G511,FIND(";",Nacsport!G511)-1),"")</f>
        <v>49</v>
      </c>
      <c r="N510" s="1" t="str">
        <f>IFERROR(MID(Nacsport!G511,FIND(";", Nacsport!G511)+1,IFERROR(FIND(" ", Nacsport!G511 &amp; " ", FIND(";", Nacsport!G511)+1) - FIND(";", Nacsport!G511)-1,LEN(Nacsport!G511))),"")</f>
        <v>43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>+IF(AG510="TRY",5,IF(AG510="CONVERSION",2,IF(AG510="PENALTY-KICK",3,IF(AG510="PENALTY-TRY",7,IF(AG510="DROP",3,"")))))</f>
        <v/>
      </c>
      <c r="AI510" s="1" t="str">
        <f>+CONCATENATE(Nacsport!FK511,Nacsport!FL511)</f>
        <v/>
      </c>
      <c r="AJ510" s="34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 t="str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/>
      </c>
      <c r="AS510" s="17"/>
    </row>
    <row r="511" spans="1:45" ht="15.75" hidden="1" customHeight="1" x14ac:dyDescent="0.2">
      <c r="A511">
        <f>+Nacsport!A512</f>
        <v>512</v>
      </c>
      <c r="B511">
        <f>+A511-2</f>
        <v>510</v>
      </c>
      <c r="C511">
        <f>+B511</f>
        <v>510</v>
      </c>
      <c r="D511" s="12">
        <v>1</v>
      </c>
      <c r="E511" s="1" t="s">
        <v>1295</v>
      </c>
      <c r="F511" s="14">
        <f>CONVERT(LEFT(Nacsport!E512,2),"mn","hr")/24+CONVERT(MID(Nacsport!E512,4,2),"sec","hr")/24</f>
        <v>6.5173611111111113E-2</v>
      </c>
      <c r="G511" s="15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15">
        <f>(+CONVERT(F511,"hr","sec")*24)-5</f>
        <v>5626</v>
      </c>
      <c r="I511" s="15">
        <f>+CONVERT(F511,"hr","mn")*24</f>
        <v>93.850000000000009</v>
      </c>
      <c r="J511" s="1">
        <f>+Nacsport!B512</f>
        <v>55</v>
      </c>
      <c r="K511" s="1" t="str">
        <f>+Nacsport!C512</f>
        <v>SHORT-MATCH</v>
      </c>
      <c r="L511" s="1" t="str">
        <f>+CONCATENATE(Nacsport!I512,Nacsport!J512)</f>
        <v/>
      </c>
      <c r="M511" s="29" t="str">
        <f>IF(Nacsport!G512&lt;&gt;"",LEFT(Nacsport!G512,FIND(";",Nacsport!G512)-1),"")</f>
        <v>49</v>
      </c>
      <c r="N511" s="1" t="str">
        <f>IFERROR(MID(Nacsport!G512,FIND(";", Nacsport!G512)+1,IFERROR(FIND(" ", Nacsport!G512 &amp; " ", FIND(";", Nacsport!G512)+1) - FIND(";", Nacsport!G512)-1,LEN(Nacsport!G512))),"")</f>
        <v>43</v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/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/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>+IF(AG511="TRY",5,IF(AG511="CONVERSION",2,IF(AG511="PENALTY-KICK",3,IF(AG511="PENALTY-TRY",7,IF(AG511="DROP",3,"")))))</f>
        <v/>
      </c>
      <c r="AI511" s="1" t="str">
        <f>+CONCATENATE(Nacsport!FK512,Nacsport!FL512)</f>
        <v/>
      </c>
      <c r="AJ511" s="34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17"/>
    </row>
    <row r="512" spans="1:45" ht="15.75" hidden="1" customHeight="1" x14ac:dyDescent="0.2">
      <c r="A512">
        <f>+Nacsport!A513</f>
        <v>513</v>
      </c>
      <c r="B512">
        <f>+A512-2</f>
        <v>511</v>
      </c>
      <c r="C512">
        <f>+B512</f>
        <v>511</v>
      </c>
      <c r="D512" s="12">
        <v>1</v>
      </c>
      <c r="E512" s="1" t="s">
        <v>1295</v>
      </c>
      <c r="F512" s="14">
        <f>CONVERT(LEFT(Nacsport!E513,2),"mn","hr")/24+CONVERT(MID(Nacsport!E513,4,2),"sec","hr")/24</f>
        <v>6.5243055555555568E-2</v>
      </c>
      <c r="G512" s="15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15">
        <f>(+CONVERT(F512,"hr","sec")*24)-5</f>
        <v>5632.0000000000018</v>
      </c>
      <c r="I512" s="15">
        <f>+CONVERT(F512,"hr","mn")*24</f>
        <v>93.950000000000017</v>
      </c>
      <c r="J512" s="1">
        <f>+Nacsport!B513</f>
        <v>28</v>
      </c>
      <c r="K512" s="1" t="str">
        <f>+Nacsport!C513</f>
        <v>MISSED-TACKLE</v>
      </c>
      <c r="L512" s="1" t="str">
        <f>+CONCATENATE(Nacsport!I513,Nacsport!J513)</f>
        <v>OPPONENT</v>
      </c>
      <c r="M512" s="29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>+IF(AG512="TRY",5,IF(AG512="CONVERSION",2,IF(AG512="PENALTY-KICK",3,IF(AG512="PENALTY-TRY",7,IF(AG512="DROP",3,"")))))</f>
        <v/>
      </c>
      <c r="AI512" s="1" t="str">
        <f>+CONCATENATE(Nacsport!FK513,Nacsport!FL513)</f>
        <v/>
      </c>
      <c r="AJ512" s="34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17"/>
    </row>
    <row r="513" spans="1:45" ht="15.75" hidden="1" customHeight="1" x14ac:dyDescent="0.2">
      <c r="A513">
        <f>+Nacsport!A514</f>
        <v>514</v>
      </c>
      <c r="B513">
        <f>+A513-2</f>
        <v>512</v>
      </c>
      <c r="C513">
        <f>+B513</f>
        <v>512</v>
      </c>
      <c r="D513" s="12">
        <v>1</v>
      </c>
      <c r="E513" s="1" t="s">
        <v>1295</v>
      </c>
      <c r="F513" s="14">
        <f>CONVERT(LEFT(Nacsport!E514,2),"mn","hr")/24+CONVERT(MID(Nacsport!E514,4,2),"sec","hr")/24</f>
        <v>6.5277777777777782E-2</v>
      </c>
      <c r="G513" s="15">
        <f>(CONVERT((CONVERT(LEFT(Nacsport!F514,2),"mn","hr")/24+CONVERT(MID(Nacsport!F514,4,2),"sec","hr")/24)-(CONVERT(LEFT(Nacsport!E514,2),"mn","hr")/24+CONVERT(MID(Nacsport!E514,4,2),"sec","hr")/24),"hr","sec")*24)+2</f>
        <v>5.000000000000469</v>
      </c>
      <c r="H513" s="15">
        <f>(+CONVERT(F513,"hr","sec")*24)-5</f>
        <v>5635.0000000000009</v>
      </c>
      <c r="I513" s="15">
        <f>+CONVERT(F513,"hr","mn")*24</f>
        <v>94</v>
      </c>
      <c r="J513" s="1">
        <f>+Nacsport!B514</f>
        <v>70</v>
      </c>
      <c r="K513" s="1" t="str">
        <f>+Nacsport!C514</f>
        <v>TACKLE</v>
      </c>
      <c r="L513" s="1" t="str">
        <f>+CONCATENATE(Nacsport!I514,Nacsport!J514)</f>
        <v>OPPONENT</v>
      </c>
      <c r="M513" s="29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>+IF(AG513="TRY",5,IF(AG513="CONVERSION",2,IF(AG513="PENALTY-KICK",3,IF(AG513="PENALTY-TRY",7,IF(AG513="DROP",3,"")))))</f>
        <v/>
      </c>
      <c r="AI513" s="1" t="str">
        <f>+CONCATENATE(Nacsport!FK514,Nacsport!FL514)</f>
        <v/>
      </c>
      <c r="AJ513" s="34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S513" s="17"/>
    </row>
    <row r="514" spans="1:45" ht="15.75" customHeight="1" x14ac:dyDescent="0.2">
      <c r="A514">
        <f>+Nacsport!A515</f>
        <v>515</v>
      </c>
      <c r="B514">
        <f>+A514-2</f>
        <v>513</v>
      </c>
      <c r="C514">
        <f>+B514</f>
        <v>513</v>
      </c>
      <c r="D514" s="12">
        <v>1</v>
      </c>
      <c r="E514" s="1" t="s">
        <v>1295</v>
      </c>
      <c r="F514" s="14">
        <f>CONVERT(LEFT(Nacsport!E515,2),"mn","hr")/24+CONVERT(MID(Nacsport!E515,4,2),"sec","hr")/24</f>
        <v>6.5289351851851862E-2</v>
      </c>
      <c r="G514" s="15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15">
        <f>(+CONVERT(F514,"hr","sec")*24)-5</f>
        <v>5636.0000000000009</v>
      </c>
      <c r="I514" s="15">
        <f>+CONVERT(F514,"hr","mn")*24</f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29" t="str">
        <f>IF(Nacsport!G515&lt;&gt;"",LEFT(Nacsport!G515,FIND(";",Nacsport!G515)-1),"")</f>
        <v>49</v>
      </c>
      <c r="N514" s="1" t="str">
        <f>IFERROR(MID(Nacsport!G515,FIND(";", Nacsport!G515)+1,IFERROR(FIND(" ", Nacsport!G515 &amp; " ", FIND(";", Nacsport!G515)+1) - FIND(";", Nacsport!G515)-1,LEN(Nacsport!G515))),"")</f>
        <v>43</v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>FAST</v>
      </c>
      <c r="AG514" s="1" t="str">
        <f>+CONCATENATE(Nacsport!FF515,Nacsport!FG515,Nacsport!FH515,Nacsport!FI515,Nacsport!FJ515)</f>
        <v/>
      </c>
      <c r="AH514" s="1" t="str">
        <f>+IF(AG514="TRY",5,IF(AG514="CONVERSION",2,IF(AG514="PENALTY-KICK",3,IF(AG514="PENALTY-TRY",7,IF(AG514="DROP",3,"")))))</f>
        <v/>
      </c>
      <c r="AI514" s="1" t="str">
        <f>+CONCATENATE(Nacsport!FK515,Nacsport!FL515)</f>
        <v/>
      </c>
      <c r="AJ514" s="34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17"/>
    </row>
    <row r="515" spans="1:45" ht="15.75" customHeight="1" x14ac:dyDescent="0.2">
      <c r="A515">
        <f>+Nacsport!A516</f>
        <v>516</v>
      </c>
      <c r="B515">
        <f>+A515-2</f>
        <v>514</v>
      </c>
      <c r="C515">
        <f>+B515</f>
        <v>514</v>
      </c>
      <c r="D515" s="12">
        <v>1</v>
      </c>
      <c r="E515" s="1" t="s">
        <v>1295</v>
      </c>
      <c r="F515" s="14">
        <f>CONVERT(LEFT(Nacsport!E516,2),"mn","hr")/24+CONVERT(MID(Nacsport!E516,4,2),"sec","hr")/24</f>
        <v>6.5324074074074076E-2</v>
      </c>
      <c r="G515" s="15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15">
        <f>(+CONVERT(F515,"hr","sec")*24)-5</f>
        <v>5639</v>
      </c>
      <c r="I515" s="15">
        <f>+CONVERT(F515,"hr","mn")*24</f>
        <v>94.066666666666677</v>
      </c>
      <c r="J515" s="1">
        <f>+Nacsport!B516</f>
        <v>24</v>
      </c>
      <c r="K515" s="1" t="str">
        <f>+Nacsport!C516</f>
        <v>TURNOVER-</v>
      </c>
      <c r="L515" s="1" t="str">
        <f>+CONCATENATE(Nacsport!I516,Nacsport!J516)</f>
        <v>SAN BENEDETTO</v>
      </c>
      <c r="M515" s="29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5" s="1" t="str">
        <f>IF(ISNA(LOOKUP(2,1/(Nacsport!AA516:BY516&lt;&gt;""),Nacsport!AA516:BY516)),"",LOOKUP(2,1/(Nacsport!AA516:BY516&lt;&gt;""),Nacsport!AA516:BY516))</f>
        <v>20</v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>ROBBED</v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>+IF(AG515="TRY",5,IF(AG515="CONVERSION",2,IF(AG515="PENALTY-KICK",3,IF(AG515="PENALTY-TRY",7,IF(AG515="DROP",3,"")))))</f>
        <v/>
      </c>
      <c r="AI515" s="1" t="str">
        <f>+CONCATENATE(Nacsport!FK516,Nacsport!FL516)</f>
        <v/>
      </c>
      <c r="AJ515" s="34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S515" s="17"/>
    </row>
    <row r="516" spans="1:45" ht="15.75" hidden="1" customHeight="1" x14ac:dyDescent="0.2">
      <c r="A516">
        <f>+Nacsport!A517</f>
        <v>517</v>
      </c>
      <c r="B516">
        <f>+A516-2</f>
        <v>515</v>
      </c>
      <c r="C516">
        <f>+B516</f>
        <v>515</v>
      </c>
      <c r="D516" s="12">
        <v>1</v>
      </c>
      <c r="E516" s="1" t="s">
        <v>1295</v>
      </c>
      <c r="F516" s="14">
        <f>CONVERT(LEFT(Nacsport!E517,2),"mn","hr")/24+CONVERT(MID(Nacsport!E517,4,2),"sec","hr")/24</f>
        <v>6.5335648148148157E-2</v>
      </c>
      <c r="G516" s="15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15">
        <f>(+CONVERT(F516,"hr","sec")*24)-5</f>
        <v>5640.0000000000009</v>
      </c>
      <c r="I516" s="15">
        <f>+CONVERT(F516,"hr","mn")*24</f>
        <v>94.083333333333357</v>
      </c>
      <c r="J516" s="1">
        <f>+Nacsport!B517</f>
        <v>54</v>
      </c>
      <c r="K516" s="1" t="str">
        <f>+Nacsport!C517</f>
        <v>END</v>
      </c>
      <c r="L516" s="1" t="str">
        <f>+CONCATENATE(Nacsport!I517,Nacsport!J517)</f>
        <v/>
      </c>
      <c r="M516" s="29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>+IF(AG516="TRY",5,IF(AG516="CONVERSION",2,IF(AG516="PENALTY-KICK",3,IF(AG516="PENALTY-TRY",7,IF(AG516="DROP",3,"")))))</f>
        <v/>
      </c>
      <c r="AI516" s="1" t="str">
        <f>+CONCATENATE(Nacsport!FK517,Nacsport!FL517)</f>
        <v/>
      </c>
      <c r="AJ516" s="34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17"/>
    </row>
    <row r="517" spans="1:45" ht="15.75" hidden="1" customHeight="1" x14ac:dyDescent="0.2">
      <c r="A517">
        <f>+Nacsport!A518</f>
        <v>518</v>
      </c>
      <c r="B517">
        <f>+A517-2</f>
        <v>516</v>
      </c>
      <c r="C517">
        <f>+B517</f>
        <v>516</v>
      </c>
      <c r="D517" s="12">
        <v>1</v>
      </c>
      <c r="E517" s="1" t="s">
        <v>1295</v>
      </c>
      <c r="F517" s="14">
        <f>CONVERT(LEFT(Nacsport!E518,2),"mn","hr")/24+CONVERT(MID(Nacsport!E518,4,2),"sec","hr")/24</f>
        <v>6.5451388888888892E-2</v>
      </c>
      <c r="G517" s="15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15">
        <f>(+CONVERT(F517,"hr","sec")*24)-5</f>
        <v>5650</v>
      </c>
      <c r="I517" s="15">
        <f>+CONVERT(F517,"hr","mn")*24</f>
        <v>94.25</v>
      </c>
      <c r="J517" s="1">
        <f>+Nacsport!B518</f>
        <v>19</v>
      </c>
      <c r="K517" s="1" t="str">
        <f>+Nacsport!C518</f>
        <v>POINTS</v>
      </c>
      <c r="L517" s="1" t="str">
        <f>+CONCATENATE(Nacsport!I518,Nacsport!J518)</f>
        <v>OPPONENT</v>
      </c>
      <c r="M517" s="29" t="str">
        <f>IF(Nacsport!G518&lt;&gt;"",LEFT(Nacsport!G518,FIND(";",Nacsport!G518)-1),"")</f>
        <v>35</v>
      </c>
      <c r="N517" s="1" t="str">
        <f>IFERROR(MID(Nacsport!G518,FIND(";", Nacsport!G518)+1,IFERROR(FIND(" ", Nacsport!G518 &amp; " ", FIND(";", Nacsport!G518)+1) - FIND(";", Nacsport!G518)-1,LEN(Nacsport!G518))),"")</f>
        <v>99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>TRY</v>
      </c>
      <c r="AH517" s="1">
        <f>+IF(AG517="TRY",5,IF(AG517="CONVERSION",2,IF(AG517="PENALTY-KICK",3,IF(AG517="PENALTY-TRY",7,IF(AG517="DROP",3,"")))))</f>
        <v>5</v>
      </c>
      <c r="AI517" s="1" t="str">
        <f>+CONCATENATE(Nacsport!FK518,Nacsport!FL518)</f>
        <v/>
      </c>
      <c r="AJ517" s="34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S517" s="17"/>
    </row>
    <row r="518" spans="1:45" ht="15.75" hidden="1" customHeight="1" x14ac:dyDescent="0.2">
      <c r="A518">
        <f>+Nacsport!A519</f>
        <v>519</v>
      </c>
      <c r="B518">
        <f>+A518-2</f>
        <v>517</v>
      </c>
      <c r="C518">
        <f>+B518</f>
        <v>517</v>
      </c>
      <c r="D518" s="12">
        <v>1</v>
      </c>
      <c r="E518" s="1" t="s">
        <v>1295</v>
      </c>
      <c r="F518" s="14">
        <f>CONVERT(LEFT(Nacsport!E519,2),"mn","hr")/24+CONVERT(MID(Nacsport!E519,4,2),"sec","hr")/24</f>
        <v>6.5532407407407414E-2</v>
      </c>
      <c r="G518" s="15">
        <f>CONVERT((CONVERT(LEFT(Nacsport!F519,2),"mn","hr")/24+CONVERT(MID(Nacsport!F519,4,2),"sec","hr")/24)-(CONVERT(LEFT(Nacsport!E519,2),"mn","hr")/24+CONVERT(MID(Nacsport!E519,4,2),"sec","hr")/24),"hr","sec")*24</f>
        <v>0</v>
      </c>
      <c r="H518" s="15">
        <f>(+CONVERT(F518,"hr","sec")*24)-5</f>
        <v>5657</v>
      </c>
      <c r="I518" s="15">
        <f>+CONVERT(F518,"hr","mn")*24</f>
        <v>94.366666666666674</v>
      </c>
      <c r="J518" s="1">
        <f>+Nacsport!B519</f>
        <v>20</v>
      </c>
      <c r="K518" s="1" t="str">
        <f>+Nacsport!C519</f>
        <v>POINTS</v>
      </c>
      <c r="L518" s="1" t="str">
        <f>+CONCATENATE(Nacsport!I519,Nacsport!J519)</f>
        <v>OPPONENT</v>
      </c>
      <c r="M518" s="29" t="str">
        <f>IF(Nacsport!G519&lt;&gt;"",LEFT(Nacsport!G519,FIND(";",Nacsport!G519)-1),"")</f>
        <v>34</v>
      </c>
      <c r="N518" s="1" t="str">
        <f>IFERROR(MID(Nacsport!G519,FIND(";", Nacsport!G519)+1,IFERROR(FIND(" ", Nacsport!G519 &amp; " ", FIND(";", Nacsport!G519)+1) - FIND(";", Nacsport!G519)-1,LEN(Nacsport!G519))),"")</f>
        <v>94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>CONVERSION</v>
      </c>
      <c r="AH518" s="1">
        <f>+IF(AG518="TRY",5,IF(AG518="CONVERSION",2,IF(AG518="PENALTY-KICK",3,IF(AG518="PENALTY-TRY",7,IF(AG518="DROP",3,"")))))</f>
        <v>2</v>
      </c>
      <c r="AI518" s="1" t="str">
        <f>+CONCATENATE(Nacsport!FK519,Nacsport!FL519)</f>
        <v/>
      </c>
      <c r="AJ518" s="34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17"/>
    </row>
    <row r="519" spans="1:45" ht="15.75" customHeight="1" x14ac:dyDescent="0.2">
      <c r="A519">
        <f>+Nacsport!A520</f>
        <v>520</v>
      </c>
      <c r="B519">
        <f>+A519-2</f>
        <v>518</v>
      </c>
      <c r="C519">
        <f>+B519</f>
        <v>518</v>
      </c>
      <c r="D519" s="12">
        <v>1</v>
      </c>
      <c r="E519" s="1" t="s">
        <v>1295</v>
      </c>
      <c r="F519" s="14">
        <f>CONVERT(LEFT(Nacsport!E520,2),"mn","hr")/24+CONVERT(MID(Nacsport!E520,4,2),"sec","hr")/24</f>
        <v>6.5868055555555555E-2</v>
      </c>
      <c r="G519" s="15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15">
        <f>(+CONVERT(F519,"hr","sec")*24)-5</f>
        <v>5686</v>
      </c>
      <c r="I519" s="15">
        <f>+CONVERT(F519,"hr","mn")*24</f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29" t="str">
        <f>IF(Nacsport!G520&lt;&gt;"",LEFT(Nacsport!G520,FIND(";",Nacsport!G520)-1),"")</f>
        <v/>
      </c>
      <c r="N519" s="1" t="str">
        <f>IFERROR(MID(Nacsport!G520,FIND(";", Nacsport!G520)+1,IFERROR(FIND(" ", Nacsport!G520 &amp; " ", FIND(";", Nacsport!G520)+1) - FIND(";", Nacsport!G520)-1,LEN(Nacsport!G520))),"")</f>
        <v/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>+IF(AG519="TRY",5,IF(AG519="CONVERSION",2,IF(AG519="PENALTY-KICK",3,IF(AG519="PENALTY-TRY",7,IF(AG519="DROP",3,"")))))</f>
        <v/>
      </c>
      <c r="AI519" s="1" t="str">
        <f>+CONCATENATE(Nacsport!FK520,Nacsport!FL520)</f>
        <v/>
      </c>
      <c r="AJ519" s="34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17"/>
    </row>
    <row r="520" spans="1:45" ht="15.75" hidden="1" customHeight="1" x14ac:dyDescent="0.2">
      <c r="A520">
        <f>+Nacsport!A521</f>
        <v>521</v>
      </c>
      <c r="B520">
        <f>+A520-2</f>
        <v>519</v>
      </c>
      <c r="C520">
        <f>+B520</f>
        <v>519</v>
      </c>
      <c r="D520" s="12">
        <v>1</v>
      </c>
      <c r="E520" s="1" t="s">
        <v>1295</v>
      </c>
      <c r="F520" s="14">
        <f>CONVERT(LEFT(Nacsport!E521,2),"mn","hr")/24+CONVERT(MID(Nacsport!E521,4,2),"sec","hr")/24</f>
        <v>6.5879629629629635E-2</v>
      </c>
      <c r="G520" s="15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15">
        <f>(+CONVERT(F520,"hr","sec")*24)-5</f>
        <v>5687</v>
      </c>
      <c r="I520" s="15">
        <f>+CONVERT(F520,"hr","mn")*24</f>
        <v>94.866666666666674</v>
      </c>
      <c r="J520" s="1">
        <f>+Nacsport!B521</f>
        <v>36</v>
      </c>
      <c r="K520" s="1" t="str">
        <f>+Nacsport!C521</f>
        <v>DEFENCE</v>
      </c>
      <c r="L520" s="1" t="str">
        <f>+CONCATENATE(Nacsport!I521,Nacsport!J521)</f>
        <v/>
      </c>
      <c r="M520" s="29" t="str">
        <f>IF(Nacsport!G521&lt;&gt;"",LEFT(Nacsport!G521,FIND(";",Nacsport!G521)-1),"")</f>
        <v>13</v>
      </c>
      <c r="N520" s="1" t="str">
        <f>IFERROR(MID(Nacsport!G521,FIND(";", Nacsport!G521)+1,IFERROR(FIND(" ", Nacsport!G521 &amp; " ", FIND(";", Nacsport!G521)+1) - FIND(";", Nacsport!G521)-1,LEN(Nacsport!G521))),"")</f>
        <v>29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>+IF(AG520="TRY",5,IF(AG520="CONVERSION",2,IF(AG520="PENALTY-KICK",3,IF(AG520="PENALTY-TRY",7,IF(AG520="DROP",3,"")))))</f>
        <v/>
      </c>
      <c r="AI520" s="1" t="str">
        <f>+CONCATENATE(Nacsport!FK521,Nacsport!FL521)</f>
        <v/>
      </c>
      <c r="AJ520" s="34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 t="str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/>
      </c>
      <c r="AS520" s="17"/>
    </row>
    <row r="521" spans="1:45" ht="15.75" hidden="1" customHeight="1" x14ac:dyDescent="0.2">
      <c r="A521">
        <f>+Nacsport!A522</f>
        <v>522</v>
      </c>
      <c r="B521">
        <f>+A521-2</f>
        <v>520</v>
      </c>
      <c r="C521">
        <f>+B521</f>
        <v>520</v>
      </c>
      <c r="D521" s="12">
        <v>1</v>
      </c>
      <c r="E521" s="1" t="s">
        <v>1295</v>
      </c>
      <c r="F521" s="14">
        <f>CONVERT(LEFT(Nacsport!E522,2),"mn","hr")/24+CONVERT(MID(Nacsport!E522,4,2),"sec","hr")/24</f>
        <v>6.5879629629629635E-2</v>
      </c>
      <c r="G521" s="15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15">
        <f>(+CONVERT(F521,"hr","sec")*24)-5</f>
        <v>5687</v>
      </c>
      <c r="I521" s="15">
        <f>+CONVERT(F521,"hr","mn")*24</f>
        <v>94.866666666666674</v>
      </c>
      <c r="J521" s="1">
        <f>+Nacsport!B522</f>
        <v>56</v>
      </c>
      <c r="K521" s="1" t="str">
        <f>+Nacsport!C522</f>
        <v>SHORT-MATCH</v>
      </c>
      <c r="L521" s="1" t="str">
        <f>+CONCATENATE(Nacsport!I522,Nacsport!J522)</f>
        <v/>
      </c>
      <c r="M521" s="29" t="str">
        <f>IF(Nacsport!G522&lt;&gt;"",LEFT(Nacsport!G522,FIND(";",Nacsport!G522)-1),"")</f>
        <v>13</v>
      </c>
      <c r="N521" s="1" t="str">
        <f>IFERROR(MID(Nacsport!G522,FIND(";", Nacsport!G522)+1,IFERROR(FIND(" ", Nacsport!G522 &amp; " ", FIND(";", Nacsport!G522)+1) - FIND(";", Nacsport!G522)-1,LEN(Nacsport!G522))),"")</f>
        <v>29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>+IF(AG521="TRY",5,IF(AG521="CONVERSION",2,IF(AG521="PENALTY-KICK",3,IF(AG521="PENALTY-TRY",7,IF(AG521="DROP",3,"")))))</f>
        <v/>
      </c>
      <c r="AI521" s="1" t="str">
        <f>+CONCATENATE(Nacsport!FK522,Nacsport!FL522)</f>
        <v/>
      </c>
      <c r="AJ521" s="34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17"/>
    </row>
    <row r="522" spans="1:45" ht="15.75" customHeight="1" x14ac:dyDescent="0.2">
      <c r="A522">
        <f>+Nacsport!A523</f>
        <v>523</v>
      </c>
      <c r="B522">
        <f>+A522-2</f>
        <v>521</v>
      </c>
      <c r="C522">
        <f>+B522</f>
        <v>521</v>
      </c>
      <c r="D522" s="12">
        <v>1</v>
      </c>
      <c r="E522" s="1" t="s">
        <v>1295</v>
      </c>
      <c r="F522" s="14">
        <f>CONVERT(LEFT(Nacsport!E523,2),"mn","hr")/24+CONVERT(MID(Nacsport!E523,4,2),"sec","hr")/24</f>
        <v>6.5949074074074077E-2</v>
      </c>
      <c r="G522" s="15">
        <f>(CONVERT((CONVERT(LEFT(Nacsport!F523,2),"mn","hr")/24+CONVERT(MID(Nacsport!F523,4,2),"sec","hr")/24)-(CONVERT(LEFT(Nacsport!E523,2),"mn","hr")/24+CONVERT(MID(Nacsport!E523,4,2),"sec","hr")/24),"hr","sec")*24)+2</f>
        <v>5.000000000000469</v>
      </c>
      <c r="H522" s="15">
        <f>(+CONVERT(F522,"hr","sec")*24)-5</f>
        <v>5693</v>
      </c>
      <c r="I522" s="15">
        <f>+CONVERT(F522,"hr","mn")*24</f>
        <v>94.966666666666669</v>
      </c>
      <c r="J522" s="1">
        <f>+Nacsport!B523</f>
        <v>71</v>
      </c>
      <c r="K522" s="1" t="str">
        <f>+Nacsport!C523</f>
        <v>TACKLE</v>
      </c>
      <c r="L522" s="1" t="str">
        <f>+CONCATENATE(Nacsport!I523,Nacsport!J523)</f>
        <v>SAN BENEDETTO</v>
      </c>
      <c r="M522" s="29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>9</v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>NEGATIVE</v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>+IF(AG522="TRY",5,IF(AG522="CONVERSION",2,IF(AG522="PENALTY-KICK",3,IF(AG522="PENALTY-TRY",7,IF(AG522="DROP",3,"")))))</f>
        <v/>
      </c>
      <c r="AI522" s="1" t="str">
        <f>+CONCATENATE(Nacsport!FK523,Nacsport!FL523)</f>
        <v/>
      </c>
      <c r="AJ522" s="34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17"/>
    </row>
    <row r="523" spans="1:45" ht="15.75" hidden="1" customHeight="1" x14ac:dyDescent="0.2">
      <c r="A523">
        <f>+Nacsport!A524</f>
        <v>524</v>
      </c>
      <c r="B523">
        <f>+A523-2</f>
        <v>522</v>
      </c>
      <c r="C523">
        <f>+B523</f>
        <v>522</v>
      </c>
      <c r="D523" s="12">
        <v>1</v>
      </c>
      <c r="E523" s="1" t="s">
        <v>1295</v>
      </c>
      <c r="F523" s="14">
        <f>CONVERT(LEFT(Nacsport!E524,2),"mn","hr")/24+CONVERT(MID(Nacsport!E524,4,2),"sec","hr")/24</f>
        <v>6.5995370370370371E-2</v>
      </c>
      <c r="G523" s="15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15">
        <f>(+CONVERT(F523,"hr","sec")*24)-5</f>
        <v>5697</v>
      </c>
      <c r="I523" s="15">
        <f>+CONVERT(F523,"hr","mn")*24</f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OPPONENT</v>
      </c>
      <c r="M523" s="29" t="str">
        <f>IF(Nacsport!G524&lt;&gt;"",LEFT(Nacsport!G524,FIND(";",Nacsport!G524)-1),"")</f>
        <v>13</v>
      </c>
      <c r="N523" s="1" t="str">
        <f>IFERROR(MID(Nacsport!G524,FIND(";", Nacsport!G524)+1,IFERROR(FIND(" ", Nacsport!G524 &amp; " ", FIND(";", Nacsport!G524)+1) - FIND(";", Nacsport!G524)-1,LEN(Nacsport!G524))),"")</f>
        <v>29</v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>SLOW</v>
      </c>
      <c r="AG523" s="1" t="str">
        <f>+CONCATENATE(Nacsport!FF524,Nacsport!FG524,Nacsport!FH524,Nacsport!FI524,Nacsport!FJ524)</f>
        <v/>
      </c>
      <c r="AH523" s="1" t="str">
        <f>+IF(AG523="TRY",5,IF(AG523="CONVERSION",2,IF(AG523="PENALTY-KICK",3,IF(AG523="PENALTY-TRY",7,IF(AG523="DROP",3,"")))))</f>
        <v/>
      </c>
      <c r="AI523" s="1" t="str">
        <f>+CONCATENATE(Nacsport!FK524,Nacsport!FL524)</f>
        <v/>
      </c>
      <c r="AJ523" s="34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 t="str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/>
      </c>
      <c r="AS523" s="17"/>
    </row>
    <row r="524" spans="1:45" ht="15.75" customHeight="1" x14ac:dyDescent="0.2">
      <c r="A524">
        <f>+Nacsport!A525</f>
        <v>525</v>
      </c>
      <c r="B524">
        <f>+A524-2</f>
        <v>523</v>
      </c>
      <c r="C524">
        <f>+B524</f>
        <v>523</v>
      </c>
      <c r="D524" s="12">
        <v>1</v>
      </c>
      <c r="E524" s="1" t="s">
        <v>1295</v>
      </c>
      <c r="F524" s="14">
        <f>CONVERT(LEFT(Nacsport!E525,2),"mn","hr")/24+CONVERT(MID(Nacsport!E525,4,2),"sec","hr")/24</f>
        <v>6.6018518518518518E-2</v>
      </c>
      <c r="G524" s="15">
        <v>8</v>
      </c>
      <c r="H524" s="15">
        <f>(+CONVERT(F524,"hr","sec")*24)-5</f>
        <v>5699</v>
      </c>
      <c r="I524" s="15">
        <f>+CONVERT(F524,"hr","mn")*24</f>
        <v>95.066666666666663</v>
      </c>
      <c r="J524" s="1">
        <f>+Nacsport!B525</f>
        <v>22</v>
      </c>
      <c r="K524" s="1" t="str">
        <f>+Nacsport!C525</f>
        <v>PENALTY</v>
      </c>
      <c r="L524" s="1" t="str">
        <f>+CONCATENATE(Nacsport!I525,Nacsport!J525)</f>
        <v>SAN BENEDETTO</v>
      </c>
      <c r="M524" s="29" t="str">
        <f>IF(Nacsport!G525&lt;&gt;"",LEFT(Nacsport!G525,FIND(";",Nacsport!G525)-1),"")</f>
        <v>11</v>
      </c>
      <c r="N524" s="1" t="str">
        <f>IFERROR(MID(Nacsport!G525,FIND(";", Nacsport!G525)+1,IFERROR(FIND(" ", Nacsport!G525 &amp; " ", FIND(";", Nacsport!G525)+1) - FIND(";", Nacsport!G525)-1,LEN(Nacsport!G525))),"")</f>
        <v>31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>
        <f>IF(ISNA(LOOKUP(2,1/(Nacsport!AA525:BY525&lt;&gt;""),Nacsport!AA525:BY525)),"",LOOKUP(2,1/(Nacsport!AA525:BY525&lt;&gt;""),Nacsport!AA525:BY525))</f>
        <v>27</v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>RUCK DEFENCE</v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>+IF(AG524="TRY",5,IF(AG524="CONVERSION",2,IF(AG524="PENALTY-KICK",3,IF(AG524="PENALTY-TRY",7,IF(AG524="DROP",3,"")))))</f>
        <v/>
      </c>
      <c r="AI524" s="1" t="str">
        <f>+CONCATENATE(Nacsport!FK525,Nacsport!FL525)</f>
        <v/>
      </c>
      <c r="AJ524" s="34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17"/>
    </row>
    <row r="525" spans="1:45" ht="15.75" hidden="1" customHeight="1" x14ac:dyDescent="0.2">
      <c r="A525">
        <f>+Nacsport!A526</f>
        <v>526</v>
      </c>
      <c r="B525">
        <f t="shared" ref="B481:B542" si="8">+A525-2</f>
        <v>524</v>
      </c>
      <c r="C525">
        <f t="shared" ref="C481:C542" si="9">+B525</f>
        <v>524</v>
      </c>
      <c r="D525" s="12">
        <v>1</v>
      </c>
      <c r="E525" s="1" t="s">
        <v>1295</v>
      </c>
      <c r="F525" s="14">
        <f>CONVERT(LEFT(Nacsport!E526,2),"mn","hr")/24+CONVERT(MID(Nacsport!E526,4,2),"sec","hr")/24</f>
        <v>6.6018518518518518E-2</v>
      </c>
      <c r="G525" s="15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15">
        <f t="shared" ref="H515:H543" si="10">(+CONVERT(F525,"hr","sec")*24)-5</f>
        <v>5699</v>
      </c>
      <c r="I525" s="15">
        <f t="shared" ref="I516:I542" si="11">+CONVERT(F525,"hr","mn")*24</f>
        <v>95.066666666666663</v>
      </c>
      <c r="J525" s="1">
        <f>+Nacsport!B526</f>
        <v>55</v>
      </c>
      <c r="K525" s="1" t="str">
        <f>+Nacsport!C526</f>
        <v>END</v>
      </c>
      <c r="L525" s="1" t="str">
        <f>+CONCATENATE(Nacsport!I526,Nacsport!J526)</f>
        <v/>
      </c>
      <c r="M525" s="29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ref="AH490:AH543" si="12">+IF(AG525="TRY",5,IF(AG525="CONVERSION",2,IF(AG525="PENALTY-KICK",3,IF(AG525="PENALTY-TRY",7,IF(AG525="DROP",3,"")))))</f>
        <v/>
      </c>
      <c r="AI525" s="1" t="str">
        <f>+CONCATENATE(Nacsport!FK526,Nacsport!FL526)</f>
        <v/>
      </c>
      <c r="AJ525" s="34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17"/>
    </row>
    <row r="526" spans="1:45" ht="15.75" hidden="1" customHeight="1" x14ac:dyDescent="0.2">
      <c r="A526">
        <f>+Nacsport!A527</f>
        <v>527</v>
      </c>
      <c r="B526">
        <f t="shared" si="8"/>
        <v>525</v>
      </c>
      <c r="C526">
        <f t="shared" si="9"/>
        <v>525</v>
      </c>
      <c r="D526" s="12">
        <v>1</v>
      </c>
      <c r="E526" s="1" t="s">
        <v>1295</v>
      </c>
      <c r="F526" s="14">
        <f>CONVERT(LEFT(Nacsport!E527,2),"mn","hr")/24+CONVERT(MID(Nacsport!E527,4,2),"sec","hr")/24</f>
        <v>6.6504629629629636E-2</v>
      </c>
      <c r="G526" s="15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15">
        <f t="shared" si="10"/>
        <v>5741</v>
      </c>
      <c r="I526" s="15">
        <f t="shared" si="11"/>
        <v>95.76666666666668</v>
      </c>
      <c r="J526" s="1">
        <f>+Nacsport!B527</f>
        <v>37</v>
      </c>
      <c r="K526" s="1" t="str">
        <f>+Nacsport!C527</f>
        <v>DEFENCE</v>
      </c>
      <c r="L526" s="1" t="str">
        <f>+CONCATENATE(Nacsport!I527,Nacsport!J527)</f>
        <v/>
      </c>
      <c r="M526" s="29" t="str">
        <f>IF(Nacsport!G527&lt;&gt;"",LEFT(Nacsport!G527,FIND(";",Nacsport!G527)-1),"")</f>
        <v>1</v>
      </c>
      <c r="N526" s="1" t="str">
        <f>IFERROR(MID(Nacsport!G527,FIND(";", Nacsport!G527)+1,IFERROR(FIND(" ", Nacsport!G527 &amp; " ", FIND(";", Nacsport!G527)+1) - FIND(";", Nacsport!G527)-1,LEN(Nacsport!G527))),"")</f>
        <v>58</v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12"/>
        <v/>
      </c>
      <c r="AI526" s="1" t="str">
        <f>+CONCATENATE(Nacsport!FK527,Nacsport!FL527)</f>
        <v/>
      </c>
      <c r="AJ526" s="34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 t="str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/>
      </c>
      <c r="AS526" s="17"/>
    </row>
    <row r="527" spans="1:45" ht="15.75" hidden="1" customHeight="1" x14ac:dyDescent="0.2">
      <c r="A527">
        <f>+Nacsport!A528</f>
        <v>528</v>
      </c>
      <c r="B527">
        <f t="shared" si="8"/>
        <v>526</v>
      </c>
      <c r="C527">
        <f t="shared" si="9"/>
        <v>526</v>
      </c>
      <c r="D527" s="12">
        <v>1</v>
      </c>
      <c r="E527" s="1" t="s">
        <v>1295</v>
      </c>
      <c r="F527" s="14">
        <f>CONVERT(LEFT(Nacsport!E528,2),"mn","hr")/24+CONVERT(MID(Nacsport!E528,4,2),"sec","hr")/24</f>
        <v>6.6504629629629636E-2</v>
      </c>
      <c r="G527" s="15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15">
        <f t="shared" si="10"/>
        <v>5741</v>
      </c>
      <c r="I527" s="15">
        <f t="shared" si="11"/>
        <v>95.76666666666668</v>
      </c>
      <c r="J527" s="1">
        <f>+Nacsport!B528</f>
        <v>57</v>
      </c>
      <c r="K527" s="1" t="str">
        <f>+Nacsport!C528</f>
        <v>SHORT-MATCH</v>
      </c>
      <c r="L527" s="1" t="str">
        <f>+CONCATENATE(Nacsport!I528,Nacsport!J528)</f>
        <v/>
      </c>
      <c r="M527" s="29" t="str">
        <f>IF(Nacsport!G528&lt;&gt;"",LEFT(Nacsport!G528,FIND(";",Nacsport!G528)-1),"")</f>
        <v>1</v>
      </c>
      <c r="N527" s="1" t="str">
        <f>IFERROR(MID(Nacsport!G528,FIND(";", Nacsport!G528)+1,IFERROR(FIND(" ", Nacsport!G528 &amp; " ", FIND(";", Nacsport!G528)+1) - FIND(";", Nacsport!G528)-1,LEN(Nacsport!G528))),"")</f>
        <v>58</v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12"/>
        <v/>
      </c>
      <c r="AI527" s="1" t="str">
        <f>+CONCATENATE(Nacsport!FK528,Nacsport!FL528)</f>
        <v/>
      </c>
      <c r="AJ527" s="34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17"/>
    </row>
    <row r="528" spans="1:45" ht="15.75" hidden="1" customHeight="1" x14ac:dyDescent="0.2">
      <c r="A528">
        <f>+Nacsport!A529</f>
        <v>529</v>
      </c>
      <c r="B528">
        <f t="shared" si="8"/>
        <v>527</v>
      </c>
      <c r="C528">
        <f t="shared" si="9"/>
        <v>527</v>
      </c>
      <c r="D528" s="12">
        <v>1</v>
      </c>
      <c r="E528" s="1" t="s">
        <v>1295</v>
      </c>
      <c r="F528" s="14">
        <f>CONVERT(LEFT(Nacsport!E529,2),"mn","hr")/24+CONVERT(MID(Nacsport!E529,4,2),"sec","hr")/24</f>
        <v>6.6574074074074077E-2</v>
      </c>
      <c r="G528" s="15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15">
        <f t="shared" si="10"/>
        <v>5747</v>
      </c>
      <c r="I528" s="15">
        <f t="shared" si="11"/>
        <v>95.866666666666674</v>
      </c>
      <c r="J528" s="1">
        <f>+Nacsport!B529</f>
        <v>24</v>
      </c>
      <c r="K528" s="1" t="str">
        <f>+Nacsport!C529</f>
        <v>LINEOUT</v>
      </c>
      <c r="L528" s="1" t="str">
        <f>+CONCATENATE(Nacsport!I529,Nacsport!J529)</f>
        <v>OPPONENT</v>
      </c>
      <c r="M528" s="29" t="str">
        <f>IF(Nacsport!G529&lt;&gt;"",LEFT(Nacsport!G529,FIND(";",Nacsport!G529)-1),"")</f>
        <v>1</v>
      </c>
      <c r="N528" s="1" t="str">
        <f>IFERROR(MID(Nacsport!G529,FIND(";", Nacsport!G529)+1,IFERROR(FIND(" ", Nacsport!G529 &amp; " ", FIND(";", Nacsport!G529)+1) - FIND(";", Nacsport!G529)-1,LEN(Nacsport!G529))),"")</f>
        <v>58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>CLEAN</v>
      </c>
      <c r="U528" s="1" t="str">
        <f>+CONCATENATE(Nacsport!CI529,Nacsport!CJ529,Nacsport!CK529,Nacsport!CL529,Nacsport!CM529,Nacsport!CN529,Nacsport!CO529,Nacsport!CP529)</f>
        <v>L5</v>
      </c>
      <c r="V528" s="1" t="str">
        <f>+CONCATENATE(Nacsport!CQ529,Nacsport!CR529,Nacsport!CS529,Nacsport!CT529,Nacsport!CU529,Nacsport!CV529)</f>
        <v>ZERO</v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12"/>
        <v/>
      </c>
      <c r="AI528" s="1" t="str">
        <f>+CONCATENATE(Nacsport!FK529,Nacsport!FL529)</f>
        <v/>
      </c>
      <c r="AJ528" s="34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17"/>
    </row>
    <row r="529" spans="1:45" ht="15.75" customHeight="1" x14ac:dyDescent="0.2">
      <c r="A529">
        <f>+Nacsport!A530</f>
        <v>530</v>
      </c>
      <c r="B529">
        <f t="shared" si="8"/>
        <v>528</v>
      </c>
      <c r="C529">
        <f t="shared" si="9"/>
        <v>528</v>
      </c>
      <c r="D529" s="12">
        <v>1</v>
      </c>
      <c r="E529" s="1" t="s">
        <v>1295</v>
      </c>
      <c r="F529" s="14">
        <f>CONVERT(LEFT(Nacsport!E530,2),"mn","hr")/24+CONVERT(MID(Nacsport!E530,4,2),"sec","hr")/24</f>
        <v>6.6643518518518519E-2</v>
      </c>
      <c r="G529" s="15">
        <f>(CONVERT((CONVERT(LEFT(Nacsport!F530,2),"mn","hr")/24+CONVERT(MID(Nacsport!F530,4,2),"sec","hr")/24)-(CONVERT(LEFT(Nacsport!E530,2),"mn","hr")/24+CONVERT(MID(Nacsport!E530,4,2),"sec","hr")/24),"hr","sec")*24)+2</f>
        <v>5.000000000000469</v>
      </c>
      <c r="H529" s="15">
        <f t="shared" si="10"/>
        <v>5753</v>
      </c>
      <c r="I529" s="15">
        <f t="shared" si="11"/>
        <v>95.966666666666669</v>
      </c>
      <c r="J529" s="1">
        <f>+Nacsport!B530</f>
        <v>72</v>
      </c>
      <c r="K529" s="1" t="str">
        <f>+Nacsport!C530</f>
        <v>TACKLE</v>
      </c>
      <c r="L529" s="1" t="str">
        <f>+CONCATENATE(Nacsport!I530,Nacsport!J530)</f>
        <v>SAN BENEDETTO</v>
      </c>
      <c r="M529" s="29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>6</v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>NEGATIVE</v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12"/>
        <v/>
      </c>
      <c r="AI529" s="1" t="str">
        <f>+CONCATENATE(Nacsport!FK530,Nacsport!FL530)</f>
        <v/>
      </c>
      <c r="AJ529" s="34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17"/>
    </row>
    <row r="530" spans="1:45" ht="15.75" customHeight="1" x14ac:dyDescent="0.2">
      <c r="A530">
        <f>+Nacsport!A531</f>
        <v>531</v>
      </c>
      <c r="B530">
        <f t="shared" si="8"/>
        <v>529</v>
      </c>
      <c r="C530">
        <f t="shared" si="9"/>
        <v>529</v>
      </c>
      <c r="D530" s="12">
        <v>1</v>
      </c>
      <c r="E530" s="1" t="s">
        <v>1295</v>
      </c>
      <c r="F530" s="14">
        <f>CONVERT(LEFT(Nacsport!E531,2),"mn","hr")/24+CONVERT(MID(Nacsport!E531,4,2),"sec","hr")/24</f>
        <v>6.6666666666666666E-2</v>
      </c>
      <c r="G530" s="15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15">
        <f t="shared" si="10"/>
        <v>5755</v>
      </c>
      <c r="I530" s="15">
        <f t="shared" si="11"/>
        <v>96</v>
      </c>
      <c r="J530" s="1">
        <f>+Nacsport!B531</f>
        <v>20</v>
      </c>
      <c r="K530" s="1" t="str">
        <f>+Nacsport!C531</f>
        <v>TURNOVER+</v>
      </c>
      <c r="L530" s="1" t="str">
        <f>+CONCATENATE(Nacsport!I531,Nacsport!J531)</f>
        <v>SAN BENEDETTO</v>
      </c>
      <c r="M530" s="29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>KNOCK-ON</v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12"/>
        <v/>
      </c>
      <c r="AI530" s="1" t="str">
        <f>+CONCATENATE(Nacsport!FK531,Nacsport!FL531)</f>
        <v/>
      </c>
      <c r="AJ530" s="34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17"/>
    </row>
    <row r="531" spans="1:45" ht="15.75" hidden="1" customHeight="1" x14ac:dyDescent="0.2">
      <c r="A531">
        <f>+Nacsport!A532</f>
        <v>532</v>
      </c>
      <c r="B531">
        <f t="shared" si="8"/>
        <v>530</v>
      </c>
      <c r="C531">
        <f t="shared" si="9"/>
        <v>530</v>
      </c>
      <c r="D531" s="12">
        <v>1</v>
      </c>
      <c r="E531" s="1" t="s">
        <v>1295</v>
      </c>
      <c r="F531" s="14">
        <f>CONVERT(LEFT(Nacsport!E532,2),"mn","hr")/24+CONVERT(MID(Nacsport!E532,4,2),"sec","hr")/24</f>
        <v>6.6678240740740746E-2</v>
      </c>
      <c r="G531" s="15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15">
        <f t="shared" si="10"/>
        <v>5756</v>
      </c>
      <c r="I531" s="15">
        <f t="shared" si="11"/>
        <v>96.01666666666668</v>
      </c>
      <c r="J531" s="1">
        <f>+Nacsport!B532</f>
        <v>56</v>
      </c>
      <c r="K531" s="1" t="str">
        <f>+Nacsport!C532</f>
        <v>END</v>
      </c>
      <c r="L531" s="1" t="str">
        <f>+CONCATENATE(Nacsport!I532,Nacsport!J532)</f>
        <v/>
      </c>
      <c r="M531" s="29" t="str">
        <f>IF(Nacsport!G532&lt;&gt;"",LEFT(Nacsport!G532,FIND(";",Nacsport!G532)-1),"")</f>
        <v/>
      </c>
      <c r="N531" s="1" t="str">
        <f>IFERROR(MID(Nacsport!G532,FIND(";", Nacsport!G532)+1,IFERROR(FIND(" ", Nacsport!G532 &amp; " ", FIND(";", Nacsport!G532)+1) - FIND(";", Nacsport!G532)-1,LEN(Nacsport!G532))),"")</f>
        <v/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12"/>
        <v/>
      </c>
      <c r="AI531" s="1" t="str">
        <f>+CONCATENATE(Nacsport!FK532,Nacsport!FL532)</f>
        <v/>
      </c>
      <c r="AJ531" s="34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17"/>
    </row>
    <row r="532" spans="1:45" ht="15.75" hidden="1" customHeight="1" x14ac:dyDescent="0.2">
      <c r="A532">
        <f>+Nacsport!A533</f>
        <v>533</v>
      </c>
      <c r="B532">
        <f t="shared" si="8"/>
        <v>531</v>
      </c>
      <c r="C532">
        <f t="shared" si="9"/>
        <v>531</v>
      </c>
      <c r="D532" s="12">
        <v>1</v>
      </c>
      <c r="E532" s="1" t="s">
        <v>1295</v>
      </c>
      <c r="F532" s="14">
        <f>CONVERT(LEFT(Nacsport!E533,2),"mn","hr")/24+CONVERT(MID(Nacsport!E533,4,2),"sec","hr")/24</f>
        <v>6.7094907407407409E-2</v>
      </c>
      <c r="G532" s="15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15">
        <f t="shared" si="10"/>
        <v>5792</v>
      </c>
      <c r="I532" s="15">
        <f t="shared" si="11"/>
        <v>96.616666666666674</v>
      </c>
      <c r="J532" s="1">
        <f>+Nacsport!B533</f>
        <v>42</v>
      </c>
      <c r="K532" s="1" t="str">
        <f>+Nacsport!C533</f>
        <v>ATTACK</v>
      </c>
      <c r="L532" s="1" t="str">
        <f>+CONCATENATE(Nacsport!I533,Nacsport!J533)</f>
        <v/>
      </c>
      <c r="M532" s="29" t="str">
        <f>IF(Nacsport!G533&lt;&gt;"",LEFT(Nacsport!G533,FIND(";",Nacsport!G533)-1),"")</f>
        <v>41</v>
      </c>
      <c r="N532" s="1" t="str">
        <f>IFERROR(MID(Nacsport!G533,FIND(";", Nacsport!G533)+1,IFERROR(FIND(" ", Nacsport!G533 &amp; " ", FIND(";", Nacsport!G533)+1) - FIND(";", Nacsport!G533)-1,LEN(Nacsport!G533))),"")</f>
        <v>77</v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12"/>
        <v/>
      </c>
      <c r="AI532" s="1" t="str">
        <f>+CONCATENATE(Nacsport!FK533,Nacsport!FL533)</f>
        <v/>
      </c>
      <c r="AJ532" s="34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 t="str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/>
      </c>
      <c r="AS532" s="17"/>
    </row>
    <row r="533" spans="1:45" ht="15.75" hidden="1" customHeight="1" x14ac:dyDescent="0.2">
      <c r="A533">
        <f>+Nacsport!A534</f>
        <v>534</v>
      </c>
      <c r="B533">
        <f t="shared" si="8"/>
        <v>532</v>
      </c>
      <c r="C533">
        <f t="shared" si="9"/>
        <v>532</v>
      </c>
      <c r="D533" s="12">
        <v>1</v>
      </c>
      <c r="E533" s="1" t="s">
        <v>1295</v>
      </c>
      <c r="F533" s="14">
        <f>CONVERT(LEFT(Nacsport!E534,2),"mn","hr")/24+CONVERT(MID(Nacsport!E534,4,2),"sec","hr")/24</f>
        <v>6.7094907407407409E-2</v>
      </c>
      <c r="G533" s="15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15">
        <f t="shared" si="10"/>
        <v>5792</v>
      </c>
      <c r="I533" s="15">
        <f t="shared" si="11"/>
        <v>96.616666666666674</v>
      </c>
      <c r="J533" s="1">
        <f>+Nacsport!B534</f>
        <v>58</v>
      </c>
      <c r="K533" s="1" t="str">
        <f>+Nacsport!C534</f>
        <v>SHORT-MATCH</v>
      </c>
      <c r="L533" s="1" t="str">
        <f>+CONCATENATE(Nacsport!I534,Nacsport!J534)</f>
        <v/>
      </c>
      <c r="M533" s="29" t="str">
        <f>IF(Nacsport!G534&lt;&gt;"",LEFT(Nacsport!G534,FIND(";",Nacsport!G534)-1),"")</f>
        <v>41</v>
      </c>
      <c r="N533" s="1" t="str">
        <f>IFERROR(MID(Nacsport!G534,FIND(";", Nacsport!G534)+1,IFERROR(FIND(" ", Nacsport!G534 &amp; " ", FIND(";", Nacsport!G534)+1) - FIND(";", Nacsport!G534)-1,LEN(Nacsport!G534))),"")</f>
        <v>77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12"/>
        <v/>
      </c>
      <c r="AI533" s="1" t="str">
        <f>+CONCATENATE(Nacsport!FK534,Nacsport!FL534)</f>
        <v/>
      </c>
      <c r="AJ533" s="34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17"/>
    </row>
    <row r="534" spans="1:45" ht="15.75" customHeight="1" x14ac:dyDescent="0.2">
      <c r="A534">
        <f>+Nacsport!A535</f>
        <v>535</v>
      </c>
      <c r="B534">
        <f t="shared" si="8"/>
        <v>533</v>
      </c>
      <c r="C534">
        <f t="shared" si="9"/>
        <v>533</v>
      </c>
      <c r="D534" s="12">
        <v>1</v>
      </c>
      <c r="E534" s="1" t="s">
        <v>1295</v>
      </c>
      <c r="F534" s="14">
        <f>CONVERT(LEFT(Nacsport!E535,2),"mn","hr")/24+CONVERT(MID(Nacsport!E535,4,2),"sec","hr")/24</f>
        <v>6.7152777777777783E-2</v>
      </c>
      <c r="G534" s="15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15">
        <f t="shared" si="10"/>
        <v>5797.0000000000009</v>
      </c>
      <c r="I534" s="15">
        <f t="shared" si="11"/>
        <v>96.7</v>
      </c>
      <c r="J534" s="1">
        <f>+Nacsport!B535</f>
        <v>16</v>
      </c>
      <c r="K534" s="1" t="str">
        <f>+Nacsport!C535</f>
        <v>SCRUM</v>
      </c>
      <c r="L534" s="1" t="str">
        <f>+CONCATENATE(Nacsport!I535,Nacsport!J535)</f>
        <v>SAN BENEDETTO</v>
      </c>
      <c r="M534" s="29" t="str">
        <f>IF(Nacsport!G535&lt;&gt;"",LEFT(Nacsport!G535,FIND(";",Nacsport!G535)-1),"")</f>
        <v>41</v>
      </c>
      <c r="N534" s="1" t="str">
        <f>IFERROR(MID(Nacsport!G535,FIND(";", Nacsport!G535)+1,IFERROR(FIND(" ", Nacsport!G535 &amp; " ", FIND(";", Nacsport!G535)+1) - FIND(";", Nacsport!G535)-1,LEN(Nacsport!G535))),"")</f>
        <v>77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>WIN</v>
      </c>
      <c r="S534" s="1" t="str">
        <f>+CONCATENATE(Nacsport!CB535,Nacsport!CC535,Nacsport!CD535)</f>
        <v>NEUTRAL</v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12"/>
        <v/>
      </c>
      <c r="AI534" s="1" t="str">
        <f>+CONCATENATE(Nacsport!FK535,Nacsport!FL535)</f>
        <v/>
      </c>
      <c r="AJ534" s="34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17"/>
    </row>
    <row r="535" spans="1:45" ht="15.75" customHeight="1" x14ac:dyDescent="0.2">
      <c r="A535">
        <f>+Nacsport!A536</f>
        <v>536</v>
      </c>
      <c r="B535">
        <f t="shared" si="8"/>
        <v>534</v>
      </c>
      <c r="C535">
        <f t="shared" si="9"/>
        <v>534</v>
      </c>
      <c r="D535" s="12">
        <v>1</v>
      </c>
      <c r="E535" s="1" t="s">
        <v>1295</v>
      </c>
      <c r="F535" s="14">
        <f>CONVERT(LEFT(Nacsport!E536,2),"mn","hr")/24+CONVERT(MID(Nacsport!E536,4,2),"sec","hr")/24</f>
        <v>6.7222222222222225E-2</v>
      </c>
      <c r="G535" s="15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15">
        <f t="shared" si="10"/>
        <v>5803</v>
      </c>
      <c r="I535" s="15">
        <f t="shared" si="11"/>
        <v>96.8</v>
      </c>
      <c r="J535" s="1">
        <f>+Nacsport!B536</f>
        <v>25</v>
      </c>
      <c r="K535" s="1" t="str">
        <f>+Nacsport!C536</f>
        <v>TURNOVER-</v>
      </c>
      <c r="L535" s="1" t="str">
        <f>+CONCATENATE(Nacsport!I536,Nacsport!J536)</f>
        <v>SAN BENEDETTO</v>
      </c>
      <c r="M535" s="29" t="str">
        <f>IF(Nacsport!G536&lt;&gt;"",LEFT(Nacsport!G536,FIND(";",Nacsport!G536)-1),"")</f>
        <v/>
      </c>
      <c r="N535" s="1" t="str">
        <f>IFERROR(MID(Nacsport!G536,FIND(";", Nacsport!G536)+1,IFERROR(FIND(" ", Nacsport!G536 &amp; " ", FIND(";", Nacsport!G536)+1) - FIND(";", Nacsport!G536)-1,LEN(Nacsport!G536))),"")</f>
        <v/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5" s="1" t="str">
        <f>IF(ISNA(LOOKUP(2,1/(Nacsport!AA536:BY536&lt;&gt;""),Nacsport!AA536:BY536)),"",LOOKUP(2,1/(Nacsport!AA536:BY536&lt;&gt;""),Nacsport!AA536:BY536))</f>
        <v>20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/>
      </c>
      <c r="U535" s="1" t="str">
        <f>+CONCATENATE(Nacsport!CI536,Nacsport!CJ536,Nacsport!CK536,Nacsport!CL536,Nacsport!CM536,Nacsport!CN536,Nacsport!CO536,Nacsport!CP536)</f>
        <v/>
      </c>
      <c r="V535" s="1" t="str">
        <f>+CONCATENATE(Nacsport!CQ536,Nacsport!CR536,Nacsport!CS536,Nacsport!CT536,Nacsport!CU536,Nacsport!CV536)</f>
        <v/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>KNOCK-ON</v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12"/>
        <v/>
      </c>
      <c r="AI535" s="1" t="str">
        <f>+CONCATENATE(Nacsport!FK536,Nacsport!FL536)</f>
        <v/>
      </c>
      <c r="AJ535" s="34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17"/>
    </row>
    <row r="536" spans="1:45" ht="15.75" hidden="1" customHeight="1" x14ac:dyDescent="0.2">
      <c r="A536">
        <f>+Nacsport!A537</f>
        <v>537</v>
      </c>
      <c r="B536">
        <f t="shared" si="8"/>
        <v>535</v>
      </c>
      <c r="C536">
        <f t="shared" si="9"/>
        <v>535</v>
      </c>
      <c r="D536" s="12">
        <v>1</v>
      </c>
      <c r="E536" s="1" t="s">
        <v>1295</v>
      </c>
      <c r="F536" s="14">
        <f>CONVERT(LEFT(Nacsport!E537,2),"mn","hr")/24+CONVERT(MID(Nacsport!E537,4,2),"sec","hr")/24</f>
        <v>6.7222222222222225E-2</v>
      </c>
      <c r="G536" s="15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15">
        <f t="shared" si="10"/>
        <v>5803</v>
      </c>
      <c r="I536" s="15">
        <f t="shared" si="11"/>
        <v>96.8</v>
      </c>
      <c r="J536" s="1">
        <f>+Nacsport!B537</f>
        <v>57</v>
      </c>
      <c r="K536" s="1" t="str">
        <f>+Nacsport!C537</f>
        <v>END</v>
      </c>
      <c r="L536" s="1" t="str">
        <f>+CONCATENATE(Nacsport!I537,Nacsport!J537)</f>
        <v/>
      </c>
      <c r="M536" s="29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12"/>
        <v/>
      </c>
      <c r="AI536" s="1" t="str">
        <f>+CONCATENATE(Nacsport!FK537,Nacsport!FL537)</f>
        <v/>
      </c>
      <c r="AJ536" s="34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17"/>
    </row>
    <row r="537" spans="1:45" ht="15.75" hidden="1" customHeight="1" x14ac:dyDescent="0.2">
      <c r="A537">
        <f>+Nacsport!A538</f>
        <v>538</v>
      </c>
      <c r="B537">
        <f t="shared" si="8"/>
        <v>536</v>
      </c>
      <c r="C537">
        <f t="shared" si="9"/>
        <v>536</v>
      </c>
      <c r="D537" s="12">
        <v>1</v>
      </c>
      <c r="E537" s="1" t="s">
        <v>1295</v>
      </c>
      <c r="F537" s="14">
        <f>CONVERT(LEFT(Nacsport!E538,2),"mn","hr")/24+CONVERT(MID(Nacsport!E538,4,2),"sec","hr")/24</f>
        <v>6.760416666666666E-2</v>
      </c>
      <c r="G537" s="15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15">
        <f t="shared" si="10"/>
        <v>5835.9999999999991</v>
      </c>
      <c r="I537" s="15">
        <f t="shared" si="11"/>
        <v>97.35</v>
      </c>
      <c r="J537" s="1">
        <f>+Nacsport!B538</f>
        <v>17</v>
      </c>
      <c r="K537" s="1" t="str">
        <f>+Nacsport!C538</f>
        <v>SCRUM</v>
      </c>
      <c r="L537" s="1" t="str">
        <f>+CONCATENATE(Nacsport!I538,Nacsport!J538)</f>
        <v>OPPONENT</v>
      </c>
      <c r="M537" s="29" t="str">
        <f>IF(Nacsport!G538&lt;&gt;"",LEFT(Nacsport!G538,FIND(";",Nacsport!G538)-1),"")</f>
        <v>13</v>
      </c>
      <c r="N537" s="1" t="str">
        <f>IFERROR(MID(Nacsport!G538,FIND(";", Nacsport!G538)+1,IFERROR(FIND(" ", Nacsport!G538 &amp; " ", FIND(";", Nacsport!G538)+1) - FIND(";", Nacsport!G538)-1,LEN(Nacsport!G538))),"")</f>
        <v>68</v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>WIN</v>
      </c>
      <c r="S537" s="1" t="str">
        <f>+CONCATENATE(Nacsport!CB538,Nacsport!CC538,Nacsport!CD538)</f>
        <v>NEUTRAL</v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12"/>
        <v/>
      </c>
      <c r="AI537" s="1" t="str">
        <f>+CONCATENATE(Nacsport!FK538,Nacsport!FL538)</f>
        <v/>
      </c>
      <c r="AJ537" s="34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17"/>
    </row>
    <row r="538" spans="1:45" ht="15.75" hidden="1" customHeight="1" x14ac:dyDescent="0.2">
      <c r="A538">
        <f>+Nacsport!A539</f>
        <v>539</v>
      </c>
      <c r="B538">
        <f t="shared" si="8"/>
        <v>537</v>
      </c>
      <c r="C538">
        <f t="shared" si="9"/>
        <v>537</v>
      </c>
      <c r="D538" s="12">
        <v>1</v>
      </c>
      <c r="E538" s="1" t="s">
        <v>1295</v>
      </c>
      <c r="F538" s="14">
        <f>CONVERT(LEFT(Nacsport!E539,2),"mn","hr")/24+CONVERT(MID(Nacsport!E539,4,2),"sec","hr")/24</f>
        <v>6.760416666666666E-2</v>
      </c>
      <c r="G538" s="15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15">
        <f t="shared" si="10"/>
        <v>5835.9999999999991</v>
      </c>
      <c r="I538" s="15">
        <f t="shared" si="11"/>
        <v>97.35</v>
      </c>
      <c r="J538" s="1">
        <f>+Nacsport!B539</f>
        <v>38</v>
      </c>
      <c r="K538" s="1" t="str">
        <f>+Nacsport!C539</f>
        <v>DEFENCE</v>
      </c>
      <c r="L538" s="1" t="str">
        <f>+CONCATENATE(Nacsport!I539,Nacsport!J539)</f>
        <v/>
      </c>
      <c r="M538" s="29" t="str">
        <f>IF(Nacsport!G539&lt;&gt;"",LEFT(Nacsport!G539,FIND(";",Nacsport!G539)-1),"")</f>
        <v>13</v>
      </c>
      <c r="N538" s="1" t="str">
        <f>IFERROR(MID(Nacsport!G539,FIND(";", Nacsport!G539)+1,IFERROR(FIND(" ", Nacsport!G539 &amp; " ", FIND(";", Nacsport!G539)+1) - FIND(";", Nacsport!G539)-1,LEN(Nacsport!G539))),"")</f>
        <v>68</v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12"/>
        <v/>
      </c>
      <c r="AI538" s="1" t="str">
        <f>+CONCATENATE(Nacsport!FK539,Nacsport!FL539)</f>
        <v/>
      </c>
      <c r="AJ538" s="34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 t="str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/>
      </c>
      <c r="AS538" s="17"/>
    </row>
    <row r="539" spans="1:45" ht="15.75" hidden="1" customHeight="1" x14ac:dyDescent="0.2">
      <c r="A539">
        <f>+Nacsport!A540</f>
        <v>540</v>
      </c>
      <c r="B539">
        <f t="shared" si="8"/>
        <v>538</v>
      </c>
      <c r="C539">
        <f t="shared" si="9"/>
        <v>538</v>
      </c>
      <c r="D539" s="12">
        <v>1</v>
      </c>
      <c r="E539" s="1" t="s">
        <v>1295</v>
      </c>
      <c r="F539" s="14">
        <f>CONVERT(LEFT(Nacsport!E540,2),"mn","hr")/24+CONVERT(MID(Nacsport!E540,4,2),"sec","hr")/24</f>
        <v>6.760416666666666E-2</v>
      </c>
      <c r="G539" s="15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15">
        <f t="shared" si="10"/>
        <v>5835.9999999999991</v>
      </c>
      <c r="I539" s="15">
        <f t="shared" si="11"/>
        <v>97.35</v>
      </c>
      <c r="J539" s="1">
        <f>+Nacsport!B540</f>
        <v>59</v>
      </c>
      <c r="K539" s="1" t="str">
        <f>+Nacsport!C540</f>
        <v>SHORT-MATCH</v>
      </c>
      <c r="L539" s="1" t="str">
        <f>+CONCATENATE(Nacsport!I540,Nacsport!J540)</f>
        <v/>
      </c>
      <c r="M539" s="29" t="str">
        <f>IF(Nacsport!G540&lt;&gt;"",LEFT(Nacsport!G540,FIND(";",Nacsport!G540)-1),"")</f>
        <v>13</v>
      </c>
      <c r="N539" s="1" t="str">
        <f>IFERROR(MID(Nacsport!G540,FIND(";", Nacsport!G540)+1,IFERROR(FIND(" ", Nacsport!G540 &amp; " ", FIND(";", Nacsport!G540)+1) - FIND(";", Nacsport!G540)-1,LEN(Nacsport!G540))),"")</f>
        <v>68</v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12"/>
        <v/>
      </c>
      <c r="AI539" s="1" t="str">
        <f>+CONCATENATE(Nacsport!FK540,Nacsport!FL540)</f>
        <v/>
      </c>
      <c r="AJ539" s="34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17"/>
    </row>
    <row r="540" spans="1:45" ht="15.75" customHeight="1" x14ac:dyDescent="0.2">
      <c r="A540">
        <f>+Nacsport!A541</f>
        <v>541</v>
      </c>
      <c r="B540">
        <f t="shared" si="8"/>
        <v>539</v>
      </c>
      <c r="C540">
        <f t="shared" si="9"/>
        <v>539</v>
      </c>
      <c r="D540" s="12">
        <v>1</v>
      </c>
      <c r="E540" s="1" t="s">
        <v>1295</v>
      </c>
      <c r="F540" s="14">
        <f>CONVERT(LEFT(Nacsport!E541,2),"mn","hr")/24+CONVERT(MID(Nacsport!E541,4,2),"sec","hr")/24</f>
        <v>6.7685185185185182E-2</v>
      </c>
      <c r="G540" s="15">
        <f>(CONVERT((CONVERT(LEFT(Nacsport!F541,2),"mn","hr")/24+CONVERT(MID(Nacsport!F541,4,2),"sec","hr")/24)-(CONVERT(LEFT(Nacsport!E541,2),"mn","hr")/24+CONVERT(MID(Nacsport!E541,4,2),"sec","hr")/24),"hr","sec")*24)+2</f>
        <v>5.000000000000469</v>
      </c>
      <c r="H540" s="15">
        <f t="shared" si="10"/>
        <v>5843</v>
      </c>
      <c r="I540" s="15">
        <f t="shared" si="11"/>
        <v>97.466666666666669</v>
      </c>
      <c r="J540" s="1">
        <f>+Nacsport!B541</f>
        <v>73</v>
      </c>
      <c r="K540" s="1" t="str">
        <f>+Nacsport!C541</f>
        <v>TACKLE</v>
      </c>
      <c r="L540" s="1" t="str">
        <f>+CONCATENATE(Nacsport!I541,Nacsport!J541)</f>
        <v>SAN BENEDETTO</v>
      </c>
      <c r="M540" s="29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13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>NEUTRAL</v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12"/>
        <v/>
      </c>
      <c r="AI540" s="1" t="str">
        <f>+CONCATENATE(Nacsport!FK541,Nacsport!FL541)</f>
        <v/>
      </c>
      <c r="AJ540" s="34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17"/>
    </row>
    <row r="541" spans="1:45" ht="15.75" customHeight="1" x14ac:dyDescent="0.2">
      <c r="A541">
        <f>+Nacsport!A542</f>
        <v>542</v>
      </c>
      <c r="B541">
        <f t="shared" si="8"/>
        <v>540</v>
      </c>
      <c r="C541">
        <f t="shared" si="9"/>
        <v>540</v>
      </c>
      <c r="D541" s="12">
        <v>1</v>
      </c>
      <c r="E541" s="1" t="s">
        <v>1295</v>
      </c>
      <c r="F541" s="14">
        <f>CONVERT(LEFT(Nacsport!E542,2),"mn","hr")/24+CONVERT(MID(Nacsport!E542,4,2),"sec","hr")/24</f>
        <v>6.7685185185185182E-2</v>
      </c>
      <c r="G541" s="15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15">
        <f t="shared" si="10"/>
        <v>5843</v>
      </c>
      <c r="I541" s="15">
        <f t="shared" si="11"/>
        <v>97.466666666666669</v>
      </c>
      <c r="J541" s="1">
        <f>+Nacsport!B542</f>
        <v>21</v>
      </c>
      <c r="K541" s="1" t="str">
        <f>+Nacsport!C542</f>
        <v>TURNOVER+</v>
      </c>
      <c r="L541" s="1" t="str">
        <f>+CONCATENATE(Nacsport!I542,Nacsport!J542)</f>
        <v>SAN BENEDETTO</v>
      </c>
      <c r="M541" s="29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>KNOCK-ON</v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12"/>
        <v/>
      </c>
      <c r="AI541" s="1" t="str">
        <f>+CONCATENATE(Nacsport!FK542,Nacsport!FL542)</f>
        <v/>
      </c>
      <c r="AJ541" s="34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17"/>
    </row>
    <row r="542" spans="1:45" ht="15.75" hidden="1" customHeight="1" x14ac:dyDescent="0.2">
      <c r="A542">
        <f>+Nacsport!A543</f>
        <v>543</v>
      </c>
      <c r="B542">
        <f t="shared" si="8"/>
        <v>541</v>
      </c>
      <c r="C542">
        <f t="shared" si="9"/>
        <v>541</v>
      </c>
      <c r="D542" s="12">
        <v>1</v>
      </c>
      <c r="E542" s="1" t="s">
        <v>1295</v>
      </c>
      <c r="F542" s="14">
        <f>CONVERT(LEFT(Nacsport!E543,2),"mn","hr")/24+CONVERT(MID(Nacsport!E543,4,2),"sec","hr")/24</f>
        <v>6.7824074074074064E-2</v>
      </c>
      <c r="G542" s="15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15">
        <f t="shared" si="10"/>
        <v>5854.9999999999991</v>
      </c>
      <c r="I542" s="15">
        <f t="shared" si="11"/>
        <v>97.666666666666657</v>
      </c>
      <c r="J542" s="1">
        <f>+Nacsport!B543</f>
        <v>58</v>
      </c>
      <c r="K542" s="1" t="str">
        <f>+Nacsport!C543</f>
        <v>END</v>
      </c>
      <c r="L542" s="1" t="str">
        <f>+CONCATENATE(Nacsport!I543,Nacsport!J543)</f>
        <v/>
      </c>
      <c r="M542" s="29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12"/>
        <v/>
      </c>
      <c r="AI542" s="1" t="str">
        <f>+CONCATENATE(Nacsport!FK543,Nacsport!FL543)</f>
        <v/>
      </c>
      <c r="AJ542" s="34" t="str">
        <f>+CONCATENATE(Nacsport!FM543,Nacsport!FN543)</f>
        <v>2</v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S542" s="17"/>
    </row>
    <row r="543" spans="1:45" ht="15.75" customHeight="1" x14ac:dyDescent="0.2">
      <c r="A543">
        <f>+Nacsport!A544</f>
        <v>172</v>
      </c>
      <c r="B543">
        <f t="shared" ref="B543" si="13">+A543-2</f>
        <v>170</v>
      </c>
      <c r="C543">
        <f t="shared" ref="C543" si="14">+B543</f>
        <v>170</v>
      </c>
      <c r="D543" s="12">
        <v>1</v>
      </c>
      <c r="E543" s="1" t="s">
        <v>1295</v>
      </c>
      <c r="F543" s="14">
        <f>CONVERT(LEFT(Nacsport!E544,2),"mn","hr")/24+CONVERT(MID(Nacsport!E544,4,2),"sec","hr")/24</f>
        <v>2.2361111111111113E-2</v>
      </c>
      <c r="G543" s="15">
        <f>(CONVERT((CONVERT(LEFT(Nacsport!F544,2),"mn","hr")/24+CONVERT(MID(Nacsport!F544,4,2),"sec","hr")/24)-(CONVERT(LEFT(Nacsport!E544,2),"mn","hr")/24+CONVERT(MID(Nacsport!E544,4,2),"sec","hr")/24),"hr","sec")*24)+2</f>
        <v>4.9999999999998694</v>
      </c>
      <c r="H543" s="15">
        <f t="shared" si="10"/>
        <v>1927</v>
      </c>
      <c r="I543" s="15">
        <f t="shared" ref="I543" si="15">+CONVERT(F543,"hr","mn")*24</f>
        <v>32.199999999999996</v>
      </c>
      <c r="J543" s="1">
        <f>+Nacsport!B544</f>
        <v>26</v>
      </c>
      <c r="K543" s="1" t="str">
        <f>+Nacsport!C544</f>
        <v>TACKLE</v>
      </c>
      <c r="L543" s="1" t="str">
        <f>+CONCATENATE(Nacsport!I544,Nacsport!J544)</f>
        <v>SAN BENEDETTO</v>
      </c>
      <c r="M543" s="29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>8</v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>NEUTRAL</v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>DOUBLE</v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si="12"/>
        <v/>
      </c>
      <c r="AI543" s="1" t="str">
        <f>+CONCATENATE(Nacsport!FK544,Nacsport!FL544)</f>
        <v/>
      </c>
      <c r="AJ543" s="34" t="str">
        <f>+CONCATENATE(Nacsport!FM544,Nacsport!FN544)</f>
        <v/>
      </c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17"/>
    </row>
  </sheetData>
  <autoFilter ref="A1:AR543" xr:uid="{00000000-0009-0000-0000-000001000000}">
    <filterColumn colId="11">
      <filters>
        <filter val="SAN BENEDETTO"/>
      </filters>
    </filterColumn>
    <sortState xmlns:xlrd2="http://schemas.microsoft.com/office/spreadsheetml/2017/richdata2" ref="A47:AR508">
      <sortCondition ref="AC1:AC54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E617"/>
  <sheetViews>
    <sheetView topLeftCell="DG1" zoomScaleNormal="100" workbookViewId="0">
      <pane ySplit="2" topLeftCell="A67" activePane="bottomLeft" state="frozen"/>
      <selection pane="bottomLeft" activeCell="DW67" sqref="DW67:DW498"/>
    </sheetView>
  </sheetViews>
  <sheetFormatPr baseColWidth="10" defaultColWidth="11" defaultRowHeight="16" x14ac:dyDescent="0.2"/>
  <cols>
    <col min="3" max="3" width="19.33203125" style="27" customWidth="1"/>
    <col min="4" max="7" width="11" customWidth="1"/>
    <col min="8" max="8" width="12.5" customWidth="1"/>
    <col min="9" max="107" width="11" customWidth="1"/>
    <col min="108" max="118" width="11" style="19" customWidth="1"/>
    <col min="119" max="297" width="11" customWidth="1"/>
  </cols>
  <sheetData>
    <row r="1" spans="1:603" x14ac:dyDescent="0.2">
      <c r="A1">
        <v>1</v>
      </c>
      <c r="B1" s="20"/>
      <c r="C1" s="20"/>
      <c r="D1" s="20"/>
      <c r="E1" s="20"/>
      <c r="F1" s="20"/>
      <c r="G1" s="20"/>
      <c r="H1" s="20"/>
      <c r="I1" s="39" t="s">
        <v>0</v>
      </c>
      <c r="J1" s="39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8"/>
      <c r="AA1" s="40" t="s">
        <v>2</v>
      </c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60" t="s">
        <v>3</v>
      </c>
      <c r="CA1" s="61"/>
      <c r="CB1" s="62" t="s">
        <v>4</v>
      </c>
      <c r="CC1" s="63"/>
      <c r="CD1" s="64"/>
      <c r="CE1" s="65" t="s">
        <v>1312</v>
      </c>
      <c r="CF1" s="66"/>
      <c r="CG1" s="66"/>
      <c r="CH1" s="67"/>
      <c r="CI1" s="68" t="s">
        <v>1313</v>
      </c>
      <c r="CJ1" s="69"/>
      <c r="CK1" s="69"/>
      <c r="CL1" s="69"/>
      <c r="CM1" s="69"/>
      <c r="CN1" s="69"/>
      <c r="CO1" s="69"/>
      <c r="CP1" s="70"/>
      <c r="CQ1" s="71" t="s">
        <v>1314</v>
      </c>
      <c r="CR1" s="72"/>
      <c r="CS1" s="72"/>
      <c r="CT1" s="72"/>
      <c r="CU1" s="72"/>
      <c r="CV1" s="73"/>
      <c r="CW1" s="74" t="s">
        <v>1315</v>
      </c>
      <c r="CX1" s="75"/>
      <c r="CY1" s="75"/>
      <c r="CZ1" s="75"/>
      <c r="DA1" s="75"/>
      <c r="DB1" s="75"/>
      <c r="DC1" s="75"/>
      <c r="DD1" s="76" t="s">
        <v>1316</v>
      </c>
      <c r="DE1" s="77"/>
      <c r="DF1" s="77"/>
      <c r="DG1" s="77"/>
      <c r="DH1" s="77"/>
      <c r="DI1" s="77"/>
      <c r="DJ1" s="77"/>
      <c r="DK1" s="77"/>
      <c r="DL1" s="77"/>
      <c r="DM1" s="77"/>
      <c r="DN1" s="78"/>
      <c r="DO1" s="57" t="s">
        <v>86</v>
      </c>
      <c r="DP1" s="58"/>
      <c r="DQ1" s="58"/>
      <c r="DR1" s="58"/>
      <c r="DS1" s="58"/>
      <c r="DT1" s="58"/>
      <c r="DU1" s="58"/>
      <c r="DV1" s="59"/>
      <c r="DW1" s="42" t="s">
        <v>5</v>
      </c>
      <c r="DX1" s="43"/>
      <c r="DY1" s="43"/>
      <c r="DZ1" s="44"/>
      <c r="EA1" s="45" t="s">
        <v>6</v>
      </c>
      <c r="EB1" s="46"/>
      <c r="EC1" s="46"/>
      <c r="ED1" s="46"/>
      <c r="EE1" s="47"/>
      <c r="EF1" s="48" t="s">
        <v>128</v>
      </c>
      <c r="EG1" s="49"/>
      <c r="EH1" s="49"/>
      <c r="EI1" s="49"/>
      <c r="EJ1" s="50"/>
      <c r="EK1" s="21"/>
      <c r="EL1" s="51" t="s">
        <v>7</v>
      </c>
      <c r="EM1" s="52"/>
      <c r="EN1" s="52"/>
      <c r="EO1" s="52"/>
      <c r="EP1" s="52"/>
      <c r="EQ1" s="52"/>
      <c r="ER1" s="53"/>
      <c r="ES1" s="54" t="s">
        <v>8</v>
      </c>
      <c r="ET1" s="55"/>
      <c r="EU1" s="55"/>
      <c r="EV1" s="55"/>
      <c r="EW1" s="55"/>
      <c r="EX1" s="55"/>
      <c r="EY1" s="55"/>
      <c r="EZ1" s="56"/>
      <c r="FA1" s="87" t="s">
        <v>9</v>
      </c>
      <c r="FB1" s="88"/>
      <c r="FC1" s="88"/>
      <c r="FD1" s="89" t="s">
        <v>10</v>
      </c>
      <c r="FE1" s="90"/>
      <c r="FF1" s="91" t="s">
        <v>1322</v>
      </c>
      <c r="FG1" s="92"/>
      <c r="FH1" s="92"/>
      <c r="FI1" s="92"/>
      <c r="FJ1" s="93"/>
      <c r="FK1" s="94" t="s">
        <v>1319</v>
      </c>
      <c r="FL1" s="95"/>
      <c r="FM1" s="94" t="s">
        <v>1301</v>
      </c>
      <c r="FN1" s="95"/>
      <c r="FO1" s="54" t="s">
        <v>11</v>
      </c>
      <c r="FP1" s="55"/>
      <c r="FQ1" s="55"/>
      <c r="FR1" s="55"/>
      <c r="FS1" s="55"/>
      <c r="FT1" s="55"/>
      <c r="FU1" s="56"/>
      <c r="FV1" s="79" t="s">
        <v>12</v>
      </c>
      <c r="FW1" s="80"/>
      <c r="FX1" s="80"/>
      <c r="FY1" s="80"/>
      <c r="FZ1" s="80"/>
      <c r="GA1" s="80"/>
      <c r="GB1" s="80"/>
      <c r="GC1" s="84" t="s">
        <v>13</v>
      </c>
      <c r="GD1" s="85"/>
      <c r="GE1" s="85"/>
      <c r="GF1" s="85"/>
      <c r="GG1" s="85"/>
      <c r="GH1" s="85"/>
      <c r="GI1" s="85"/>
      <c r="GJ1" s="86"/>
      <c r="GK1" s="81" t="s">
        <v>14</v>
      </c>
      <c r="GL1" s="82"/>
      <c r="GM1" s="82"/>
      <c r="GN1" s="82"/>
      <c r="GO1" s="82"/>
      <c r="GP1" s="82"/>
      <c r="GQ1" s="82"/>
      <c r="GR1" s="82"/>
      <c r="GS1" s="83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</row>
    <row r="2" spans="1:603" x14ac:dyDescent="0.2">
      <c r="A2">
        <v>2</v>
      </c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1311</v>
      </c>
      <c r="G2" s="20" t="s">
        <v>19</v>
      </c>
      <c r="H2" s="20" t="s">
        <v>20</v>
      </c>
      <c r="I2" t="s">
        <v>1294</v>
      </c>
      <c r="J2" s="20" t="s">
        <v>1349</v>
      </c>
      <c r="K2" s="20" t="s">
        <v>51</v>
      </c>
      <c r="L2" s="20" t="s">
        <v>52</v>
      </c>
      <c r="M2" s="20" t="s">
        <v>53</v>
      </c>
      <c r="N2" s="20" t="s">
        <v>54</v>
      </c>
      <c r="O2" s="20" t="s">
        <v>55</v>
      </c>
      <c r="P2" s="20" t="s">
        <v>56</v>
      </c>
      <c r="Q2" s="20" t="s">
        <v>57</v>
      </c>
      <c r="R2" s="20" t="s">
        <v>58</v>
      </c>
      <c r="S2" s="20" t="s">
        <v>59</v>
      </c>
      <c r="T2" s="20" t="s">
        <v>58</v>
      </c>
      <c r="U2" s="20" t="s">
        <v>60</v>
      </c>
      <c r="V2" s="20" t="s">
        <v>61</v>
      </c>
      <c r="W2" s="20" t="s">
        <v>62</v>
      </c>
      <c r="X2" s="20" t="s">
        <v>63</v>
      </c>
      <c r="Y2" s="20" t="s">
        <v>64</v>
      </c>
      <c r="Z2" s="20" t="s">
        <v>65</v>
      </c>
      <c r="AA2" s="22" t="str">
        <f t="shared" ref="AA2:BF2" si="0">IF(ISNA(LOOKUP(2,1/(AA3:AA543&lt;&gt;""),AA3:AA3)),0,LOOKUP(2,1/(AA3:AA543&lt;&gt;""),AA3:AA543))</f>
        <v>3</v>
      </c>
      <c r="AB2" s="22" t="str">
        <f t="shared" si="0"/>
        <v>5</v>
      </c>
      <c r="AC2" s="22" t="str">
        <f t="shared" si="0"/>
        <v>6</v>
      </c>
      <c r="AD2" s="22" t="str">
        <f t="shared" si="0"/>
        <v>7</v>
      </c>
      <c r="AE2" s="22" t="str">
        <f t="shared" si="0"/>
        <v>8</v>
      </c>
      <c r="AF2" s="22" t="str">
        <f t="shared" si="0"/>
        <v>9</v>
      </c>
      <c r="AG2" s="22" t="str">
        <f t="shared" si="0"/>
        <v>10</v>
      </c>
      <c r="AH2" s="22" t="str">
        <f t="shared" si="0"/>
        <v>11</v>
      </c>
      <c r="AI2" s="22" t="str">
        <f t="shared" si="0"/>
        <v>12</v>
      </c>
      <c r="AJ2" s="22" t="str">
        <f t="shared" si="0"/>
        <v>13</v>
      </c>
      <c r="AK2" s="22" t="str">
        <f t="shared" si="0"/>
        <v>14</v>
      </c>
      <c r="AL2" s="22" t="str">
        <f t="shared" si="0"/>
        <v>15</v>
      </c>
      <c r="AM2" s="22">
        <f t="shared" si="0"/>
        <v>22</v>
      </c>
      <c r="AN2" s="22" t="str">
        <f t="shared" si="0"/>
        <v>18</v>
      </c>
      <c r="AO2" s="22" t="str">
        <f t="shared" si="0"/>
        <v>19</v>
      </c>
      <c r="AP2" s="22" t="str">
        <f t="shared" si="0"/>
        <v>20</v>
      </c>
      <c r="AQ2" s="22">
        <f t="shared" si="0"/>
        <v>27</v>
      </c>
      <c r="AR2" s="22">
        <f t="shared" si="0"/>
        <v>23</v>
      </c>
      <c r="AS2" s="22">
        <f t="shared" si="0"/>
        <v>28</v>
      </c>
      <c r="AT2" s="22">
        <f t="shared" si="0"/>
        <v>0</v>
      </c>
      <c r="AU2" s="22">
        <f t="shared" si="0"/>
        <v>0</v>
      </c>
      <c r="AV2" s="22">
        <f t="shared" si="0"/>
        <v>0</v>
      </c>
      <c r="AW2" s="22">
        <f t="shared" si="0"/>
        <v>0</v>
      </c>
      <c r="AX2" s="22">
        <f t="shared" si="0"/>
        <v>0</v>
      </c>
      <c r="AY2" s="22">
        <f t="shared" si="0"/>
        <v>0</v>
      </c>
      <c r="AZ2" s="22">
        <f t="shared" si="0"/>
        <v>0</v>
      </c>
      <c r="BA2" s="22">
        <f t="shared" si="0"/>
        <v>0</v>
      </c>
      <c r="BB2" s="22">
        <f t="shared" si="0"/>
        <v>0</v>
      </c>
      <c r="BC2" s="22">
        <f t="shared" si="0"/>
        <v>0</v>
      </c>
      <c r="BD2" s="22">
        <f t="shared" si="0"/>
        <v>0</v>
      </c>
      <c r="BE2" s="22">
        <f t="shared" si="0"/>
        <v>0</v>
      </c>
      <c r="BF2" s="22">
        <f t="shared" si="0"/>
        <v>0</v>
      </c>
      <c r="BG2" s="22">
        <f t="shared" ref="BG2:CL2" si="1">IF(ISNA(LOOKUP(2,1/(BG3:BG543&lt;&gt;""),BG3:BG3)),0,LOOKUP(2,1/(BG3:BG543&lt;&gt;""),BG3:BG543))</f>
        <v>0</v>
      </c>
      <c r="BH2" s="22">
        <f t="shared" si="1"/>
        <v>0</v>
      </c>
      <c r="BI2" s="22">
        <f t="shared" si="1"/>
        <v>0</v>
      </c>
      <c r="BJ2" s="22">
        <f t="shared" si="1"/>
        <v>0</v>
      </c>
      <c r="BK2" s="22">
        <f t="shared" si="1"/>
        <v>0</v>
      </c>
      <c r="BL2" s="22">
        <f t="shared" si="1"/>
        <v>0</v>
      </c>
      <c r="BM2" s="22">
        <f t="shared" si="1"/>
        <v>0</v>
      </c>
      <c r="BN2" s="22">
        <f t="shared" si="1"/>
        <v>0</v>
      </c>
      <c r="BO2" s="22">
        <f t="shared" si="1"/>
        <v>0</v>
      </c>
      <c r="BP2" s="22">
        <f t="shared" si="1"/>
        <v>0</v>
      </c>
      <c r="BQ2" s="22">
        <f t="shared" si="1"/>
        <v>0</v>
      </c>
      <c r="BR2" s="22">
        <f t="shared" si="1"/>
        <v>0</v>
      </c>
      <c r="BS2" s="22">
        <f t="shared" si="1"/>
        <v>0</v>
      </c>
      <c r="BT2" s="22">
        <f t="shared" si="1"/>
        <v>0</v>
      </c>
      <c r="BU2" s="22">
        <f t="shared" si="1"/>
        <v>0</v>
      </c>
      <c r="BV2" s="22">
        <f t="shared" si="1"/>
        <v>0</v>
      </c>
      <c r="BW2" s="22">
        <f t="shared" si="1"/>
        <v>0</v>
      </c>
      <c r="BX2" s="22">
        <f t="shared" si="1"/>
        <v>0</v>
      </c>
      <c r="BY2" s="22">
        <f t="shared" si="1"/>
        <v>0</v>
      </c>
      <c r="BZ2" s="22" t="str">
        <f t="shared" si="1"/>
        <v>WIN</v>
      </c>
      <c r="CA2" s="22" t="str">
        <f t="shared" si="1"/>
        <v>LOST</v>
      </c>
      <c r="CB2" s="22" t="str">
        <f t="shared" si="1"/>
        <v>POSITIVE</v>
      </c>
      <c r="CC2" s="22" t="str">
        <f t="shared" si="1"/>
        <v>NEUTRAL</v>
      </c>
      <c r="CD2" s="22" t="str">
        <f t="shared" si="1"/>
        <v>NEGATIVE</v>
      </c>
      <c r="CE2" s="22" t="str">
        <f t="shared" si="1"/>
        <v>CLEAN</v>
      </c>
      <c r="CF2" s="22" t="str">
        <f t="shared" si="1"/>
        <v>LOST L</v>
      </c>
      <c r="CG2" s="22" t="str">
        <f t="shared" si="1"/>
        <v>NOT-STRAIGHT</v>
      </c>
      <c r="CH2" s="22">
        <f t="shared" si="1"/>
        <v>0</v>
      </c>
      <c r="CI2" s="22" t="str">
        <f t="shared" si="1"/>
        <v>L4</v>
      </c>
      <c r="CJ2" s="22" t="str">
        <f t="shared" si="1"/>
        <v>L5</v>
      </c>
      <c r="CK2" s="22" t="str">
        <f t="shared" si="1"/>
        <v>L6</v>
      </c>
      <c r="CL2" s="22" t="str">
        <f t="shared" si="1"/>
        <v>L7</v>
      </c>
      <c r="CM2" s="22">
        <f t="shared" ref="CM2:DN2" si="2">IF(ISNA(LOOKUP(2,1/(CM3:CM543&lt;&gt;""),CM3:CM3)),0,LOOKUP(2,1/(CM3:CM543&lt;&gt;""),CM3:CM543))</f>
        <v>0</v>
      </c>
      <c r="CN2" s="22">
        <f t="shared" si="2"/>
        <v>0</v>
      </c>
      <c r="CO2" s="22">
        <f t="shared" si="2"/>
        <v>0</v>
      </c>
      <c r="CP2" s="22">
        <f t="shared" si="2"/>
        <v>0</v>
      </c>
      <c r="CQ2" s="22" t="str">
        <f t="shared" si="2"/>
        <v>A</v>
      </c>
      <c r="CR2" s="22" t="str">
        <f t="shared" si="2"/>
        <v>E</v>
      </c>
      <c r="CS2" s="22" t="str">
        <f t="shared" si="2"/>
        <v>B</v>
      </c>
      <c r="CT2" s="22" t="str">
        <f t="shared" si="2"/>
        <v>D</v>
      </c>
      <c r="CU2" s="22" t="str">
        <f t="shared" si="2"/>
        <v>ZERO</v>
      </c>
      <c r="CV2" s="22" t="str">
        <f t="shared" si="2"/>
        <v>ALTRO</v>
      </c>
      <c r="CW2" s="22">
        <f t="shared" si="2"/>
        <v>0</v>
      </c>
      <c r="CX2" s="22">
        <f t="shared" si="2"/>
        <v>0</v>
      </c>
      <c r="CY2" s="22">
        <f t="shared" si="2"/>
        <v>0</v>
      </c>
      <c r="CZ2" s="22">
        <f t="shared" si="2"/>
        <v>0</v>
      </c>
      <c r="DA2" s="22">
        <f t="shared" si="2"/>
        <v>0</v>
      </c>
      <c r="DB2" s="22">
        <f t="shared" si="2"/>
        <v>0</v>
      </c>
      <c r="DC2" s="22">
        <f t="shared" si="2"/>
        <v>0</v>
      </c>
      <c r="DD2" s="22">
        <f t="shared" si="2"/>
        <v>0</v>
      </c>
      <c r="DE2" s="22">
        <f t="shared" si="2"/>
        <v>0</v>
      </c>
      <c r="DF2" s="22">
        <f t="shared" si="2"/>
        <v>0</v>
      </c>
      <c r="DG2" s="22">
        <f t="shared" si="2"/>
        <v>0</v>
      </c>
      <c r="DH2" s="22">
        <f t="shared" si="2"/>
        <v>0</v>
      </c>
      <c r="DI2" s="22">
        <f t="shared" si="2"/>
        <v>0</v>
      </c>
      <c r="DJ2" s="22">
        <f t="shared" si="2"/>
        <v>0</v>
      </c>
      <c r="DK2" s="22">
        <f t="shared" si="2"/>
        <v>0</v>
      </c>
      <c r="DL2" s="22">
        <f t="shared" si="2"/>
        <v>0</v>
      </c>
      <c r="DM2" s="22">
        <f t="shared" si="2"/>
        <v>0</v>
      </c>
      <c r="DN2" s="22">
        <f t="shared" si="2"/>
        <v>0</v>
      </c>
      <c r="DO2" s="22"/>
      <c r="DP2" s="22">
        <f t="shared" ref="DP2:EU2" si="3">IF(ISNA(LOOKUP(2,1/(DP3:DP543&lt;&gt;""),DP3:DP3)),0,LOOKUP(2,1/(DP3:DP543&lt;&gt;""),DP3:DP543))</f>
        <v>0</v>
      </c>
      <c r="DQ2" s="22">
        <f t="shared" si="3"/>
        <v>0</v>
      </c>
      <c r="DR2" s="22">
        <f t="shared" si="3"/>
        <v>0</v>
      </c>
      <c r="DS2" s="22">
        <f t="shared" si="3"/>
        <v>0</v>
      </c>
      <c r="DT2" s="22">
        <f t="shared" si="3"/>
        <v>0</v>
      </c>
      <c r="DU2" s="22">
        <f t="shared" si="3"/>
        <v>0</v>
      </c>
      <c r="DV2" s="22">
        <f t="shared" si="3"/>
        <v>0</v>
      </c>
      <c r="DW2" s="22" t="str">
        <f t="shared" si="3"/>
        <v>KICK</v>
      </c>
      <c r="DX2" s="22" t="str">
        <f t="shared" si="3"/>
        <v>INDIVIDUALE</v>
      </c>
      <c r="DY2" s="22" t="str">
        <f t="shared" si="3"/>
        <v>NUMBERS</v>
      </c>
      <c r="DZ2" s="22">
        <f t="shared" si="3"/>
        <v>0</v>
      </c>
      <c r="EA2" s="22">
        <f t="shared" si="3"/>
        <v>0</v>
      </c>
      <c r="EB2" s="22">
        <f t="shared" si="3"/>
        <v>0</v>
      </c>
      <c r="EC2" s="22">
        <f t="shared" si="3"/>
        <v>0</v>
      </c>
      <c r="ED2" s="22">
        <f t="shared" si="3"/>
        <v>0</v>
      </c>
      <c r="EE2" s="22">
        <f t="shared" si="3"/>
        <v>0</v>
      </c>
      <c r="EF2" s="22" t="str">
        <f t="shared" si="3"/>
        <v>KNOCK-ON</v>
      </c>
      <c r="EG2" s="22" t="str">
        <f t="shared" si="3"/>
        <v>JACKAL</v>
      </c>
      <c r="EH2" s="22" t="str">
        <f t="shared" si="3"/>
        <v>ROBBED</v>
      </c>
      <c r="EI2" s="22" t="str">
        <f t="shared" si="3"/>
        <v>TOUCH</v>
      </c>
      <c r="EJ2" s="22" t="str">
        <f t="shared" si="3"/>
        <v>KICK</v>
      </c>
      <c r="EK2" s="22">
        <f t="shared" si="3"/>
        <v>0</v>
      </c>
      <c r="EL2" s="22" t="str">
        <f t="shared" si="3"/>
        <v>FOUL-PLAY</v>
      </c>
      <c r="EM2" s="22" t="str">
        <f t="shared" si="3"/>
        <v>MAUL</v>
      </c>
      <c r="EN2" s="22" t="str">
        <f t="shared" si="3"/>
        <v>OFFSIDE</v>
      </c>
      <c r="EO2" s="22" t="str">
        <f t="shared" si="3"/>
        <v>RUCK ATTACK</v>
      </c>
      <c r="EP2" s="22" t="str">
        <f t="shared" si="3"/>
        <v>RUCK DEFENCE</v>
      </c>
      <c r="EQ2" s="22" t="str">
        <f t="shared" si="3"/>
        <v>SCRUM</v>
      </c>
      <c r="ER2" s="22">
        <f t="shared" si="3"/>
        <v>0</v>
      </c>
      <c r="ES2" s="22">
        <f t="shared" si="3"/>
        <v>0</v>
      </c>
      <c r="ET2" s="22">
        <f t="shared" si="3"/>
        <v>0</v>
      </c>
      <c r="EU2" s="22">
        <f t="shared" si="3"/>
        <v>0</v>
      </c>
      <c r="EV2" s="22">
        <f t="shared" ref="EV2:GC2" si="4">IF(ISNA(LOOKUP(2,1/(EV3:EV543&lt;&gt;""),EV3:EV3)),0,LOOKUP(2,1/(EV3:EV543&lt;&gt;""),EV3:EV543))</f>
        <v>0</v>
      </c>
      <c r="EW2" s="22">
        <f t="shared" si="4"/>
        <v>0</v>
      </c>
      <c r="EX2" s="22">
        <f t="shared" si="4"/>
        <v>0</v>
      </c>
      <c r="EY2" s="22" t="str">
        <f t="shared" si="4"/>
        <v>PUNT</v>
      </c>
      <c r="EZ2" s="22" t="str">
        <f t="shared" si="4"/>
        <v>UP&amp;UNDER</v>
      </c>
      <c r="FA2" s="22" t="str">
        <f t="shared" si="4"/>
        <v>DOUBLE</v>
      </c>
      <c r="FB2" s="22">
        <f t="shared" si="4"/>
        <v>0</v>
      </c>
      <c r="FC2" s="22">
        <f t="shared" si="4"/>
        <v>0</v>
      </c>
      <c r="FD2" s="22" t="str">
        <f t="shared" si="4"/>
        <v>FAST</v>
      </c>
      <c r="FE2" s="22" t="str">
        <f t="shared" si="4"/>
        <v>SLOW</v>
      </c>
      <c r="FF2" s="22" t="str">
        <f t="shared" si="4"/>
        <v>CONVERSION</v>
      </c>
      <c r="FG2" s="22" t="str">
        <f t="shared" si="4"/>
        <v>PENALTY-KICK</v>
      </c>
      <c r="FH2" s="22" t="str">
        <f t="shared" si="4"/>
        <v>TRY</v>
      </c>
      <c r="FI2" s="22">
        <f t="shared" si="4"/>
        <v>0</v>
      </c>
      <c r="FJ2" s="22">
        <f t="shared" si="4"/>
        <v>0</v>
      </c>
      <c r="FK2" s="22" t="str">
        <f t="shared" si="4"/>
        <v>SUCCESS</v>
      </c>
      <c r="FL2" s="22" t="str">
        <f t="shared" si="4"/>
        <v>FAIL</v>
      </c>
      <c r="FM2" s="22"/>
      <c r="FN2" s="22"/>
      <c r="FO2" s="22">
        <f t="shared" si="4"/>
        <v>0</v>
      </c>
      <c r="FP2" s="22">
        <f t="shared" si="4"/>
        <v>0</v>
      </c>
      <c r="FQ2" s="22">
        <f t="shared" si="4"/>
        <v>0</v>
      </c>
      <c r="FR2" s="22">
        <f t="shared" si="4"/>
        <v>0</v>
      </c>
      <c r="FS2" s="22">
        <f t="shared" si="4"/>
        <v>0</v>
      </c>
      <c r="FT2" s="22">
        <f t="shared" si="4"/>
        <v>0</v>
      </c>
      <c r="FU2" s="22">
        <f t="shared" si="4"/>
        <v>0</v>
      </c>
      <c r="FV2" s="22">
        <f t="shared" si="4"/>
        <v>0</v>
      </c>
      <c r="FW2" s="22">
        <f t="shared" si="4"/>
        <v>0</v>
      </c>
      <c r="FX2" s="22">
        <f t="shared" si="4"/>
        <v>0</v>
      </c>
      <c r="FY2" s="22">
        <f t="shared" si="4"/>
        <v>0</v>
      </c>
      <c r="FZ2" s="22">
        <f t="shared" si="4"/>
        <v>0</v>
      </c>
      <c r="GA2" s="22">
        <f t="shared" si="4"/>
        <v>0</v>
      </c>
      <c r="GB2" s="22">
        <f t="shared" si="4"/>
        <v>0</v>
      </c>
      <c r="GC2" s="22">
        <f t="shared" si="4"/>
        <v>0</v>
      </c>
      <c r="GD2" s="22">
        <f t="shared" ref="GD2:GS2" si="5">IF(ISNA(LOOKUP(2,1/(GD3:GD543&lt;&gt;""),GD3:GD3)),0,LOOKUP(2,1/(GD3:GD543&lt;&gt;""),GD3:GD543))</f>
        <v>0</v>
      </c>
      <c r="GE2" s="22">
        <f t="shared" si="5"/>
        <v>0</v>
      </c>
      <c r="GF2" s="22">
        <f t="shared" si="5"/>
        <v>0</v>
      </c>
      <c r="GG2" s="22">
        <f t="shared" si="5"/>
        <v>0</v>
      </c>
      <c r="GH2" s="22">
        <f t="shared" si="5"/>
        <v>0</v>
      </c>
      <c r="GI2" s="22">
        <f t="shared" si="5"/>
        <v>0</v>
      </c>
      <c r="GJ2" s="22">
        <f t="shared" si="5"/>
        <v>0</v>
      </c>
      <c r="GK2" s="22">
        <f t="shared" si="5"/>
        <v>0</v>
      </c>
      <c r="GL2" s="22">
        <f t="shared" si="5"/>
        <v>0</v>
      </c>
      <c r="GM2" s="22">
        <f t="shared" si="5"/>
        <v>0</v>
      </c>
      <c r="GN2" s="22">
        <f t="shared" si="5"/>
        <v>0</v>
      </c>
      <c r="GO2" s="22">
        <f t="shared" si="5"/>
        <v>0</v>
      </c>
      <c r="GP2" s="22">
        <f t="shared" si="5"/>
        <v>0</v>
      </c>
      <c r="GQ2" s="22">
        <f t="shared" si="5"/>
        <v>0</v>
      </c>
      <c r="GR2" s="22">
        <f t="shared" si="5"/>
        <v>0</v>
      </c>
      <c r="GS2" s="22">
        <f t="shared" si="5"/>
        <v>0</v>
      </c>
      <c r="GT2" s="22" t="e">
        <f t="shared" ref="GT2:JE2" si="6">IF(ISNA(LOOKUP(2,1/(GT3:GT3&lt;&gt;""),GT3:GT3)),0,LOOKUP(2,1/(GT3:GT3&lt;&gt;""),GT3:GT3))</f>
        <v>#DIV/0!</v>
      </c>
      <c r="GU2" s="22" t="e">
        <f t="shared" si="6"/>
        <v>#DIV/0!</v>
      </c>
      <c r="GV2" s="22" t="e">
        <f t="shared" si="6"/>
        <v>#DIV/0!</v>
      </c>
      <c r="GW2" s="22" t="e">
        <f t="shared" si="6"/>
        <v>#DIV/0!</v>
      </c>
      <c r="GX2" s="22" t="e">
        <f t="shared" si="6"/>
        <v>#DIV/0!</v>
      </c>
      <c r="GY2" s="22" t="e">
        <f t="shared" si="6"/>
        <v>#DIV/0!</v>
      </c>
      <c r="GZ2" s="22" t="e">
        <f t="shared" si="6"/>
        <v>#DIV/0!</v>
      </c>
      <c r="HA2" s="22" t="e">
        <f t="shared" si="6"/>
        <v>#DIV/0!</v>
      </c>
      <c r="HB2" s="22" t="e">
        <f t="shared" si="6"/>
        <v>#DIV/0!</v>
      </c>
      <c r="HC2" s="22" t="e">
        <f t="shared" si="6"/>
        <v>#DIV/0!</v>
      </c>
      <c r="HD2" s="22" t="e">
        <f t="shared" si="6"/>
        <v>#DIV/0!</v>
      </c>
      <c r="HE2" s="22" t="e">
        <f t="shared" si="6"/>
        <v>#DIV/0!</v>
      </c>
      <c r="HF2" s="22" t="e">
        <f t="shared" si="6"/>
        <v>#DIV/0!</v>
      </c>
      <c r="HG2" s="22" t="e">
        <f t="shared" si="6"/>
        <v>#DIV/0!</v>
      </c>
      <c r="HH2" s="22" t="e">
        <f t="shared" si="6"/>
        <v>#DIV/0!</v>
      </c>
      <c r="HI2" s="22" t="e">
        <f t="shared" si="6"/>
        <v>#DIV/0!</v>
      </c>
      <c r="HJ2" s="22" t="e">
        <f t="shared" si="6"/>
        <v>#DIV/0!</v>
      </c>
      <c r="HK2" s="22" t="e">
        <f t="shared" si="6"/>
        <v>#DIV/0!</v>
      </c>
      <c r="HL2" s="22" t="e">
        <f t="shared" si="6"/>
        <v>#DIV/0!</v>
      </c>
      <c r="HM2" s="22" t="e">
        <f t="shared" si="6"/>
        <v>#DIV/0!</v>
      </c>
      <c r="HN2" s="22" t="e">
        <f t="shared" si="6"/>
        <v>#DIV/0!</v>
      </c>
      <c r="HO2" s="22" t="e">
        <f t="shared" si="6"/>
        <v>#DIV/0!</v>
      </c>
      <c r="HP2" s="22" t="e">
        <f t="shared" si="6"/>
        <v>#DIV/0!</v>
      </c>
      <c r="HQ2" s="22" t="e">
        <f t="shared" si="6"/>
        <v>#DIV/0!</v>
      </c>
      <c r="HR2" s="22" t="e">
        <f t="shared" si="6"/>
        <v>#DIV/0!</v>
      </c>
      <c r="HS2" s="22" t="e">
        <f t="shared" si="6"/>
        <v>#DIV/0!</v>
      </c>
      <c r="HT2" s="22" t="e">
        <f t="shared" si="6"/>
        <v>#DIV/0!</v>
      </c>
      <c r="HU2" s="22" t="e">
        <f t="shared" si="6"/>
        <v>#DIV/0!</v>
      </c>
      <c r="HV2" s="22" t="e">
        <f t="shared" si="6"/>
        <v>#DIV/0!</v>
      </c>
      <c r="HW2" s="22" t="e">
        <f t="shared" si="6"/>
        <v>#DIV/0!</v>
      </c>
      <c r="HX2" s="22" t="e">
        <f t="shared" si="6"/>
        <v>#DIV/0!</v>
      </c>
      <c r="HY2" s="22" t="e">
        <f t="shared" si="6"/>
        <v>#DIV/0!</v>
      </c>
      <c r="HZ2" s="22" t="e">
        <f t="shared" si="6"/>
        <v>#DIV/0!</v>
      </c>
      <c r="IA2" s="22" t="e">
        <f t="shared" si="6"/>
        <v>#DIV/0!</v>
      </c>
      <c r="IB2" s="22" t="e">
        <f t="shared" si="6"/>
        <v>#DIV/0!</v>
      </c>
      <c r="IC2" s="22" t="e">
        <f t="shared" si="6"/>
        <v>#DIV/0!</v>
      </c>
      <c r="ID2" s="22" t="e">
        <f t="shared" si="6"/>
        <v>#DIV/0!</v>
      </c>
      <c r="IE2" s="22" t="e">
        <f t="shared" si="6"/>
        <v>#DIV/0!</v>
      </c>
      <c r="IF2" s="22" t="e">
        <f t="shared" si="6"/>
        <v>#DIV/0!</v>
      </c>
      <c r="IG2" s="22" t="e">
        <f t="shared" si="6"/>
        <v>#DIV/0!</v>
      </c>
      <c r="IH2" s="22" t="e">
        <f t="shared" si="6"/>
        <v>#DIV/0!</v>
      </c>
      <c r="II2" s="22" t="e">
        <f t="shared" si="6"/>
        <v>#DIV/0!</v>
      </c>
      <c r="IJ2" s="22" t="e">
        <f t="shared" si="6"/>
        <v>#DIV/0!</v>
      </c>
      <c r="IK2" s="22" t="e">
        <f t="shared" si="6"/>
        <v>#DIV/0!</v>
      </c>
      <c r="IL2" s="22" t="e">
        <f t="shared" si="6"/>
        <v>#DIV/0!</v>
      </c>
      <c r="IM2" s="22" t="e">
        <f t="shared" si="6"/>
        <v>#DIV/0!</v>
      </c>
      <c r="IN2" s="22" t="e">
        <f t="shared" si="6"/>
        <v>#DIV/0!</v>
      </c>
      <c r="IO2" s="22" t="e">
        <f t="shared" si="6"/>
        <v>#DIV/0!</v>
      </c>
      <c r="IP2" s="22" t="e">
        <f t="shared" si="6"/>
        <v>#DIV/0!</v>
      </c>
      <c r="IQ2" s="22" t="e">
        <f t="shared" si="6"/>
        <v>#DIV/0!</v>
      </c>
      <c r="IR2" s="22" t="e">
        <f t="shared" si="6"/>
        <v>#DIV/0!</v>
      </c>
      <c r="IS2" s="22" t="e">
        <f t="shared" si="6"/>
        <v>#DIV/0!</v>
      </c>
      <c r="IT2" s="22" t="e">
        <f t="shared" si="6"/>
        <v>#DIV/0!</v>
      </c>
      <c r="IU2" s="22" t="e">
        <f t="shared" si="6"/>
        <v>#DIV/0!</v>
      </c>
      <c r="IV2" s="22" t="e">
        <f t="shared" si="6"/>
        <v>#DIV/0!</v>
      </c>
      <c r="IW2" s="22" t="e">
        <f t="shared" si="6"/>
        <v>#DIV/0!</v>
      </c>
      <c r="IX2" s="22" t="e">
        <f t="shared" si="6"/>
        <v>#DIV/0!</v>
      </c>
      <c r="IY2" s="22" t="e">
        <f t="shared" si="6"/>
        <v>#DIV/0!</v>
      </c>
      <c r="IZ2" s="22" t="e">
        <f t="shared" si="6"/>
        <v>#DIV/0!</v>
      </c>
      <c r="JA2" s="22" t="e">
        <f t="shared" si="6"/>
        <v>#DIV/0!</v>
      </c>
      <c r="JB2" s="22" t="e">
        <f t="shared" si="6"/>
        <v>#DIV/0!</v>
      </c>
      <c r="JC2" s="22" t="e">
        <f t="shared" si="6"/>
        <v>#DIV/0!</v>
      </c>
      <c r="JD2" s="22" t="e">
        <f t="shared" si="6"/>
        <v>#DIV/0!</v>
      </c>
      <c r="JE2" s="22" t="e">
        <f t="shared" si="6"/>
        <v>#DIV/0!</v>
      </c>
      <c r="JF2" s="22" t="e">
        <f t="shared" ref="JF2:LP2" si="7">IF(ISNA(LOOKUP(2,1/(JF3:JF3&lt;&gt;""),JF3:JF3)),0,LOOKUP(2,1/(JF3:JF3&lt;&gt;""),JF3:JF3))</f>
        <v>#DIV/0!</v>
      </c>
      <c r="JG2" s="22" t="e">
        <f t="shared" si="7"/>
        <v>#DIV/0!</v>
      </c>
      <c r="JH2" s="22" t="e">
        <f t="shared" si="7"/>
        <v>#DIV/0!</v>
      </c>
      <c r="JI2" s="22" t="e">
        <f t="shared" si="7"/>
        <v>#DIV/0!</v>
      </c>
      <c r="JJ2" s="22" t="e">
        <f t="shared" si="7"/>
        <v>#DIV/0!</v>
      </c>
      <c r="JK2" s="22" t="e">
        <f t="shared" si="7"/>
        <v>#DIV/0!</v>
      </c>
      <c r="JL2" s="22" t="e">
        <f t="shared" si="7"/>
        <v>#DIV/0!</v>
      </c>
      <c r="JM2" s="22" t="e">
        <f t="shared" si="7"/>
        <v>#DIV/0!</v>
      </c>
      <c r="JN2" s="22" t="e">
        <f t="shared" si="7"/>
        <v>#DIV/0!</v>
      </c>
      <c r="JO2" s="22" t="e">
        <f t="shared" si="7"/>
        <v>#DIV/0!</v>
      </c>
      <c r="JP2" s="22" t="e">
        <f t="shared" si="7"/>
        <v>#DIV/0!</v>
      </c>
      <c r="JQ2" s="22" t="e">
        <f t="shared" si="7"/>
        <v>#DIV/0!</v>
      </c>
      <c r="JR2" s="22" t="e">
        <f t="shared" si="7"/>
        <v>#DIV/0!</v>
      </c>
      <c r="JS2" s="22" t="e">
        <f t="shared" si="7"/>
        <v>#DIV/0!</v>
      </c>
      <c r="JT2" s="22" t="e">
        <f t="shared" si="7"/>
        <v>#DIV/0!</v>
      </c>
      <c r="JU2" s="22" t="e">
        <f t="shared" si="7"/>
        <v>#DIV/0!</v>
      </c>
      <c r="JV2" s="22" t="e">
        <f t="shared" si="7"/>
        <v>#DIV/0!</v>
      </c>
      <c r="JW2" s="22" t="e">
        <f t="shared" si="7"/>
        <v>#DIV/0!</v>
      </c>
      <c r="JX2" s="22" t="e">
        <f t="shared" si="7"/>
        <v>#DIV/0!</v>
      </c>
      <c r="JY2" s="22" t="e">
        <f t="shared" si="7"/>
        <v>#DIV/0!</v>
      </c>
      <c r="JZ2" s="22" t="e">
        <f t="shared" si="7"/>
        <v>#DIV/0!</v>
      </c>
      <c r="KA2" s="22" t="e">
        <f t="shared" si="7"/>
        <v>#DIV/0!</v>
      </c>
      <c r="KB2" s="22" t="e">
        <f t="shared" si="7"/>
        <v>#DIV/0!</v>
      </c>
      <c r="KC2" s="22" t="e">
        <f t="shared" si="7"/>
        <v>#DIV/0!</v>
      </c>
      <c r="KD2" s="22" t="e">
        <f t="shared" si="7"/>
        <v>#DIV/0!</v>
      </c>
      <c r="KE2" s="22" t="e">
        <f t="shared" si="7"/>
        <v>#DIV/0!</v>
      </c>
      <c r="KF2" s="22" t="e">
        <f t="shared" si="7"/>
        <v>#DIV/0!</v>
      </c>
      <c r="KG2" s="22" t="e">
        <f t="shared" si="7"/>
        <v>#DIV/0!</v>
      </c>
      <c r="KH2" s="22" t="e">
        <f t="shared" si="7"/>
        <v>#DIV/0!</v>
      </c>
      <c r="KI2" s="22" t="e">
        <f t="shared" si="7"/>
        <v>#DIV/0!</v>
      </c>
      <c r="KJ2" s="22" t="e">
        <f t="shared" si="7"/>
        <v>#DIV/0!</v>
      </c>
      <c r="KK2" s="22" t="e">
        <f t="shared" si="7"/>
        <v>#DIV/0!</v>
      </c>
      <c r="KL2" s="22" t="e">
        <f t="shared" si="7"/>
        <v>#DIV/0!</v>
      </c>
      <c r="KM2" s="22" t="e">
        <f t="shared" si="7"/>
        <v>#DIV/0!</v>
      </c>
      <c r="KN2" s="22" t="e">
        <f t="shared" si="7"/>
        <v>#DIV/0!</v>
      </c>
      <c r="KO2" s="22" t="e">
        <f t="shared" si="7"/>
        <v>#DIV/0!</v>
      </c>
      <c r="KP2" s="22" t="e">
        <f t="shared" si="7"/>
        <v>#DIV/0!</v>
      </c>
      <c r="KQ2" s="22" t="e">
        <f t="shared" si="7"/>
        <v>#DIV/0!</v>
      </c>
      <c r="KR2" s="22" t="e">
        <f t="shared" si="7"/>
        <v>#DIV/0!</v>
      </c>
      <c r="KS2" s="22" t="e">
        <f t="shared" si="7"/>
        <v>#DIV/0!</v>
      </c>
      <c r="KT2" s="22" t="e">
        <f t="shared" si="7"/>
        <v>#DIV/0!</v>
      </c>
      <c r="KU2" s="22" t="e">
        <f t="shared" si="7"/>
        <v>#DIV/0!</v>
      </c>
      <c r="KV2" s="22" t="e">
        <f t="shared" si="7"/>
        <v>#DIV/0!</v>
      </c>
      <c r="KW2" s="22" t="e">
        <f t="shared" si="7"/>
        <v>#DIV/0!</v>
      </c>
      <c r="KX2" s="22" t="e">
        <f t="shared" si="7"/>
        <v>#DIV/0!</v>
      </c>
      <c r="KY2" s="22" t="e">
        <f t="shared" si="7"/>
        <v>#DIV/0!</v>
      </c>
      <c r="KZ2" s="22" t="e">
        <f t="shared" si="7"/>
        <v>#DIV/0!</v>
      </c>
      <c r="LA2" s="22" t="e">
        <f t="shared" si="7"/>
        <v>#DIV/0!</v>
      </c>
      <c r="LB2" s="22" t="e">
        <f t="shared" si="7"/>
        <v>#DIV/0!</v>
      </c>
      <c r="LC2" s="22" t="e">
        <f t="shared" si="7"/>
        <v>#DIV/0!</v>
      </c>
      <c r="LD2" s="22" t="e">
        <f t="shared" si="7"/>
        <v>#DIV/0!</v>
      </c>
      <c r="LE2" s="22" t="e">
        <f t="shared" si="7"/>
        <v>#DIV/0!</v>
      </c>
      <c r="LF2" s="22" t="e">
        <f t="shared" si="7"/>
        <v>#DIV/0!</v>
      </c>
      <c r="LG2" s="22" t="e">
        <f t="shared" si="7"/>
        <v>#DIV/0!</v>
      </c>
      <c r="LH2" s="22" t="e">
        <f t="shared" si="7"/>
        <v>#DIV/0!</v>
      </c>
      <c r="LI2" s="22" t="e">
        <f t="shared" si="7"/>
        <v>#DIV/0!</v>
      </c>
      <c r="LJ2" s="22" t="e">
        <f t="shared" si="7"/>
        <v>#DIV/0!</v>
      </c>
      <c r="LK2" s="22" t="e">
        <f t="shared" si="7"/>
        <v>#DIV/0!</v>
      </c>
      <c r="LL2" s="22" t="e">
        <f t="shared" si="7"/>
        <v>#DIV/0!</v>
      </c>
      <c r="LM2" s="22" t="e">
        <f t="shared" si="7"/>
        <v>#DIV/0!</v>
      </c>
      <c r="LN2" s="22" t="e">
        <f t="shared" si="7"/>
        <v>#DIV/0!</v>
      </c>
      <c r="LO2" s="22" t="e">
        <f t="shared" si="7"/>
        <v>#DIV/0!</v>
      </c>
      <c r="LP2" s="22" t="e">
        <f t="shared" si="7"/>
        <v>#DIV/0!</v>
      </c>
      <c r="LQ2" s="22" t="e">
        <f t="shared" ref="LQ2:OB2" si="8">IF(ISNA(LOOKUP(2,1/(LQ3:LQ3&lt;&gt;""),LQ3:LQ3)),0,LOOKUP(2,1/(LQ3:LQ3&lt;&gt;""),LQ3:LQ3))</f>
        <v>#DIV/0!</v>
      </c>
      <c r="LR2" s="22" t="e">
        <f t="shared" si="8"/>
        <v>#DIV/0!</v>
      </c>
      <c r="LS2" s="22" t="e">
        <f t="shared" si="8"/>
        <v>#DIV/0!</v>
      </c>
      <c r="LT2" s="22" t="e">
        <f t="shared" si="8"/>
        <v>#DIV/0!</v>
      </c>
      <c r="LU2" s="22" t="e">
        <f t="shared" si="8"/>
        <v>#DIV/0!</v>
      </c>
      <c r="LV2" s="22" t="e">
        <f t="shared" si="8"/>
        <v>#DIV/0!</v>
      </c>
      <c r="LW2" s="22" t="e">
        <f t="shared" si="8"/>
        <v>#DIV/0!</v>
      </c>
      <c r="LX2" s="22" t="e">
        <f t="shared" si="8"/>
        <v>#DIV/0!</v>
      </c>
      <c r="LY2" s="22" t="e">
        <f t="shared" si="8"/>
        <v>#DIV/0!</v>
      </c>
      <c r="LZ2" s="22" t="e">
        <f t="shared" si="8"/>
        <v>#DIV/0!</v>
      </c>
      <c r="MA2" s="22" t="e">
        <f t="shared" si="8"/>
        <v>#DIV/0!</v>
      </c>
      <c r="MB2" s="22" t="e">
        <f t="shared" si="8"/>
        <v>#DIV/0!</v>
      </c>
      <c r="MC2" s="22" t="e">
        <f t="shared" si="8"/>
        <v>#DIV/0!</v>
      </c>
      <c r="MD2" s="22" t="e">
        <f t="shared" si="8"/>
        <v>#DIV/0!</v>
      </c>
      <c r="ME2" s="22" t="e">
        <f t="shared" si="8"/>
        <v>#DIV/0!</v>
      </c>
      <c r="MF2" s="22" t="e">
        <f t="shared" si="8"/>
        <v>#DIV/0!</v>
      </c>
      <c r="MG2" s="22" t="e">
        <f t="shared" si="8"/>
        <v>#DIV/0!</v>
      </c>
      <c r="MH2" s="22" t="e">
        <f t="shared" si="8"/>
        <v>#DIV/0!</v>
      </c>
      <c r="MI2" s="22" t="e">
        <f t="shared" si="8"/>
        <v>#DIV/0!</v>
      </c>
      <c r="MJ2" s="22" t="e">
        <f t="shared" si="8"/>
        <v>#DIV/0!</v>
      </c>
      <c r="MK2" s="22" t="e">
        <f t="shared" si="8"/>
        <v>#DIV/0!</v>
      </c>
      <c r="ML2" s="22" t="e">
        <f t="shared" si="8"/>
        <v>#DIV/0!</v>
      </c>
      <c r="MM2" s="22" t="e">
        <f t="shared" si="8"/>
        <v>#DIV/0!</v>
      </c>
      <c r="MN2" s="22" t="e">
        <f t="shared" si="8"/>
        <v>#DIV/0!</v>
      </c>
      <c r="MO2" s="22" t="e">
        <f t="shared" si="8"/>
        <v>#DIV/0!</v>
      </c>
      <c r="MP2" s="22" t="e">
        <f t="shared" si="8"/>
        <v>#DIV/0!</v>
      </c>
      <c r="MQ2" s="22" t="e">
        <f t="shared" si="8"/>
        <v>#DIV/0!</v>
      </c>
      <c r="MR2" s="22" t="e">
        <f t="shared" si="8"/>
        <v>#DIV/0!</v>
      </c>
      <c r="MS2" s="22" t="e">
        <f t="shared" si="8"/>
        <v>#DIV/0!</v>
      </c>
      <c r="MT2" s="22" t="e">
        <f t="shared" si="8"/>
        <v>#DIV/0!</v>
      </c>
      <c r="MU2" s="22" t="e">
        <f t="shared" si="8"/>
        <v>#DIV/0!</v>
      </c>
      <c r="MV2" s="22" t="e">
        <f t="shared" si="8"/>
        <v>#DIV/0!</v>
      </c>
      <c r="MW2" s="22" t="e">
        <f t="shared" si="8"/>
        <v>#DIV/0!</v>
      </c>
      <c r="MX2" s="22" t="e">
        <f t="shared" si="8"/>
        <v>#DIV/0!</v>
      </c>
      <c r="MY2" s="22" t="e">
        <f t="shared" si="8"/>
        <v>#DIV/0!</v>
      </c>
      <c r="MZ2" s="22" t="e">
        <f t="shared" si="8"/>
        <v>#DIV/0!</v>
      </c>
      <c r="NA2" s="22" t="e">
        <f t="shared" si="8"/>
        <v>#DIV/0!</v>
      </c>
      <c r="NB2" s="22" t="e">
        <f t="shared" si="8"/>
        <v>#DIV/0!</v>
      </c>
      <c r="NC2" s="22" t="e">
        <f t="shared" si="8"/>
        <v>#DIV/0!</v>
      </c>
      <c r="ND2" s="22" t="e">
        <f t="shared" si="8"/>
        <v>#DIV/0!</v>
      </c>
      <c r="NE2" s="22" t="e">
        <f t="shared" si="8"/>
        <v>#DIV/0!</v>
      </c>
      <c r="NF2" s="22" t="e">
        <f t="shared" si="8"/>
        <v>#DIV/0!</v>
      </c>
      <c r="NG2" s="22" t="e">
        <f t="shared" si="8"/>
        <v>#DIV/0!</v>
      </c>
      <c r="NH2" s="22" t="e">
        <f t="shared" si="8"/>
        <v>#DIV/0!</v>
      </c>
      <c r="NI2" s="22" t="e">
        <f t="shared" si="8"/>
        <v>#DIV/0!</v>
      </c>
      <c r="NJ2" s="22" t="e">
        <f t="shared" si="8"/>
        <v>#DIV/0!</v>
      </c>
      <c r="NK2" s="22" t="e">
        <f t="shared" si="8"/>
        <v>#DIV/0!</v>
      </c>
      <c r="NL2" s="22" t="e">
        <f t="shared" si="8"/>
        <v>#DIV/0!</v>
      </c>
      <c r="NM2" s="22" t="e">
        <f t="shared" si="8"/>
        <v>#DIV/0!</v>
      </c>
      <c r="NN2" s="22" t="e">
        <f t="shared" si="8"/>
        <v>#DIV/0!</v>
      </c>
      <c r="NO2" s="22" t="e">
        <f t="shared" si="8"/>
        <v>#DIV/0!</v>
      </c>
      <c r="NP2" s="22" t="e">
        <f t="shared" si="8"/>
        <v>#DIV/0!</v>
      </c>
      <c r="NQ2" s="22" t="e">
        <f t="shared" si="8"/>
        <v>#DIV/0!</v>
      </c>
      <c r="NR2" s="22" t="e">
        <f t="shared" si="8"/>
        <v>#DIV/0!</v>
      </c>
      <c r="NS2" s="22" t="e">
        <f t="shared" si="8"/>
        <v>#DIV/0!</v>
      </c>
      <c r="NT2" s="22" t="e">
        <f t="shared" si="8"/>
        <v>#DIV/0!</v>
      </c>
      <c r="NU2" s="22" t="e">
        <f t="shared" si="8"/>
        <v>#DIV/0!</v>
      </c>
      <c r="NV2" s="22" t="e">
        <f t="shared" si="8"/>
        <v>#DIV/0!</v>
      </c>
      <c r="NW2" s="22" t="e">
        <f t="shared" si="8"/>
        <v>#DIV/0!</v>
      </c>
      <c r="NX2" s="22" t="e">
        <f t="shared" si="8"/>
        <v>#DIV/0!</v>
      </c>
      <c r="NY2" s="22" t="e">
        <f t="shared" si="8"/>
        <v>#DIV/0!</v>
      </c>
      <c r="NZ2" s="22" t="e">
        <f t="shared" si="8"/>
        <v>#DIV/0!</v>
      </c>
      <c r="OA2" s="22" t="e">
        <f t="shared" si="8"/>
        <v>#DIV/0!</v>
      </c>
      <c r="OB2" s="22" t="e">
        <f t="shared" si="8"/>
        <v>#DIV/0!</v>
      </c>
      <c r="OC2" s="22" t="e">
        <f t="shared" ref="OC2:QN2" si="9">IF(ISNA(LOOKUP(2,1/(OC3:OC3&lt;&gt;""),OC3:OC3)),0,LOOKUP(2,1/(OC3:OC3&lt;&gt;""),OC3:OC3))</f>
        <v>#DIV/0!</v>
      </c>
      <c r="OD2" s="22" t="e">
        <f t="shared" si="9"/>
        <v>#DIV/0!</v>
      </c>
      <c r="OE2" s="22" t="e">
        <f t="shared" si="9"/>
        <v>#DIV/0!</v>
      </c>
      <c r="OF2" s="22" t="e">
        <f t="shared" si="9"/>
        <v>#DIV/0!</v>
      </c>
      <c r="OG2" s="22" t="e">
        <f t="shared" si="9"/>
        <v>#DIV/0!</v>
      </c>
      <c r="OH2" s="22" t="e">
        <f t="shared" si="9"/>
        <v>#DIV/0!</v>
      </c>
      <c r="OI2" s="22" t="e">
        <f t="shared" si="9"/>
        <v>#DIV/0!</v>
      </c>
      <c r="OJ2" s="22" t="e">
        <f t="shared" si="9"/>
        <v>#DIV/0!</v>
      </c>
      <c r="OK2" s="22" t="e">
        <f t="shared" si="9"/>
        <v>#DIV/0!</v>
      </c>
      <c r="OL2" s="22" t="e">
        <f t="shared" si="9"/>
        <v>#DIV/0!</v>
      </c>
      <c r="OM2" s="22" t="e">
        <f t="shared" si="9"/>
        <v>#DIV/0!</v>
      </c>
      <c r="ON2" s="22" t="e">
        <f t="shared" si="9"/>
        <v>#DIV/0!</v>
      </c>
      <c r="OO2" s="22" t="e">
        <f t="shared" si="9"/>
        <v>#DIV/0!</v>
      </c>
      <c r="OP2" s="22" t="e">
        <f t="shared" si="9"/>
        <v>#DIV/0!</v>
      </c>
      <c r="OQ2" s="22" t="e">
        <f t="shared" si="9"/>
        <v>#DIV/0!</v>
      </c>
      <c r="OR2" s="22" t="e">
        <f t="shared" si="9"/>
        <v>#DIV/0!</v>
      </c>
      <c r="OS2" s="22" t="e">
        <f t="shared" si="9"/>
        <v>#DIV/0!</v>
      </c>
      <c r="OT2" s="22" t="e">
        <f t="shared" si="9"/>
        <v>#DIV/0!</v>
      </c>
      <c r="OU2" s="22" t="e">
        <f t="shared" si="9"/>
        <v>#DIV/0!</v>
      </c>
      <c r="OV2" s="22" t="e">
        <f t="shared" si="9"/>
        <v>#DIV/0!</v>
      </c>
      <c r="OW2" s="22" t="e">
        <f t="shared" si="9"/>
        <v>#DIV/0!</v>
      </c>
      <c r="OX2" s="22" t="e">
        <f t="shared" si="9"/>
        <v>#DIV/0!</v>
      </c>
      <c r="OY2" s="22" t="e">
        <f t="shared" si="9"/>
        <v>#DIV/0!</v>
      </c>
      <c r="OZ2" s="22" t="e">
        <f t="shared" si="9"/>
        <v>#DIV/0!</v>
      </c>
      <c r="PA2" s="22" t="e">
        <f t="shared" si="9"/>
        <v>#DIV/0!</v>
      </c>
      <c r="PB2" s="22" t="e">
        <f t="shared" si="9"/>
        <v>#DIV/0!</v>
      </c>
      <c r="PC2" s="22" t="e">
        <f t="shared" si="9"/>
        <v>#DIV/0!</v>
      </c>
      <c r="PD2" s="22" t="e">
        <f t="shared" si="9"/>
        <v>#DIV/0!</v>
      </c>
      <c r="PE2" s="22" t="e">
        <f t="shared" si="9"/>
        <v>#DIV/0!</v>
      </c>
      <c r="PF2" s="22" t="e">
        <f t="shared" si="9"/>
        <v>#DIV/0!</v>
      </c>
      <c r="PG2" s="22" t="e">
        <f t="shared" si="9"/>
        <v>#DIV/0!</v>
      </c>
      <c r="PH2" s="22" t="e">
        <f t="shared" si="9"/>
        <v>#DIV/0!</v>
      </c>
      <c r="PI2" s="22" t="e">
        <f t="shared" si="9"/>
        <v>#DIV/0!</v>
      </c>
      <c r="PJ2" s="22" t="e">
        <f t="shared" si="9"/>
        <v>#DIV/0!</v>
      </c>
      <c r="PK2" s="22" t="e">
        <f t="shared" si="9"/>
        <v>#DIV/0!</v>
      </c>
      <c r="PL2" s="22" t="e">
        <f t="shared" si="9"/>
        <v>#DIV/0!</v>
      </c>
      <c r="PM2" s="22" t="e">
        <f t="shared" si="9"/>
        <v>#DIV/0!</v>
      </c>
      <c r="PN2" s="22" t="e">
        <f t="shared" si="9"/>
        <v>#DIV/0!</v>
      </c>
      <c r="PO2" s="22" t="e">
        <f t="shared" si="9"/>
        <v>#DIV/0!</v>
      </c>
      <c r="PP2" s="22" t="e">
        <f t="shared" si="9"/>
        <v>#DIV/0!</v>
      </c>
      <c r="PQ2" s="22" t="e">
        <f t="shared" si="9"/>
        <v>#DIV/0!</v>
      </c>
      <c r="PR2" s="22" t="e">
        <f t="shared" si="9"/>
        <v>#DIV/0!</v>
      </c>
      <c r="PS2" s="22" t="e">
        <f t="shared" si="9"/>
        <v>#DIV/0!</v>
      </c>
      <c r="PT2" s="22" t="e">
        <f t="shared" si="9"/>
        <v>#DIV/0!</v>
      </c>
      <c r="PU2" s="22" t="e">
        <f t="shared" si="9"/>
        <v>#DIV/0!</v>
      </c>
      <c r="PV2" s="22" t="e">
        <f t="shared" si="9"/>
        <v>#DIV/0!</v>
      </c>
      <c r="PW2" s="22" t="e">
        <f t="shared" si="9"/>
        <v>#DIV/0!</v>
      </c>
      <c r="PX2" s="22" t="e">
        <f t="shared" si="9"/>
        <v>#DIV/0!</v>
      </c>
      <c r="PY2" s="22" t="e">
        <f t="shared" si="9"/>
        <v>#DIV/0!</v>
      </c>
      <c r="PZ2" s="22" t="e">
        <f t="shared" si="9"/>
        <v>#DIV/0!</v>
      </c>
      <c r="QA2" s="22" t="e">
        <f t="shared" si="9"/>
        <v>#DIV/0!</v>
      </c>
      <c r="QB2" s="22" t="e">
        <f t="shared" si="9"/>
        <v>#DIV/0!</v>
      </c>
      <c r="QC2" s="22" t="e">
        <f t="shared" si="9"/>
        <v>#DIV/0!</v>
      </c>
      <c r="QD2" s="22" t="e">
        <f t="shared" si="9"/>
        <v>#DIV/0!</v>
      </c>
      <c r="QE2" s="22" t="e">
        <f t="shared" si="9"/>
        <v>#DIV/0!</v>
      </c>
      <c r="QF2" s="22" t="e">
        <f t="shared" si="9"/>
        <v>#DIV/0!</v>
      </c>
      <c r="QG2" s="22" t="e">
        <f t="shared" si="9"/>
        <v>#DIV/0!</v>
      </c>
      <c r="QH2" s="22" t="e">
        <f t="shared" si="9"/>
        <v>#DIV/0!</v>
      </c>
      <c r="QI2" s="22" t="e">
        <f t="shared" si="9"/>
        <v>#DIV/0!</v>
      </c>
      <c r="QJ2" s="22" t="e">
        <f t="shared" si="9"/>
        <v>#DIV/0!</v>
      </c>
      <c r="QK2" s="22" t="e">
        <f t="shared" si="9"/>
        <v>#DIV/0!</v>
      </c>
      <c r="QL2" s="22" t="e">
        <f t="shared" si="9"/>
        <v>#DIV/0!</v>
      </c>
      <c r="QM2" s="22" t="e">
        <f t="shared" si="9"/>
        <v>#DIV/0!</v>
      </c>
      <c r="QN2" s="22" t="e">
        <f t="shared" si="9"/>
        <v>#DIV/0!</v>
      </c>
      <c r="QO2" s="22" t="e">
        <f t="shared" ref="QO2:SZ2" si="10">IF(ISNA(LOOKUP(2,1/(QO3:QO3&lt;&gt;""),QO3:QO3)),0,LOOKUP(2,1/(QO3:QO3&lt;&gt;""),QO3:QO3))</f>
        <v>#DIV/0!</v>
      </c>
      <c r="QP2" s="22" t="e">
        <f t="shared" si="10"/>
        <v>#DIV/0!</v>
      </c>
      <c r="QQ2" s="22" t="e">
        <f t="shared" si="10"/>
        <v>#DIV/0!</v>
      </c>
      <c r="QR2" s="22" t="e">
        <f t="shared" si="10"/>
        <v>#DIV/0!</v>
      </c>
      <c r="QS2" s="22" t="e">
        <f t="shared" si="10"/>
        <v>#DIV/0!</v>
      </c>
      <c r="QT2" s="22" t="e">
        <f t="shared" si="10"/>
        <v>#DIV/0!</v>
      </c>
      <c r="QU2" s="22" t="e">
        <f t="shared" si="10"/>
        <v>#DIV/0!</v>
      </c>
      <c r="QV2" s="22" t="e">
        <f t="shared" si="10"/>
        <v>#DIV/0!</v>
      </c>
      <c r="QW2" s="22" t="e">
        <f t="shared" si="10"/>
        <v>#DIV/0!</v>
      </c>
      <c r="QX2" s="22" t="e">
        <f t="shared" si="10"/>
        <v>#DIV/0!</v>
      </c>
      <c r="QY2" s="22" t="e">
        <f t="shared" si="10"/>
        <v>#DIV/0!</v>
      </c>
      <c r="QZ2" s="22" t="e">
        <f t="shared" si="10"/>
        <v>#DIV/0!</v>
      </c>
      <c r="RA2" s="22" t="e">
        <f t="shared" si="10"/>
        <v>#DIV/0!</v>
      </c>
      <c r="RB2" s="22" t="e">
        <f t="shared" si="10"/>
        <v>#DIV/0!</v>
      </c>
      <c r="RC2" s="22" t="e">
        <f t="shared" si="10"/>
        <v>#DIV/0!</v>
      </c>
      <c r="RD2" s="22" t="e">
        <f t="shared" si="10"/>
        <v>#DIV/0!</v>
      </c>
      <c r="RE2" s="22" t="e">
        <f t="shared" si="10"/>
        <v>#DIV/0!</v>
      </c>
      <c r="RF2" s="22" t="e">
        <f t="shared" si="10"/>
        <v>#DIV/0!</v>
      </c>
      <c r="RG2" s="22" t="e">
        <f t="shared" si="10"/>
        <v>#DIV/0!</v>
      </c>
      <c r="RH2" s="22" t="e">
        <f t="shared" si="10"/>
        <v>#DIV/0!</v>
      </c>
      <c r="RI2" s="22" t="e">
        <f t="shared" si="10"/>
        <v>#DIV/0!</v>
      </c>
      <c r="RJ2" s="22" t="e">
        <f t="shared" si="10"/>
        <v>#DIV/0!</v>
      </c>
      <c r="RK2" s="22" t="e">
        <f t="shared" si="10"/>
        <v>#DIV/0!</v>
      </c>
      <c r="RL2" s="22" t="e">
        <f t="shared" si="10"/>
        <v>#DIV/0!</v>
      </c>
      <c r="RM2" s="22" t="e">
        <f t="shared" si="10"/>
        <v>#DIV/0!</v>
      </c>
      <c r="RN2" s="22" t="e">
        <f t="shared" si="10"/>
        <v>#DIV/0!</v>
      </c>
      <c r="RO2" s="22" t="e">
        <f t="shared" si="10"/>
        <v>#DIV/0!</v>
      </c>
      <c r="RP2" s="22" t="e">
        <f t="shared" si="10"/>
        <v>#DIV/0!</v>
      </c>
      <c r="RQ2" s="22" t="e">
        <f t="shared" si="10"/>
        <v>#DIV/0!</v>
      </c>
      <c r="RR2" s="22" t="e">
        <f t="shared" si="10"/>
        <v>#DIV/0!</v>
      </c>
      <c r="RS2" s="22" t="e">
        <f t="shared" si="10"/>
        <v>#DIV/0!</v>
      </c>
      <c r="RT2" s="22" t="e">
        <f t="shared" si="10"/>
        <v>#DIV/0!</v>
      </c>
      <c r="RU2" s="22" t="e">
        <f t="shared" si="10"/>
        <v>#DIV/0!</v>
      </c>
      <c r="RV2" s="22" t="e">
        <f t="shared" si="10"/>
        <v>#DIV/0!</v>
      </c>
      <c r="RW2" s="22" t="e">
        <f t="shared" si="10"/>
        <v>#DIV/0!</v>
      </c>
      <c r="RX2" s="22" t="e">
        <f t="shared" si="10"/>
        <v>#DIV/0!</v>
      </c>
      <c r="RY2" s="22" t="e">
        <f t="shared" si="10"/>
        <v>#DIV/0!</v>
      </c>
      <c r="RZ2" s="22" t="e">
        <f t="shared" si="10"/>
        <v>#DIV/0!</v>
      </c>
      <c r="SA2" s="22" t="e">
        <f t="shared" si="10"/>
        <v>#DIV/0!</v>
      </c>
      <c r="SB2" s="22" t="e">
        <f t="shared" si="10"/>
        <v>#DIV/0!</v>
      </c>
      <c r="SC2" s="22" t="e">
        <f t="shared" si="10"/>
        <v>#DIV/0!</v>
      </c>
      <c r="SD2" s="22" t="e">
        <f t="shared" si="10"/>
        <v>#DIV/0!</v>
      </c>
      <c r="SE2" s="22" t="e">
        <f t="shared" si="10"/>
        <v>#DIV/0!</v>
      </c>
      <c r="SF2" s="22" t="e">
        <f t="shared" si="10"/>
        <v>#DIV/0!</v>
      </c>
      <c r="SG2" s="22" t="e">
        <f t="shared" si="10"/>
        <v>#DIV/0!</v>
      </c>
      <c r="SH2" s="22" t="e">
        <f t="shared" si="10"/>
        <v>#DIV/0!</v>
      </c>
      <c r="SI2" s="22" t="e">
        <f t="shared" si="10"/>
        <v>#DIV/0!</v>
      </c>
      <c r="SJ2" s="22" t="e">
        <f t="shared" si="10"/>
        <v>#DIV/0!</v>
      </c>
      <c r="SK2" s="22" t="e">
        <f t="shared" si="10"/>
        <v>#DIV/0!</v>
      </c>
      <c r="SL2" s="22" t="e">
        <f t="shared" si="10"/>
        <v>#DIV/0!</v>
      </c>
      <c r="SM2" s="22" t="e">
        <f t="shared" si="10"/>
        <v>#DIV/0!</v>
      </c>
      <c r="SN2" s="22" t="e">
        <f t="shared" si="10"/>
        <v>#DIV/0!</v>
      </c>
      <c r="SO2" s="22" t="e">
        <f t="shared" si="10"/>
        <v>#DIV/0!</v>
      </c>
      <c r="SP2" s="22" t="e">
        <f t="shared" si="10"/>
        <v>#DIV/0!</v>
      </c>
      <c r="SQ2" s="22" t="e">
        <f t="shared" si="10"/>
        <v>#DIV/0!</v>
      </c>
      <c r="SR2" s="22" t="e">
        <f t="shared" si="10"/>
        <v>#DIV/0!</v>
      </c>
      <c r="SS2" s="22" t="e">
        <f t="shared" si="10"/>
        <v>#DIV/0!</v>
      </c>
      <c r="ST2" s="22" t="e">
        <f t="shared" si="10"/>
        <v>#DIV/0!</v>
      </c>
      <c r="SU2" s="22" t="e">
        <f t="shared" si="10"/>
        <v>#DIV/0!</v>
      </c>
      <c r="SV2" s="22" t="e">
        <f t="shared" si="10"/>
        <v>#DIV/0!</v>
      </c>
      <c r="SW2" s="22" t="e">
        <f t="shared" si="10"/>
        <v>#DIV/0!</v>
      </c>
      <c r="SX2" s="22" t="e">
        <f t="shared" si="10"/>
        <v>#DIV/0!</v>
      </c>
      <c r="SY2" s="22" t="e">
        <f t="shared" si="10"/>
        <v>#DIV/0!</v>
      </c>
      <c r="SZ2" s="22" t="e">
        <f t="shared" si="10"/>
        <v>#DIV/0!</v>
      </c>
      <c r="TA2" s="22" t="e">
        <f t="shared" ref="TA2:VL2" si="11">IF(ISNA(LOOKUP(2,1/(TA3:TA3&lt;&gt;""),TA3:TA3)),0,LOOKUP(2,1/(TA3:TA3&lt;&gt;""),TA3:TA3))</f>
        <v>#DIV/0!</v>
      </c>
      <c r="TB2" s="22" t="e">
        <f t="shared" si="11"/>
        <v>#DIV/0!</v>
      </c>
      <c r="TC2" s="22" t="e">
        <f t="shared" si="11"/>
        <v>#DIV/0!</v>
      </c>
      <c r="TD2" s="22" t="e">
        <f t="shared" si="11"/>
        <v>#DIV/0!</v>
      </c>
      <c r="TE2" s="22" t="e">
        <f t="shared" si="11"/>
        <v>#DIV/0!</v>
      </c>
      <c r="TF2" s="22" t="e">
        <f t="shared" si="11"/>
        <v>#DIV/0!</v>
      </c>
      <c r="TG2" s="22" t="e">
        <f t="shared" si="11"/>
        <v>#DIV/0!</v>
      </c>
      <c r="TH2" s="22" t="e">
        <f t="shared" si="11"/>
        <v>#DIV/0!</v>
      </c>
      <c r="TI2" s="22" t="e">
        <f t="shared" si="11"/>
        <v>#DIV/0!</v>
      </c>
      <c r="TJ2" s="22" t="e">
        <f t="shared" si="11"/>
        <v>#DIV/0!</v>
      </c>
      <c r="TK2" s="22" t="e">
        <f t="shared" si="11"/>
        <v>#DIV/0!</v>
      </c>
      <c r="TL2" s="22" t="e">
        <f t="shared" si="11"/>
        <v>#DIV/0!</v>
      </c>
      <c r="TM2" s="22" t="e">
        <f t="shared" si="11"/>
        <v>#DIV/0!</v>
      </c>
      <c r="TN2" s="22" t="e">
        <f t="shared" si="11"/>
        <v>#DIV/0!</v>
      </c>
      <c r="TO2" s="22" t="e">
        <f t="shared" si="11"/>
        <v>#DIV/0!</v>
      </c>
      <c r="TP2" s="22" t="e">
        <f t="shared" si="11"/>
        <v>#DIV/0!</v>
      </c>
      <c r="TQ2" s="22" t="e">
        <f t="shared" si="11"/>
        <v>#DIV/0!</v>
      </c>
      <c r="TR2" s="22" t="e">
        <f t="shared" si="11"/>
        <v>#DIV/0!</v>
      </c>
      <c r="TS2" s="22" t="e">
        <f t="shared" si="11"/>
        <v>#DIV/0!</v>
      </c>
      <c r="TT2" s="22" t="e">
        <f t="shared" si="11"/>
        <v>#DIV/0!</v>
      </c>
      <c r="TU2" s="22" t="e">
        <f t="shared" si="11"/>
        <v>#DIV/0!</v>
      </c>
      <c r="TV2" s="22" t="e">
        <f t="shared" si="11"/>
        <v>#DIV/0!</v>
      </c>
      <c r="TW2" s="22" t="e">
        <f t="shared" si="11"/>
        <v>#DIV/0!</v>
      </c>
      <c r="TX2" s="22" t="e">
        <f t="shared" si="11"/>
        <v>#DIV/0!</v>
      </c>
      <c r="TY2" s="22" t="e">
        <f t="shared" si="11"/>
        <v>#DIV/0!</v>
      </c>
      <c r="TZ2" s="22" t="e">
        <f t="shared" si="11"/>
        <v>#DIV/0!</v>
      </c>
      <c r="UA2" s="22" t="e">
        <f t="shared" si="11"/>
        <v>#DIV/0!</v>
      </c>
      <c r="UB2" s="22" t="e">
        <f t="shared" si="11"/>
        <v>#DIV/0!</v>
      </c>
      <c r="UC2" s="22" t="e">
        <f t="shared" si="11"/>
        <v>#DIV/0!</v>
      </c>
      <c r="UD2" s="22" t="e">
        <f t="shared" si="11"/>
        <v>#DIV/0!</v>
      </c>
      <c r="UE2" s="22" t="e">
        <f t="shared" si="11"/>
        <v>#DIV/0!</v>
      </c>
      <c r="UF2" s="22" t="e">
        <f t="shared" si="11"/>
        <v>#DIV/0!</v>
      </c>
      <c r="UG2" s="22" t="e">
        <f t="shared" si="11"/>
        <v>#DIV/0!</v>
      </c>
      <c r="UH2" s="22" t="e">
        <f t="shared" si="11"/>
        <v>#DIV/0!</v>
      </c>
      <c r="UI2" s="22" t="e">
        <f t="shared" si="11"/>
        <v>#DIV/0!</v>
      </c>
      <c r="UJ2" s="22" t="e">
        <f t="shared" si="11"/>
        <v>#DIV/0!</v>
      </c>
      <c r="UK2" s="22" t="e">
        <f t="shared" si="11"/>
        <v>#DIV/0!</v>
      </c>
      <c r="UL2" s="22" t="e">
        <f t="shared" si="11"/>
        <v>#DIV/0!</v>
      </c>
      <c r="UM2" s="22" t="e">
        <f t="shared" si="11"/>
        <v>#DIV/0!</v>
      </c>
      <c r="UN2" s="22" t="e">
        <f t="shared" si="11"/>
        <v>#DIV/0!</v>
      </c>
      <c r="UO2" s="22" t="e">
        <f t="shared" si="11"/>
        <v>#DIV/0!</v>
      </c>
      <c r="UP2" s="22" t="e">
        <f t="shared" si="11"/>
        <v>#DIV/0!</v>
      </c>
      <c r="UQ2" s="22" t="e">
        <f t="shared" si="11"/>
        <v>#DIV/0!</v>
      </c>
      <c r="UR2" s="22" t="e">
        <f t="shared" si="11"/>
        <v>#DIV/0!</v>
      </c>
      <c r="US2" s="22" t="e">
        <f t="shared" si="11"/>
        <v>#DIV/0!</v>
      </c>
      <c r="UT2" s="22" t="e">
        <f t="shared" si="11"/>
        <v>#DIV/0!</v>
      </c>
      <c r="UU2" s="22" t="e">
        <f t="shared" si="11"/>
        <v>#DIV/0!</v>
      </c>
      <c r="UV2" s="22" t="e">
        <f t="shared" si="11"/>
        <v>#DIV/0!</v>
      </c>
      <c r="UW2" s="22" t="e">
        <f t="shared" si="11"/>
        <v>#DIV/0!</v>
      </c>
      <c r="UX2" s="22" t="e">
        <f t="shared" si="11"/>
        <v>#DIV/0!</v>
      </c>
      <c r="UY2" s="22" t="e">
        <f t="shared" si="11"/>
        <v>#DIV/0!</v>
      </c>
      <c r="UZ2" s="22" t="e">
        <f t="shared" si="11"/>
        <v>#DIV/0!</v>
      </c>
      <c r="VA2" s="22" t="e">
        <f t="shared" si="11"/>
        <v>#DIV/0!</v>
      </c>
      <c r="VB2" s="22" t="e">
        <f t="shared" si="11"/>
        <v>#DIV/0!</v>
      </c>
      <c r="VC2" s="22" t="e">
        <f t="shared" si="11"/>
        <v>#DIV/0!</v>
      </c>
      <c r="VD2" s="22" t="e">
        <f t="shared" si="11"/>
        <v>#DIV/0!</v>
      </c>
      <c r="VE2" s="22" t="e">
        <f t="shared" si="11"/>
        <v>#DIV/0!</v>
      </c>
      <c r="VF2" s="22" t="e">
        <f t="shared" si="11"/>
        <v>#DIV/0!</v>
      </c>
      <c r="VG2" s="22" t="e">
        <f t="shared" si="11"/>
        <v>#DIV/0!</v>
      </c>
      <c r="VH2" s="22" t="e">
        <f t="shared" si="11"/>
        <v>#DIV/0!</v>
      </c>
      <c r="VI2" s="22" t="e">
        <f t="shared" si="11"/>
        <v>#DIV/0!</v>
      </c>
      <c r="VJ2" s="22" t="e">
        <f t="shared" si="11"/>
        <v>#DIV/0!</v>
      </c>
      <c r="VK2" s="22" t="e">
        <f t="shared" si="11"/>
        <v>#DIV/0!</v>
      </c>
      <c r="VL2" s="22" t="e">
        <f t="shared" si="11"/>
        <v>#DIV/0!</v>
      </c>
      <c r="VM2" s="22" t="e">
        <f t="shared" ref="VM2:WD2" si="12">IF(ISNA(LOOKUP(2,1/(VM3:VM3&lt;&gt;""),VM3:VM3)),0,LOOKUP(2,1/(VM3:VM3&lt;&gt;""),VM3:VM3))</f>
        <v>#DIV/0!</v>
      </c>
      <c r="VN2" s="22" t="e">
        <f t="shared" si="12"/>
        <v>#DIV/0!</v>
      </c>
      <c r="VO2" s="22" t="e">
        <f t="shared" si="12"/>
        <v>#DIV/0!</v>
      </c>
      <c r="VP2" s="22" t="e">
        <f t="shared" si="12"/>
        <v>#DIV/0!</v>
      </c>
      <c r="VQ2" s="22" t="e">
        <f t="shared" si="12"/>
        <v>#DIV/0!</v>
      </c>
      <c r="VR2" s="22" t="e">
        <f t="shared" si="12"/>
        <v>#DIV/0!</v>
      </c>
      <c r="VS2" s="22" t="e">
        <f t="shared" si="12"/>
        <v>#DIV/0!</v>
      </c>
      <c r="VT2" s="22" t="e">
        <f t="shared" si="12"/>
        <v>#DIV/0!</v>
      </c>
      <c r="VU2" s="22" t="e">
        <f t="shared" si="12"/>
        <v>#DIV/0!</v>
      </c>
      <c r="VV2" s="22" t="e">
        <f t="shared" si="12"/>
        <v>#DIV/0!</v>
      </c>
      <c r="VW2" s="22" t="e">
        <f t="shared" si="12"/>
        <v>#DIV/0!</v>
      </c>
      <c r="VX2" s="22" t="e">
        <f t="shared" si="12"/>
        <v>#DIV/0!</v>
      </c>
      <c r="VY2" s="22" t="e">
        <f t="shared" si="12"/>
        <v>#DIV/0!</v>
      </c>
      <c r="VZ2" s="22" t="e">
        <f t="shared" si="12"/>
        <v>#DIV/0!</v>
      </c>
      <c r="WA2" s="22" t="e">
        <f t="shared" si="12"/>
        <v>#DIV/0!</v>
      </c>
      <c r="WB2" s="22" t="e">
        <f t="shared" si="12"/>
        <v>#DIV/0!</v>
      </c>
      <c r="WC2" s="22" t="e">
        <f t="shared" si="12"/>
        <v>#DIV/0!</v>
      </c>
      <c r="WD2" s="22" t="e">
        <f t="shared" si="12"/>
        <v>#DIV/0!</v>
      </c>
      <c r="WE2" s="20">
        <v>0</v>
      </c>
    </row>
    <row r="3" spans="1:603" hidden="1" x14ac:dyDescent="0.2">
      <c r="A3">
        <v>3</v>
      </c>
      <c r="B3">
        <v>1</v>
      </c>
      <c r="C3" t="s">
        <v>129</v>
      </c>
      <c r="D3" t="s">
        <v>275</v>
      </c>
      <c r="E3" t="s">
        <v>276</v>
      </c>
      <c r="F3" t="s">
        <v>277</v>
      </c>
      <c r="I3" t="s">
        <v>1294</v>
      </c>
      <c r="DD3"/>
      <c r="DE3"/>
      <c r="DF3"/>
      <c r="DG3"/>
      <c r="DH3"/>
      <c r="DI3"/>
      <c r="DJ3"/>
      <c r="DK3"/>
      <c r="DL3"/>
      <c r="DM3"/>
      <c r="DN3"/>
      <c r="DO3" s="22"/>
      <c r="FM3">
        <v>1</v>
      </c>
    </row>
    <row r="4" spans="1:603" hidden="1" x14ac:dyDescent="0.2">
      <c r="A4">
        <v>4</v>
      </c>
      <c r="B4">
        <v>1</v>
      </c>
      <c r="C4" t="s">
        <v>1302</v>
      </c>
      <c r="D4" t="s">
        <v>276</v>
      </c>
      <c r="E4" t="s">
        <v>276</v>
      </c>
      <c r="F4" t="s">
        <v>278</v>
      </c>
      <c r="DD4"/>
      <c r="DE4"/>
      <c r="DF4"/>
      <c r="DG4"/>
      <c r="DH4"/>
      <c r="DI4"/>
      <c r="DJ4"/>
      <c r="DK4"/>
      <c r="DL4"/>
      <c r="DM4"/>
      <c r="DN4"/>
      <c r="DO4" s="22"/>
    </row>
    <row r="5" spans="1:603" hidden="1" x14ac:dyDescent="0.2">
      <c r="A5">
        <v>5</v>
      </c>
      <c r="B5">
        <v>1</v>
      </c>
      <c r="C5" t="s">
        <v>1304</v>
      </c>
      <c r="D5" t="s">
        <v>276</v>
      </c>
      <c r="E5" t="s">
        <v>276</v>
      </c>
      <c r="F5" t="s">
        <v>279</v>
      </c>
      <c r="G5" t="s">
        <v>280</v>
      </c>
      <c r="DD5"/>
      <c r="DE5"/>
      <c r="DF5"/>
      <c r="DG5"/>
      <c r="DH5"/>
      <c r="DI5"/>
      <c r="DJ5"/>
      <c r="DK5"/>
      <c r="DL5"/>
      <c r="DM5"/>
      <c r="DN5"/>
      <c r="DO5" s="22"/>
    </row>
    <row r="6" spans="1:603" hidden="1" x14ac:dyDescent="0.2">
      <c r="A6">
        <v>6</v>
      </c>
      <c r="B6">
        <v>1</v>
      </c>
      <c r="C6" t="s">
        <v>1305</v>
      </c>
      <c r="D6" t="s">
        <v>276</v>
      </c>
      <c r="E6" t="s">
        <v>278</v>
      </c>
      <c r="F6" t="s">
        <v>190</v>
      </c>
      <c r="I6" t="s">
        <v>1294</v>
      </c>
      <c r="J6" s="20"/>
      <c r="DD6"/>
      <c r="DE6"/>
      <c r="DF6"/>
      <c r="DG6"/>
      <c r="DH6"/>
      <c r="DI6"/>
      <c r="DJ6"/>
      <c r="DK6"/>
      <c r="DL6"/>
      <c r="DM6"/>
      <c r="DN6"/>
      <c r="DO6" s="22"/>
      <c r="EF6" t="s">
        <v>1333</v>
      </c>
    </row>
    <row r="7" spans="1:603" hidden="1" x14ac:dyDescent="0.2">
      <c r="A7">
        <v>7</v>
      </c>
      <c r="B7">
        <v>1</v>
      </c>
      <c r="C7" t="s">
        <v>1306</v>
      </c>
      <c r="D7" t="s">
        <v>278</v>
      </c>
      <c r="E7" t="s">
        <v>278</v>
      </c>
      <c r="F7" t="s">
        <v>279</v>
      </c>
      <c r="G7" t="s">
        <v>280</v>
      </c>
      <c r="DD7"/>
      <c r="DE7"/>
      <c r="DF7"/>
      <c r="DG7"/>
      <c r="DH7"/>
      <c r="DI7"/>
      <c r="DJ7"/>
      <c r="DK7"/>
      <c r="DL7"/>
      <c r="DM7"/>
      <c r="DN7"/>
      <c r="DO7" s="22"/>
    </row>
    <row r="8" spans="1:603" hidden="1" x14ac:dyDescent="0.2">
      <c r="A8">
        <v>8</v>
      </c>
      <c r="B8">
        <v>1</v>
      </c>
      <c r="C8" t="s">
        <v>21</v>
      </c>
      <c r="D8" t="s">
        <v>281</v>
      </c>
      <c r="E8" t="s">
        <v>282</v>
      </c>
      <c r="F8" t="s">
        <v>130</v>
      </c>
      <c r="G8" t="s">
        <v>283</v>
      </c>
      <c r="I8" t="s">
        <v>1294</v>
      </c>
      <c r="S8" t="s">
        <v>59</v>
      </c>
      <c r="DD8"/>
      <c r="DE8"/>
      <c r="DF8"/>
      <c r="DG8"/>
      <c r="DH8"/>
      <c r="DI8"/>
      <c r="DJ8"/>
      <c r="DK8"/>
      <c r="DL8"/>
      <c r="DM8"/>
      <c r="DN8"/>
      <c r="DO8" s="22"/>
      <c r="FE8" t="s">
        <v>1343</v>
      </c>
    </row>
    <row r="9" spans="1:603" hidden="1" x14ac:dyDescent="0.2">
      <c r="A9">
        <v>9</v>
      </c>
      <c r="B9">
        <v>1</v>
      </c>
      <c r="C9" t="s">
        <v>1309</v>
      </c>
      <c r="D9" t="s">
        <v>284</v>
      </c>
      <c r="E9" t="s">
        <v>285</v>
      </c>
      <c r="F9" t="s">
        <v>132</v>
      </c>
      <c r="J9" t="s">
        <v>1349</v>
      </c>
      <c r="DD9"/>
      <c r="DE9"/>
      <c r="DF9"/>
      <c r="DG9"/>
      <c r="DH9"/>
      <c r="DI9"/>
      <c r="DJ9"/>
      <c r="DK9"/>
      <c r="DL9"/>
      <c r="DM9"/>
      <c r="DN9"/>
      <c r="DO9" s="22"/>
    </row>
    <row r="10" spans="1:603" hidden="1" x14ac:dyDescent="0.2">
      <c r="A10">
        <v>10</v>
      </c>
      <c r="B10">
        <v>2</v>
      </c>
      <c r="C10" t="s">
        <v>21</v>
      </c>
      <c r="D10" t="s">
        <v>130</v>
      </c>
      <c r="E10" t="s">
        <v>131</v>
      </c>
      <c r="F10" t="s">
        <v>286</v>
      </c>
      <c r="G10" t="s">
        <v>287</v>
      </c>
      <c r="I10" t="s">
        <v>1294</v>
      </c>
      <c r="U10" t="s">
        <v>60</v>
      </c>
      <c r="DD10"/>
      <c r="DE10"/>
      <c r="DF10"/>
      <c r="DG10"/>
      <c r="DH10"/>
      <c r="DI10"/>
      <c r="DJ10"/>
      <c r="DK10"/>
      <c r="DL10"/>
      <c r="DM10"/>
      <c r="DN10"/>
      <c r="DO10" s="22"/>
      <c r="FD10" t="s">
        <v>1342</v>
      </c>
    </row>
    <row r="11" spans="1:603" hidden="1" x14ac:dyDescent="0.2">
      <c r="A11">
        <v>11</v>
      </c>
      <c r="B11">
        <v>1</v>
      </c>
      <c r="C11" t="s">
        <v>1308</v>
      </c>
      <c r="D11" t="s">
        <v>288</v>
      </c>
      <c r="E11" t="s">
        <v>178</v>
      </c>
      <c r="F11" t="s">
        <v>289</v>
      </c>
      <c r="J11" t="s">
        <v>1349</v>
      </c>
      <c r="DD11"/>
      <c r="DE11"/>
      <c r="DF11"/>
      <c r="DG11"/>
      <c r="DH11"/>
      <c r="DI11"/>
      <c r="DJ11"/>
      <c r="DK11"/>
      <c r="DL11"/>
      <c r="DM11"/>
      <c r="DN11"/>
    </row>
    <row r="12" spans="1:603" hidden="1" x14ac:dyDescent="0.2">
      <c r="A12">
        <v>12</v>
      </c>
      <c r="B12">
        <v>3</v>
      </c>
      <c r="C12" t="s">
        <v>21</v>
      </c>
      <c r="D12" t="s">
        <v>290</v>
      </c>
      <c r="E12" t="s">
        <v>291</v>
      </c>
      <c r="F12" t="s">
        <v>134</v>
      </c>
      <c r="G12" t="s">
        <v>292</v>
      </c>
      <c r="I12" t="s">
        <v>1294</v>
      </c>
      <c r="DD12"/>
      <c r="DE12"/>
      <c r="DF12"/>
      <c r="DG12"/>
      <c r="DH12"/>
      <c r="DI12"/>
      <c r="DJ12"/>
      <c r="DK12"/>
      <c r="DL12"/>
      <c r="DM12"/>
      <c r="DN12"/>
      <c r="FE12" t="s">
        <v>1343</v>
      </c>
    </row>
    <row r="13" spans="1:603" hidden="1" x14ac:dyDescent="0.2">
      <c r="A13">
        <v>13</v>
      </c>
      <c r="B13">
        <v>2</v>
      </c>
      <c r="C13" t="s">
        <v>1309</v>
      </c>
      <c r="D13" t="s">
        <v>289</v>
      </c>
      <c r="E13" t="s">
        <v>293</v>
      </c>
      <c r="F13" t="s">
        <v>294</v>
      </c>
      <c r="J13" t="s">
        <v>1349</v>
      </c>
      <c r="DD13"/>
      <c r="DE13"/>
      <c r="DF13"/>
      <c r="DG13"/>
      <c r="DH13"/>
      <c r="DI13"/>
      <c r="DJ13"/>
      <c r="DK13"/>
      <c r="DL13"/>
      <c r="DM13"/>
      <c r="DN13"/>
    </row>
    <row r="14" spans="1:603" hidden="1" x14ac:dyDescent="0.2">
      <c r="A14">
        <v>14</v>
      </c>
      <c r="B14">
        <v>3</v>
      </c>
      <c r="C14" t="s">
        <v>1309</v>
      </c>
      <c r="D14" t="s">
        <v>134</v>
      </c>
      <c r="E14" t="s">
        <v>295</v>
      </c>
      <c r="F14" t="s">
        <v>296</v>
      </c>
      <c r="J14" t="s">
        <v>1349</v>
      </c>
      <c r="DD14"/>
      <c r="DE14"/>
      <c r="DF14"/>
      <c r="DG14"/>
      <c r="DH14"/>
      <c r="DI14"/>
      <c r="DJ14"/>
      <c r="DK14"/>
      <c r="DL14"/>
      <c r="DM14"/>
      <c r="DN14"/>
    </row>
    <row r="15" spans="1:603" hidden="1" x14ac:dyDescent="0.2">
      <c r="A15">
        <v>15</v>
      </c>
      <c r="B15">
        <v>4</v>
      </c>
      <c r="C15" t="s">
        <v>21</v>
      </c>
      <c r="D15" t="s">
        <v>294</v>
      </c>
      <c r="E15" t="s">
        <v>297</v>
      </c>
      <c r="F15" t="s">
        <v>298</v>
      </c>
      <c r="G15" t="s">
        <v>299</v>
      </c>
      <c r="I15" t="s">
        <v>1294</v>
      </c>
      <c r="W15" t="s">
        <v>62</v>
      </c>
      <c r="DD15"/>
      <c r="DE15"/>
      <c r="DF15"/>
      <c r="DG15"/>
      <c r="DH15"/>
      <c r="DI15"/>
      <c r="DJ15"/>
      <c r="DK15"/>
      <c r="DL15"/>
      <c r="DM15"/>
      <c r="DN15"/>
      <c r="FE15" t="s">
        <v>1343</v>
      </c>
    </row>
    <row r="16" spans="1:603" hidden="1" x14ac:dyDescent="0.2">
      <c r="A16">
        <v>16</v>
      </c>
      <c r="B16">
        <v>4</v>
      </c>
      <c r="C16" t="s">
        <v>1309</v>
      </c>
      <c r="D16" t="s">
        <v>296</v>
      </c>
      <c r="E16" t="s">
        <v>300</v>
      </c>
      <c r="F16" t="s">
        <v>301</v>
      </c>
      <c r="J16" t="s">
        <v>1349</v>
      </c>
      <c r="DD16"/>
      <c r="DE16"/>
      <c r="DF16"/>
      <c r="DG16"/>
      <c r="DH16"/>
      <c r="DI16"/>
      <c r="DJ16"/>
      <c r="DK16"/>
      <c r="DL16"/>
      <c r="DM16"/>
      <c r="DN16"/>
    </row>
    <row r="17" spans="1:161" hidden="1" x14ac:dyDescent="0.2">
      <c r="A17">
        <v>17</v>
      </c>
      <c r="B17">
        <v>5</v>
      </c>
      <c r="C17" t="s">
        <v>21</v>
      </c>
      <c r="D17" t="s">
        <v>302</v>
      </c>
      <c r="E17" t="s">
        <v>303</v>
      </c>
      <c r="F17" t="s">
        <v>304</v>
      </c>
      <c r="G17" t="s">
        <v>305</v>
      </c>
      <c r="I17" t="s">
        <v>1294</v>
      </c>
      <c r="X17" t="s">
        <v>63</v>
      </c>
      <c r="DD17"/>
      <c r="DE17"/>
      <c r="DF17"/>
      <c r="DG17"/>
      <c r="DH17"/>
      <c r="DI17"/>
      <c r="DJ17"/>
      <c r="DK17"/>
      <c r="DL17"/>
      <c r="DM17"/>
      <c r="DN17"/>
      <c r="FD17" t="s">
        <v>1342</v>
      </c>
    </row>
    <row r="18" spans="1:161" hidden="1" x14ac:dyDescent="0.2">
      <c r="A18">
        <v>18</v>
      </c>
      <c r="B18">
        <v>5</v>
      </c>
      <c r="C18" t="s">
        <v>1309</v>
      </c>
      <c r="D18" t="s">
        <v>304</v>
      </c>
      <c r="E18" t="s">
        <v>306</v>
      </c>
      <c r="F18" t="s">
        <v>307</v>
      </c>
      <c r="J18" t="s">
        <v>1349</v>
      </c>
      <c r="DD18"/>
      <c r="DE18"/>
      <c r="DF18"/>
      <c r="DG18"/>
      <c r="DH18"/>
      <c r="DI18"/>
      <c r="DJ18"/>
      <c r="DK18"/>
      <c r="DL18"/>
      <c r="DM18"/>
      <c r="DN18"/>
    </row>
    <row r="19" spans="1:161" hidden="1" x14ac:dyDescent="0.2">
      <c r="A19">
        <v>19</v>
      </c>
      <c r="B19">
        <v>6</v>
      </c>
      <c r="C19" t="s">
        <v>21</v>
      </c>
      <c r="D19" t="s">
        <v>306</v>
      </c>
      <c r="E19" t="s">
        <v>307</v>
      </c>
      <c r="F19" t="s">
        <v>308</v>
      </c>
      <c r="G19" t="s">
        <v>309</v>
      </c>
      <c r="J19" t="s">
        <v>1349</v>
      </c>
      <c r="Z19" t="s">
        <v>65</v>
      </c>
      <c r="DD19"/>
      <c r="DE19"/>
      <c r="DF19"/>
      <c r="DG19"/>
      <c r="DH19"/>
      <c r="DI19"/>
      <c r="DJ19"/>
      <c r="DK19"/>
      <c r="DL19"/>
      <c r="DM19"/>
      <c r="DN19"/>
      <c r="FE19" t="s">
        <v>1343</v>
      </c>
    </row>
    <row r="20" spans="1:161" hidden="1" x14ac:dyDescent="0.2">
      <c r="A20">
        <v>20</v>
      </c>
      <c r="B20">
        <v>6</v>
      </c>
      <c r="C20" t="s">
        <v>1309</v>
      </c>
      <c r="D20" t="s">
        <v>307</v>
      </c>
      <c r="E20" t="s">
        <v>308</v>
      </c>
      <c r="F20" t="s">
        <v>279</v>
      </c>
      <c r="J20" t="s">
        <v>1349</v>
      </c>
      <c r="DD20"/>
      <c r="DE20"/>
      <c r="DF20"/>
      <c r="DG20"/>
      <c r="DH20"/>
      <c r="DI20"/>
      <c r="DJ20"/>
      <c r="DK20"/>
      <c r="DL20"/>
      <c r="DM20"/>
      <c r="DN20"/>
    </row>
    <row r="21" spans="1:161" hidden="1" x14ac:dyDescent="0.2">
      <c r="A21">
        <v>21</v>
      </c>
      <c r="B21">
        <v>7</v>
      </c>
      <c r="C21" t="s">
        <v>21</v>
      </c>
      <c r="D21" t="s">
        <v>310</v>
      </c>
      <c r="E21" t="s">
        <v>311</v>
      </c>
      <c r="F21" t="s">
        <v>312</v>
      </c>
      <c r="G21" t="s">
        <v>313</v>
      </c>
      <c r="I21" t="s">
        <v>1294</v>
      </c>
      <c r="Y21" t="s">
        <v>64</v>
      </c>
      <c r="DD21"/>
      <c r="DE21"/>
      <c r="DF21"/>
      <c r="DG21"/>
      <c r="DH21"/>
      <c r="DI21"/>
      <c r="DJ21"/>
      <c r="DK21"/>
      <c r="DL21"/>
      <c r="DM21"/>
      <c r="DN21"/>
      <c r="FE21" t="s">
        <v>1343</v>
      </c>
    </row>
    <row r="22" spans="1:161" hidden="1" x14ac:dyDescent="0.2">
      <c r="A22">
        <v>22</v>
      </c>
      <c r="B22">
        <v>1</v>
      </c>
      <c r="C22" t="s">
        <v>1310</v>
      </c>
      <c r="D22" t="s">
        <v>306</v>
      </c>
      <c r="E22" t="s">
        <v>311</v>
      </c>
      <c r="F22" t="s">
        <v>314</v>
      </c>
      <c r="G22" t="s">
        <v>313</v>
      </c>
      <c r="I22" t="s">
        <v>1294</v>
      </c>
      <c r="AC22" t="s">
        <v>315</v>
      </c>
      <c r="DD22"/>
      <c r="DE22"/>
      <c r="DF22"/>
      <c r="DG22"/>
      <c r="DH22"/>
      <c r="DI22"/>
      <c r="DJ22"/>
      <c r="DK22"/>
      <c r="DL22"/>
      <c r="DM22"/>
      <c r="DN22"/>
      <c r="EO22" t="s">
        <v>1307</v>
      </c>
    </row>
    <row r="23" spans="1:161" hidden="1" x14ac:dyDescent="0.2">
      <c r="A23">
        <v>23</v>
      </c>
      <c r="B23">
        <v>1</v>
      </c>
      <c r="C23" t="s">
        <v>1311</v>
      </c>
      <c r="D23" t="s">
        <v>279</v>
      </c>
      <c r="E23" t="s">
        <v>279</v>
      </c>
      <c r="F23" t="s">
        <v>314</v>
      </c>
      <c r="DD23"/>
      <c r="DE23"/>
      <c r="DF23"/>
      <c r="DG23"/>
      <c r="DH23"/>
      <c r="DI23"/>
      <c r="DJ23"/>
      <c r="DK23"/>
      <c r="DL23"/>
      <c r="DM23"/>
      <c r="DN23"/>
    </row>
    <row r="24" spans="1:161" hidden="1" x14ac:dyDescent="0.2">
      <c r="A24">
        <v>24</v>
      </c>
      <c r="B24">
        <v>2</v>
      </c>
      <c r="C24" t="s">
        <v>1302</v>
      </c>
      <c r="D24" t="s">
        <v>316</v>
      </c>
      <c r="E24" t="s">
        <v>316</v>
      </c>
      <c r="F24" t="s">
        <v>317</v>
      </c>
      <c r="DD24"/>
      <c r="DE24"/>
      <c r="DF24"/>
      <c r="DG24"/>
      <c r="DH24"/>
      <c r="DI24"/>
      <c r="DJ24"/>
      <c r="DK24"/>
      <c r="DL24"/>
      <c r="DM24"/>
      <c r="DN24"/>
    </row>
    <row r="25" spans="1:161" hidden="1" x14ac:dyDescent="0.2">
      <c r="A25">
        <v>25</v>
      </c>
      <c r="B25">
        <v>2</v>
      </c>
      <c r="C25" t="s">
        <v>1304</v>
      </c>
      <c r="D25" t="s">
        <v>316</v>
      </c>
      <c r="E25" t="s">
        <v>316</v>
      </c>
      <c r="F25" t="s">
        <v>318</v>
      </c>
      <c r="G25" t="s">
        <v>319</v>
      </c>
      <c r="DD25"/>
      <c r="DE25"/>
      <c r="DF25"/>
      <c r="DG25"/>
      <c r="DH25"/>
      <c r="DI25"/>
      <c r="DJ25"/>
      <c r="DK25"/>
      <c r="DL25"/>
      <c r="DM25"/>
      <c r="DN25"/>
    </row>
    <row r="26" spans="1:161" hidden="1" x14ac:dyDescent="0.2">
      <c r="A26">
        <v>26</v>
      </c>
      <c r="B26">
        <v>2</v>
      </c>
      <c r="C26" t="s">
        <v>1305</v>
      </c>
      <c r="D26" t="s">
        <v>320</v>
      </c>
      <c r="E26" t="s">
        <v>317</v>
      </c>
      <c r="F26" t="s">
        <v>321</v>
      </c>
      <c r="I26" t="s">
        <v>1294</v>
      </c>
      <c r="J26" s="20"/>
      <c r="AD26" t="s">
        <v>322</v>
      </c>
      <c r="DD26"/>
      <c r="DE26"/>
      <c r="DF26"/>
      <c r="DG26"/>
      <c r="DH26"/>
      <c r="DI26"/>
      <c r="DJ26"/>
      <c r="DK26"/>
      <c r="DL26"/>
      <c r="DM26"/>
      <c r="DN26"/>
      <c r="EH26" t="s">
        <v>1335</v>
      </c>
    </row>
    <row r="27" spans="1:161" hidden="1" x14ac:dyDescent="0.2">
      <c r="A27">
        <v>27</v>
      </c>
      <c r="B27">
        <v>2</v>
      </c>
      <c r="C27" t="s">
        <v>1306</v>
      </c>
      <c r="D27" t="s">
        <v>317</v>
      </c>
      <c r="E27" t="s">
        <v>317</v>
      </c>
      <c r="F27" t="s">
        <v>318</v>
      </c>
      <c r="G27" t="s">
        <v>319</v>
      </c>
      <c r="DD27"/>
      <c r="DE27"/>
      <c r="DF27"/>
      <c r="DG27"/>
      <c r="DH27"/>
      <c r="DI27"/>
      <c r="DJ27"/>
      <c r="DK27"/>
      <c r="DL27"/>
      <c r="DM27"/>
      <c r="DN27"/>
    </row>
    <row r="28" spans="1:161" hidden="1" x14ac:dyDescent="0.2">
      <c r="A28">
        <v>28</v>
      </c>
      <c r="B28">
        <v>1</v>
      </c>
      <c r="C28" t="s">
        <v>1317</v>
      </c>
      <c r="D28" t="s">
        <v>323</v>
      </c>
      <c r="E28" t="s">
        <v>324</v>
      </c>
      <c r="F28" t="s">
        <v>325</v>
      </c>
      <c r="J28" t="s">
        <v>1349</v>
      </c>
      <c r="CF28" t="s">
        <v>1326</v>
      </c>
      <c r="CL28" t="s">
        <v>326</v>
      </c>
      <c r="CU28" t="s">
        <v>142</v>
      </c>
      <c r="DD28"/>
      <c r="DE28"/>
      <c r="DF28"/>
      <c r="DG28"/>
      <c r="DH28"/>
      <c r="DI28"/>
      <c r="DJ28"/>
      <c r="DK28"/>
      <c r="DL28"/>
      <c r="DM28"/>
      <c r="DN28"/>
    </row>
    <row r="29" spans="1:161" hidden="1" x14ac:dyDescent="0.2">
      <c r="A29">
        <v>29</v>
      </c>
      <c r="B29">
        <v>8</v>
      </c>
      <c r="C29" t="s">
        <v>21</v>
      </c>
      <c r="D29" t="s">
        <v>327</v>
      </c>
      <c r="E29" t="s">
        <v>321</v>
      </c>
      <c r="F29" t="s">
        <v>325</v>
      </c>
      <c r="G29" t="s">
        <v>328</v>
      </c>
      <c r="I29" t="s">
        <v>1294</v>
      </c>
      <c r="V29" t="s">
        <v>61</v>
      </c>
      <c r="DD29"/>
      <c r="DE29"/>
      <c r="DF29"/>
      <c r="DG29"/>
      <c r="DH29"/>
      <c r="DI29"/>
      <c r="DJ29"/>
      <c r="DK29"/>
      <c r="DL29"/>
      <c r="DM29"/>
      <c r="DN29"/>
      <c r="FE29" t="s">
        <v>1343</v>
      </c>
    </row>
    <row r="30" spans="1:161" hidden="1" x14ac:dyDescent="0.2">
      <c r="A30">
        <v>30</v>
      </c>
      <c r="B30">
        <v>7</v>
      </c>
      <c r="C30" t="s">
        <v>1309</v>
      </c>
      <c r="D30" t="s">
        <v>329</v>
      </c>
      <c r="E30" t="s">
        <v>330</v>
      </c>
      <c r="F30" t="s">
        <v>331</v>
      </c>
      <c r="J30" t="s">
        <v>1349</v>
      </c>
      <c r="DD30"/>
      <c r="DE30"/>
      <c r="DF30"/>
      <c r="DG30"/>
      <c r="DH30"/>
      <c r="DI30"/>
      <c r="DJ30"/>
      <c r="DK30"/>
      <c r="DL30"/>
      <c r="DM30"/>
      <c r="DN30"/>
    </row>
    <row r="31" spans="1:161" hidden="1" x14ac:dyDescent="0.2">
      <c r="A31">
        <v>31</v>
      </c>
      <c r="B31">
        <v>9</v>
      </c>
      <c r="C31" t="s">
        <v>21</v>
      </c>
      <c r="D31" t="s">
        <v>325</v>
      </c>
      <c r="E31" t="s">
        <v>332</v>
      </c>
      <c r="F31" t="s">
        <v>333</v>
      </c>
      <c r="G31" t="s">
        <v>334</v>
      </c>
      <c r="I31" t="s">
        <v>1294</v>
      </c>
      <c r="U31" t="s">
        <v>60</v>
      </c>
      <c r="DD31"/>
      <c r="DE31"/>
      <c r="DF31"/>
      <c r="DG31"/>
      <c r="DH31"/>
      <c r="DI31"/>
      <c r="DJ31"/>
      <c r="DK31"/>
      <c r="DL31"/>
      <c r="DM31"/>
      <c r="DN31"/>
      <c r="FE31" t="s">
        <v>1343</v>
      </c>
    </row>
    <row r="32" spans="1:161" hidden="1" x14ac:dyDescent="0.2">
      <c r="A32">
        <v>32</v>
      </c>
      <c r="B32">
        <v>8</v>
      </c>
      <c r="C32" t="s">
        <v>1309</v>
      </c>
      <c r="D32" t="s">
        <v>333</v>
      </c>
      <c r="E32" t="s">
        <v>335</v>
      </c>
      <c r="F32" t="s">
        <v>336</v>
      </c>
      <c r="J32" t="s">
        <v>1349</v>
      </c>
      <c r="DD32"/>
      <c r="DE32"/>
      <c r="DF32"/>
      <c r="DG32"/>
      <c r="DH32"/>
      <c r="DI32"/>
      <c r="DJ32"/>
      <c r="DK32"/>
      <c r="DL32"/>
      <c r="DM32"/>
      <c r="DN32"/>
    </row>
    <row r="33" spans="1:168" hidden="1" x14ac:dyDescent="0.2">
      <c r="A33">
        <v>33</v>
      </c>
      <c r="B33">
        <v>10</v>
      </c>
      <c r="C33" t="s">
        <v>21</v>
      </c>
      <c r="D33" t="s">
        <v>335</v>
      </c>
      <c r="E33" t="s">
        <v>336</v>
      </c>
      <c r="F33" t="s">
        <v>337</v>
      </c>
      <c r="G33" t="s">
        <v>338</v>
      </c>
      <c r="I33" t="s">
        <v>1294</v>
      </c>
      <c r="X33" t="s">
        <v>63</v>
      </c>
      <c r="DD33"/>
      <c r="DE33"/>
      <c r="DF33"/>
      <c r="DG33"/>
      <c r="DH33"/>
      <c r="DI33"/>
      <c r="DJ33"/>
      <c r="DK33"/>
      <c r="DL33"/>
      <c r="DM33"/>
      <c r="DN33"/>
      <c r="FD33" t="s">
        <v>1342</v>
      </c>
    </row>
    <row r="34" spans="1:168" hidden="1" x14ac:dyDescent="0.2">
      <c r="A34">
        <v>34</v>
      </c>
      <c r="B34">
        <v>9</v>
      </c>
      <c r="C34" t="s">
        <v>1309</v>
      </c>
      <c r="D34" t="s">
        <v>339</v>
      </c>
      <c r="E34" t="s">
        <v>340</v>
      </c>
      <c r="F34" t="s">
        <v>341</v>
      </c>
      <c r="J34" t="s">
        <v>1349</v>
      </c>
      <c r="DD34"/>
      <c r="DE34"/>
      <c r="DF34"/>
      <c r="DG34"/>
      <c r="DH34"/>
      <c r="DI34"/>
      <c r="DJ34"/>
      <c r="DK34"/>
      <c r="DL34"/>
      <c r="DM34"/>
      <c r="DN34"/>
    </row>
    <row r="35" spans="1:168" hidden="1" x14ac:dyDescent="0.2">
      <c r="A35">
        <v>35</v>
      </c>
      <c r="B35">
        <v>11</v>
      </c>
      <c r="C35" t="s">
        <v>21</v>
      </c>
      <c r="D35" t="s">
        <v>336</v>
      </c>
      <c r="E35" t="s">
        <v>337</v>
      </c>
      <c r="F35" t="s">
        <v>342</v>
      </c>
      <c r="G35" t="s">
        <v>343</v>
      </c>
      <c r="I35" t="s">
        <v>1294</v>
      </c>
      <c r="S35" t="s">
        <v>59</v>
      </c>
      <c r="DD35"/>
      <c r="DE35"/>
      <c r="DF35"/>
      <c r="DG35"/>
      <c r="DH35"/>
      <c r="DI35"/>
      <c r="DJ35"/>
      <c r="DK35"/>
      <c r="DL35"/>
      <c r="DM35"/>
      <c r="DN35"/>
      <c r="FD35" t="s">
        <v>1342</v>
      </c>
    </row>
    <row r="36" spans="1:168" hidden="1" x14ac:dyDescent="0.2">
      <c r="A36">
        <v>36</v>
      </c>
      <c r="B36">
        <v>10</v>
      </c>
      <c r="C36" t="s">
        <v>1309</v>
      </c>
      <c r="D36" t="s">
        <v>344</v>
      </c>
      <c r="E36" t="s">
        <v>345</v>
      </c>
      <c r="F36" t="s">
        <v>346</v>
      </c>
      <c r="J36" t="s">
        <v>1349</v>
      </c>
      <c r="DD36"/>
      <c r="DE36"/>
      <c r="DF36"/>
      <c r="DG36"/>
      <c r="DH36"/>
      <c r="DI36"/>
      <c r="DJ36"/>
      <c r="DK36"/>
      <c r="DL36"/>
      <c r="DM36"/>
      <c r="DN36"/>
    </row>
    <row r="37" spans="1:168" hidden="1" x14ac:dyDescent="0.2">
      <c r="A37">
        <v>37</v>
      </c>
      <c r="B37">
        <v>12</v>
      </c>
      <c r="C37" t="s">
        <v>21</v>
      </c>
      <c r="D37" t="s">
        <v>347</v>
      </c>
      <c r="E37" t="s">
        <v>348</v>
      </c>
      <c r="F37" t="s">
        <v>349</v>
      </c>
      <c r="G37" t="s">
        <v>350</v>
      </c>
      <c r="I37" t="s">
        <v>1294</v>
      </c>
      <c r="X37" t="s">
        <v>63</v>
      </c>
      <c r="DD37"/>
      <c r="DE37"/>
      <c r="DF37"/>
      <c r="DG37"/>
      <c r="DH37"/>
      <c r="DI37"/>
      <c r="DJ37"/>
      <c r="DK37"/>
      <c r="DL37"/>
      <c r="DM37"/>
      <c r="DN37"/>
      <c r="FD37" t="s">
        <v>1342</v>
      </c>
    </row>
    <row r="38" spans="1:168" hidden="1" x14ac:dyDescent="0.2">
      <c r="A38">
        <v>38</v>
      </c>
      <c r="B38">
        <v>11</v>
      </c>
      <c r="C38" t="s">
        <v>1309</v>
      </c>
      <c r="D38" t="s">
        <v>348</v>
      </c>
      <c r="E38" t="s">
        <v>349</v>
      </c>
      <c r="F38" t="s">
        <v>351</v>
      </c>
      <c r="J38" t="s">
        <v>1349</v>
      </c>
      <c r="DD38"/>
      <c r="DE38"/>
      <c r="DF38"/>
      <c r="DG38"/>
      <c r="DH38"/>
      <c r="DI38"/>
      <c r="DJ38"/>
      <c r="DK38"/>
      <c r="DL38"/>
      <c r="DM38"/>
      <c r="DN38"/>
    </row>
    <row r="39" spans="1:168" hidden="1" x14ac:dyDescent="0.2">
      <c r="A39">
        <v>39</v>
      </c>
      <c r="B39">
        <v>13</v>
      </c>
      <c r="C39" t="s">
        <v>21</v>
      </c>
      <c r="D39" t="s">
        <v>349</v>
      </c>
      <c r="E39" t="s">
        <v>351</v>
      </c>
      <c r="F39" t="s">
        <v>352</v>
      </c>
      <c r="G39" t="s">
        <v>353</v>
      </c>
      <c r="I39" t="s">
        <v>1294</v>
      </c>
      <c r="Y39" t="s">
        <v>64</v>
      </c>
      <c r="DD39"/>
      <c r="DE39"/>
      <c r="DF39"/>
      <c r="DG39"/>
      <c r="DH39"/>
      <c r="DI39"/>
      <c r="DJ39"/>
      <c r="DK39"/>
      <c r="DL39"/>
      <c r="DM39"/>
      <c r="DN39"/>
      <c r="FE39" t="s">
        <v>1343</v>
      </c>
    </row>
    <row r="40" spans="1:168" hidden="1" x14ac:dyDescent="0.2">
      <c r="A40">
        <v>40</v>
      </c>
      <c r="B40">
        <v>1</v>
      </c>
      <c r="C40" t="s">
        <v>1318</v>
      </c>
      <c r="D40" t="s">
        <v>136</v>
      </c>
      <c r="E40" t="s">
        <v>354</v>
      </c>
      <c r="F40" t="s">
        <v>355</v>
      </c>
      <c r="G40" t="s">
        <v>356</v>
      </c>
      <c r="I40" t="s">
        <v>1294</v>
      </c>
      <c r="U40" t="s">
        <v>60</v>
      </c>
      <c r="AG40" t="s">
        <v>357</v>
      </c>
      <c r="DD40"/>
      <c r="DE40"/>
      <c r="DF40"/>
      <c r="DG40"/>
      <c r="DH40"/>
      <c r="DI40"/>
      <c r="DJ40"/>
      <c r="DK40"/>
      <c r="DL40"/>
      <c r="DM40"/>
      <c r="DN40"/>
      <c r="EZ40" t="s">
        <v>1340</v>
      </c>
    </row>
    <row r="41" spans="1:168" hidden="1" x14ac:dyDescent="0.2">
      <c r="A41">
        <v>41</v>
      </c>
      <c r="B41">
        <v>1</v>
      </c>
      <c r="C41" t="s">
        <v>135</v>
      </c>
      <c r="D41" t="s">
        <v>136</v>
      </c>
      <c r="E41" t="s">
        <v>354</v>
      </c>
      <c r="F41" t="s">
        <v>355</v>
      </c>
      <c r="G41" t="s">
        <v>358</v>
      </c>
      <c r="I41" t="s">
        <v>1294</v>
      </c>
      <c r="Y41" t="s">
        <v>64</v>
      </c>
      <c r="AG41" t="s">
        <v>357</v>
      </c>
      <c r="DD41"/>
      <c r="DE41"/>
      <c r="DF41"/>
      <c r="DG41"/>
      <c r="DH41"/>
      <c r="DI41"/>
      <c r="DJ41"/>
      <c r="DK41"/>
      <c r="DL41"/>
      <c r="DM41"/>
      <c r="DN41"/>
      <c r="DW41" t="s">
        <v>1318</v>
      </c>
    </row>
    <row r="42" spans="1:168" hidden="1" x14ac:dyDescent="0.2">
      <c r="A42">
        <v>42</v>
      </c>
      <c r="B42">
        <v>1</v>
      </c>
      <c r="C42" t="s">
        <v>1322</v>
      </c>
      <c r="D42" t="s">
        <v>359</v>
      </c>
      <c r="E42" t="s">
        <v>318</v>
      </c>
      <c r="F42" t="s">
        <v>318</v>
      </c>
      <c r="G42" t="s">
        <v>360</v>
      </c>
      <c r="I42" t="s">
        <v>1294</v>
      </c>
      <c r="AG42" t="s">
        <v>357</v>
      </c>
      <c r="DD42"/>
      <c r="DE42"/>
      <c r="DF42"/>
      <c r="DG42"/>
      <c r="DH42"/>
      <c r="DI42"/>
      <c r="DJ42"/>
      <c r="DK42"/>
      <c r="DL42"/>
      <c r="DM42"/>
      <c r="DN42"/>
      <c r="FH42" t="s">
        <v>1346</v>
      </c>
    </row>
    <row r="43" spans="1:168" hidden="1" x14ac:dyDescent="0.2">
      <c r="A43">
        <v>43</v>
      </c>
      <c r="B43">
        <v>2</v>
      </c>
      <c r="C43" t="s">
        <v>1311</v>
      </c>
      <c r="D43" t="s">
        <v>318</v>
      </c>
      <c r="E43" t="s">
        <v>318</v>
      </c>
      <c r="F43" t="s">
        <v>355</v>
      </c>
      <c r="DD43"/>
      <c r="DE43"/>
      <c r="DF43"/>
      <c r="DG43"/>
      <c r="DH43"/>
      <c r="DI43"/>
      <c r="DJ43"/>
      <c r="DK43"/>
      <c r="DL43"/>
      <c r="DM43"/>
      <c r="DN43"/>
    </row>
    <row r="44" spans="1:168" hidden="1" x14ac:dyDescent="0.2">
      <c r="A44">
        <v>44</v>
      </c>
      <c r="B44">
        <v>1</v>
      </c>
      <c r="C44" t="s">
        <v>1319</v>
      </c>
      <c r="D44" t="s">
        <v>361</v>
      </c>
      <c r="E44" t="s">
        <v>362</v>
      </c>
      <c r="F44" t="s">
        <v>363</v>
      </c>
      <c r="G44" t="s">
        <v>364</v>
      </c>
      <c r="I44" t="s">
        <v>1294</v>
      </c>
      <c r="V44" t="s">
        <v>61</v>
      </c>
      <c r="AG44" t="s">
        <v>357</v>
      </c>
      <c r="DD44"/>
      <c r="DE44"/>
      <c r="DF44"/>
      <c r="DG44"/>
      <c r="DH44"/>
      <c r="DI44"/>
      <c r="DJ44"/>
      <c r="DK44"/>
      <c r="DL44"/>
      <c r="DM44"/>
      <c r="DN44"/>
      <c r="FL44" t="s">
        <v>1348</v>
      </c>
    </row>
    <row r="45" spans="1:168" hidden="1" x14ac:dyDescent="0.2">
      <c r="A45">
        <v>45</v>
      </c>
      <c r="B45">
        <v>2</v>
      </c>
      <c r="C45" t="s">
        <v>129</v>
      </c>
      <c r="D45" t="s">
        <v>365</v>
      </c>
      <c r="E45" t="s">
        <v>97</v>
      </c>
      <c r="F45" t="s">
        <v>137</v>
      </c>
      <c r="J45" t="s">
        <v>1349</v>
      </c>
      <c r="DD45"/>
      <c r="DE45"/>
      <c r="DF45"/>
      <c r="DG45"/>
      <c r="DH45"/>
      <c r="DI45"/>
      <c r="DJ45"/>
      <c r="DK45"/>
      <c r="DL45"/>
      <c r="DM45"/>
      <c r="DN45"/>
    </row>
    <row r="46" spans="1:168" hidden="1" x14ac:dyDescent="0.2">
      <c r="A46">
        <v>46</v>
      </c>
      <c r="B46">
        <v>3</v>
      </c>
      <c r="C46" t="s">
        <v>1306</v>
      </c>
      <c r="D46" t="s">
        <v>366</v>
      </c>
      <c r="E46" t="s">
        <v>366</v>
      </c>
      <c r="F46" t="s">
        <v>367</v>
      </c>
      <c r="G46" t="s">
        <v>368</v>
      </c>
      <c r="DD46"/>
      <c r="DE46"/>
      <c r="DF46"/>
      <c r="DG46"/>
      <c r="DH46"/>
      <c r="DI46"/>
      <c r="DJ46"/>
      <c r="DK46"/>
      <c r="DL46"/>
      <c r="DM46"/>
      <c r="DN46"/>
    </row>
    <row r="47" spans="1:168" hidden="1" x14ac:dyDescent="0.2">
      <c r="A47">
        <v>47</v>
      </c>
      <c r="B47">
        <v>3</v>
      </c>
      <c r="C47" t="s">
        <v>1304</v>
      </c>
      <c r="D47" t="s">
        <v>366</v>
      </c>
      <c r="E47" t="s">
        <v>366</v>
      </c>
      <c r="F47" t="s">
        <v>367</v>
      </c>
      <c r="G47" t="s">
        <v>368</v>
      </c>
      <c r="DD47"/>
      <c r="DE47"/>
      <c r="DF47"/>
      <c r="DG47"/>
      <c r="DH47"/>
      <c r="DI47"/>
      <c r="DJ47"/>
      <c r="DK47"/>
      <c r="DL47"/>
      <c r="DM47"/>
      <c r="DN47"/>
    </row>
    <row r="48" spans="1:168" hidden="1" x14ac:dyDescent="0.2">
      <c r="A48">
        <v>48</v>
      </c>
      <c r="B48">
        <v>2</v>
      </c>
      <c r="C48" t="s">
        <v>1310</v>
      </c>
      <c r="D48" t="s">
        <v>366</v>
      </c>
      <c r="E48" t="s">
        <v>369</v>
      </c>
      <c r="F48" t="s">
        <v>367</v>
      </c>
      <c r="G48" t="s">
        <v>368</v>
      </c>
      <c r="J48" t="s">
        <v>1349</v>
      </c>
      <c r="R48" t="s">
        <v>189</v>
      </c>
      <c r="DD48"/>
      <c r="DE48"/>
      <c r="DF48"/>
      <c r="DG48"/>
      <c r="DH48"/>
      <c r="DI48"/>
      <c r="DJ48"/>
      <c r="DK48"/>
      <c r="DL48"/>
      <c r="DM48"/>
      <c r="DN48"/>
      <c r="EL48" t="s">
        <v>1337</v>
      </c>
    </row>
    <row r="49" spans="1:161" hidden="1" x14ac:dyDescent="0.2">
      <c r="A49">
        <v>49</v>
      </c>
      <c r="B49">
        <v>3</v>
      </c>
      <c r="C49" t="s">
        <v>1311</v>
      </c>
      <c r="D49" t="s">
        <v>367</v>
      </c>
      <c r="E49" t="s">
        <v>367</v>
      </c>
      <c r="F49" t="s">
        <v>138</v>
      </c>
      <c r="DD49"/>
      <c r="DE49"/>
      <c r="DF49"/>
      <c r="DG49"/>
      <c r="DH49"/>
      <c r="DI49"/>
      <c r="DJ49"/>
      <c r="DK49"/>
      <c r="DL49"/>
      <c r="DM49"/>
      <c r="DN49"/>
    </row>
    <row r="50" spans="1:161" hidden="1" x14ac:dyDescent="0.2">
      <c r="A50">
        <v>50</v>
      </c>
      <c r="B50">
        <v>4</v>
      </c>
      <c r="C50" t="s">
        <v>1306</v>
      </c>
      <c r="D50" t="s">
        <v>370</v>
      </c>
      <c r="E50" t="s">
        <v>370</v>
      </c>
      <c r="F50" t="s">
        <v>371</v>
      </c>
      <c r="G50" t="s">
        <v>372</v>
      </c>
      <c r="DD50"/>
      <c r="DE50"/>
      <c r="DF50"/>
      <c r="DG50"/>
      <c r="DH50"/>
      <c r="DI50"/>
      <c r="DJ50"/>
      <c r="DK50"/>
      <c r="DL50"/>
      <c r="DM50"/>
      <c r="DN50"/>
    </row>
    <row r="51" spans="1:161" hidden="1" x14ac:dyDescent="0.2">
      <c r="A51">
        <v>51</v>
      </c>
      <c r="B51">
        <v>4</v>
      </c>
      <c r="C51" t="s">
        <v>1304</v>
      </c>
      <c r="D51" t="s">
        <v>370</v>
      </c>
      <c r="E51" t="s">
        <v>370</v>
      </c>
      <c r="F51" t="s">
        <v>371</v>
      </c>
      <c r="G51" t="s">
        <v>372</v>
      </c>
      <c r="DD51"/>
      <c r="DE51"/>
      <c r="DF51"/>
      <c r="DG51"/>
      <c r="DH51"/>
      <c r="DI51"/>
      <c r="DJ51"/>
      <c r="DK51"/>
      <c r="DL51"/>
      <c r="DM51"/>
      <c r="DN51"/>
    </row>
    <row r="52" spans="1:161" hidden="1" x14ac:dyDescent="0.2">
      <c r="A52">
        <v>52</v>
      </c>
      <c r="B52">
        <v>2</v>
      </c>
      <c r="C52" t="s">
        <v>1317</v>
      </c>
      <c r="D52" t="s">
        <v>370</v>
      </c>
      <c r="E52" t="s">
        <v>373</v>
      </c>
      <c r="F52" t="s">
        <v>374</v>
      </c>
      <c r="G52" t="s">
        <v>375</v>
      </c>
      <c r="I52" t="s">
        <v>1294</v>
      </c>
      <c r="V52" t="s">
        <v>61</v>
      </c>
      <c r="AC52" t="s">
        <v>315</v>
      </c>
      <c r="CE52" t="s">
        <v>1330</v>
      </c>
      <c r="CJ52" t="s">
        <v>376</v>
      </c>
      <c r="CS52" t="s">
        <v>68</v>
      </c>
      <c r="DD52"/>
      <c r="DE52"/>
      <c r="DF52"/>
      <c r="DG52"/>
      <c r="DH52"/>
      <c r="DI52"/>
      <c r="DJ52"/>
      <c r="DK52"/>
      <c r="DL52"/>
      <c r="DM52"/>
      <c r="DN52"/>
    </row>
    <row r="53" spans="1:161" hidden="1" x14ac:dyDescent="0.2">
      <c r="A53">
        <v>53</v>
      </c>
      <c r="B53">
        <v>12</v>
      </c>
      <c r="C53" t="s">
        <v>1309</v>
      </c>
      <c r="D53" t="s">
        <v>377</v>
      </c>
      <c r="E53" t="s">
        <v>378</v>
      </c>
      <c r="F53" t="s">
        <v>379</v>
      </c>
      <c r="J53" t="s">
        <v>1349</v>
      </c>
      <c r="DD53"/>
      <c r="DE53"/>
      <c r="DF53"/>
      <c r="DG53"/>
      <c r="DH53"/>
      <c r="DI53"/>
      <c r="DJ53"/>
      <c r="DK53"/>
      <c r="DL53"/>
      <c r="DM53"/>
      <c r="DN53"/>
    </row>
    <row r="54" spans="1:161" hidden="1" x14ac:dyDescent="0.2">
      <c r="A54">
        <v>54</v>
      </c>
      <c r="B54">
        <v>14</v>
      </c>
      <c r="C54" t="s">
        <v>21</v>
      </c>
      <c r="D54" t="s">
        <v>380</v>
      </c>
      <c r="E54" t="s">
        <v>381</v>
      </c>
      <c r="F54" t="s">
        <v>382</v>
      </c>
      <c r="G54" t="s">
        <v>383</v>
      </c>
      <c r="I54" t="s">
        <v>1294</v>
      </c>
      <c r="U54" t="s">
        <v>60</v>
      </c>
      <c r="DD54"/>
      <c r="DE54"/>
      <c r="DF54"/>
      <c r="DG54"/>
      <c r="DH54"/>
      <c r="DI54"/>
      <c r="DJ54"/>
      <c r="DK54"/>
      <c r="DL54"/>
      <c r="DM54"/>
      <c r="DN54"/>
      <c r="FE54" t="s">
        <v>1343</v>
      </c>
    </row>
    <row r="55" spans="1:161" hidden="1" x14ac:dyDescent="0.2">
      <c r="A55">
        <v>55</v>
      </c>
      <c r="B55">
        <v>13</v>
      </c>
      <c r="C55" t="s">
        <v>1309</v>
      </c>
      <c r="D55" t="s">
        <v>384</v>
      </c>
      <c r="E55" t="s">
        <v>385</v>
      </c>
      <c r="F55" t="s">
        <v>386</v>
      </c>
      <c r="J55" t="s">
        <v>1349</v>
      </c>
      <c r="DD55"/>
      <c r="DE55"/>
      <c r="DF55"/>
      <c r="DG55"/>
      <c r="DH55"/>
      <c r="DI55"/>
      <c r="DJ55"/>
      <c r="DK55"/>
      <c r="DL55"/>
      <c r="DM55"/>
      <c r="DN55"/>
    </row>
    <row r="56" spans="1:161" hidden="1" x14ac:dyDescent="0.2">
      <c r="A56">
        <v>56</v>
      </c>
      <c r="B56">
        <v>15</v>
      </c>
      <c r="C56" t="s">
        <v>21</v>
      </c>
      <c r="D56" t="s">
        <v>384</v>
      </c>
      <c r="E56" t="s">
        <v>385</v>
      </c>
      <c r="F56" t="s">
        <v>386</v>
      </c>
      <c r="G56" t="s">
        <v>387</v>
      </c>
      <c r="I56" t="s">
        <v>1294</v>
      </c>
      <c r="U56" t="s">
        <v>60</v>
      </c>
      <c r="DD56"/>
      <c r="DE56"/>
      <c r="DF56"/>
      <c r="DG56"/>
      <c r="DH56"/>
      <c r="DI56"/>
      <c r="DJ56"/>
      <c r="DK56"/>
      <c r="DL56"/>
      <c r="DM56"/>
      <c r="DN56"/>
      <c r="FD56" t="s">
        <v>1342</v>
      </c>
    </row>
    <row r="57" spans="1:161" hidden="1" x14ac:dyDescent="0.2">
      <c r="A57">
        <v>57</v>
      </c>
      <c r="B57">
        <v>2</v>
      </c>
      <c r="C57" t="s">
        <v>135</v>
      </c>
      <c r="D57" t="s">
        <v>388</v>
      </c>
      <c r="E57" t="s">
        <v>389</v>
      </c>
      <c r="F57" t="s">
        <v>390</v>
      </c>
      <c r="G57" t="s">
        <v>391</v>
      </c>
      <c r="I57" t="s">
        <v>1294</v>
      </c>
      <c r="S57" t="s">
        <v>59</v>
      </c>
      <c r="AH57" t="s">
        <v>392</v>
      </c>
      <c r="DD57"/>
      <c r="DE57"/>
      <c r="DF57"/>
      <c r="DG57"/>
      <c r="DH57"/>
      <c r="DI57"/>
      <c r="DJ57"/>
      <c r="DK57"/>
      <c r="DL57"/>
      <c r="DM57"/>
      <c r="DN57"/>
      <c r="DY57" t="s">
        <v>1332</v>
      </c>
    </row>
    <row r="58" spans="1:161" hidden="1" x14ac:dyDescent="0.2">
      <c r="A58">
        <v>58</v>
      </c>
      <c r="B58">
        <v>1</v>
      </c>
      <c r="C58" t="s">
        <v>1320</v>
      </c>
      <c r="D58" t="s">
        <v>389</v>
      </c>
      <c r="E58" t="s">
        <v>371</v>
      </c>
      <c r="F58" t="s">
        <v>393</v>
      </c>
      <c r="I58" t="s">
        <v>1294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1336</v>
      </c>
    </row>
    <row r="59" spans="1:161" hidden="1" x14ac:dyDescent="0.2">
      <c r="A59">
        <v>59</v>
      </c>
      <c r="B59">
        <v>4</v>
      </c>
      <c r="C59" t="s">
        <v>1311</v>
      </c>
      <c r="D59" t="s">
        <v>371</v>
      </c>
      <c r="E59" t="s">
        <v>371</v>
      </c>
      <c r="F59" t="s">
        <v>394</v>
      </c>
      <c r="DD59"/>
      <c r="DE59"/>
      <c r="DF59"/>
      <c r="DG59"/>
      <c r="DH59"/>
      <c r="DI59"/>
      <c r="DJ59"/>
      <c r="DK59"/>
      <c r="DL59"/>
      <c r="DM59"/>
      <c r="DN59"/>
    </row>
    <row r="60" spans="1:161" hidden="1" x14ac:dyDescent="0.2">
      <c r="A60">
        <v>60</v>
      </c>
      <c r="B60">
        <v>3</v>
      </c>
      <c r="C60" t="s">
        <v>1302</v>
      </c>
      <c r="D60" t="s">
        <v>395</v>
      </c>
      <c r="E60" t="s">
        <v>395</v>
      </c>
      <c r="F60" t="s">
        <v>396</v>
      </c>
      <c r="DD60"/>
      <c r="DE60"/>
      <c r="DF60"/>
      <c r="DG60"/>
      <c r="DH60"/>
      <c r="DI60"/>
      <c r="DJ60"/>
      <c r="DK60"/>
      <c r="DL60"/>
      <c r="DM60"/>
      <c r="DN60"/>
    </row>
    <row r="61" spans="1:161" hidden="1" x14ac:dyDescent="0.2">
      <c r="A61">
        <v>61</v>
      </c>
      <c r="B61">
        <v>5</v>
      </c>
      <c r="C61" t="s">
        <v>1304</v>
      </c>
      <c r="D61" t="s">
        <v>395</v>
      </c>
      <c r="E61" t="s">
        <v>395</v>
      </c>
      <c r="F61" t="s">
        <v>397</v>
      </c>
      <c r="G61" t="s">
        <v>398</v>
      </c>
      <c r="DD61"/>
      <c r="DE61"/>
      <c r="DF61"/>
      <c r="DG61"/>
      <c r="DH61"/>
      <c r="DI61"/>
      <c r="DJ61"/>
      <c r="DK61"/>
      <c r="DL61"/>
      <c r="DM61"/>
      <c r="DN61"/>
    </row>
    <row r="62" spans="1:161" hidden="1" x14ac:dyDescent="0.2">
      <c r="A62">
        <v>62</v>
      </c>
      <c r="B62">
        <v>3</v>
      </c>
      <c r="C62" t="s">
        <v>1317</v>
      </c>
      <c r="D62" t="s">
        <v>399</v>
      </c>
      <c r="E62" t="s">
        <v>396</v>
      </c>
      <c r="F62" t="s">
        <v>397</v>
      </c>
      <c r="J62" t="s">
        <v>1349</v>
      </c>
      <c r="CF62" t="s">
        <v>1326</v>
      </c>
      <c r="CJ62" t="s">
        <v>376</v>
      </c>
      <c r="CQ62" t="s">
        <v>66</v>
      </c>
      <c r="DD62"/>
      <c r="DE62"/>
      <c r="DF62"/>
      <c r="DG62"/>
      <c r="DH62"/>
      <c r="DI62"/>
      <c r="DJ62"/>
      <c r="DK62"/>
      <c r="DL62"/>
      <c r="DM62"/>
      <c r="DN62"/>
    </row>
    <row r="63" spans="1:161" hidden="1" x14ac:dyDescent="0.2">
      <c r="A63">
        <v>63</v>
      </c>
      <c r="B63">
        <v>5</v>
      </c>
      <c r="C63" t="s">
        <v>1306</v>
      </c>
      <c r="D63" t="s">
        <v>396</v>
      </c>
      <c r="E63" t="s">
        <v>396</v>
      </c>
      <c r="F63" t="s">
        <v>397</v>
      </c>
      <c r="G63" t="s">
        <v>398</v>
      </c>
      <c r="DD63"/>
      <c r="DE63"/>
      <c r="DF63"/>
      <c r="DG63"/>
      <c r="DH63"/>
      <c r="DI63"/>
      <c r="DJ63"/>
      <c r="DK63"/>
      <c r="DL63"/>
      <c r="DM63"/>
      <c r="DN63"/>
    </row>
    <row r="64" spans="1:161" hidden="1" x14ac:dyDescent="0.2">
      <c r="A64">
        <v>64</v>
      </c>
      <c r="B64">
        <v>2</v>
      </c>
      <c r="C64" t="s">
        <v>1320</v>
      </c>
      <c r="D64" t="s">
        <v>396</v>
      </c>
      <c r="E64" t="s">
        <v>400</v>
      </c>
      <c r="F64" t="s">
        <v>401</v>
      </c>
      <c r="I64" t="s">
        <v>1294</v>
      </c>
      <c r="AO64" t="s">
        <v>402</v>
      </c>
      <c r="DD64"/>
      <c r="DE64"/>
      <c r="DF64"/>
      <c r="DG64"/>
      <c r="DH64"/>
      <c r="DI64"/>
      <c r="DJ64"/>
      <c r="DK64"/>
      <c r="DL64"/>
      <c r="DM64"/>
      <c r="DN64"/>
      <c r="EF64" t="s">
        <v>1333</v>
      </c>
    </row>
    <row r="65" spans="1:156" hidden="1" x14ac:dyDescent="0.2">
      <c r="A65">
        <v>65</v>
      </c>
      <c r="B65">
        <v>3</v>
      </c>
      <c r="C65" t="s">
        <v>1310</v>
      </c>
      <c r="D65" t="s">
        <v>403</v>
      </c>
      <c r="E65" t="s">
        <v>400</v>
      </c>
      <c r="F65" t="s">
        <v>397</v>
      </c>
      <c r="G65" t="s">
        <v>398</v>
      </c>
      <c r="I65" t="s">
        <v>1294</v>
      </c>
      <c r="S65" t="s">
        <v>59</v>
      </c>
      <c r="AA65" t="s">
        <v>404</v>
      </c>
      <c r="DD65"/>
      <c r="DE65"/>
      <c r="DF65"/>
      <c r="DG65"/>
      <c r="DH65"/>
      <c r="DI65"/>
      <c r="DJ65"/>
      <c r="DK65"/>
      <c r="DL65"/>
      <c r="DM65"/>
      <c r="DN65"/>
      <c r="EN65" t="s">
        <v>1338</v>
      </c>
    </row>
    <row r="66" spans="1:156" hidden="1" x14ac:dyDescent="0.2">
      <c r="A66">
        <v>66</v>
      </c>
      <c r="B66">
        <v>5</v>
      </c>
      <c r="C66" t="s">
        <v>1311</v>
      </c>
      <c r="D66" t="s">
        <v>397</v>
      </c>
      <c r="E66" t="s">
        <v>397</v>
      </c>
      <c r="F66" t="s">
        <v>405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1305</v>
      </c>
      <c r="D67" t="s">
        <v>183</v>
      </c>
      <c r="E67" t="s">
        <v>193</v>
      </c>
      <c r="F67" t="s">
        <v>33</v>
      </c>
      <c r="I67" t="s">
        <v>1294</v>
      </c>
      <c r="J67" s="20"/>
      <c r="DD67"/>
      <c r="DE67"/>
      <c r="DF67"/>
      <c r="DG67"/>
      <c r="DH67"/>
      <c r="DI67"/>
      <c r="DJ67"/>
      <c r="DK67"/>
      <c r="DL67"/>
      <c r="DM67"/>
      <c r="DN67"/>
      <c r="EJ67" t="s">
        <v>1318</v>
      </c>
    </row>
    <row r="68" spans="1:156" hidden="1" x14ac:dyDescent="0.2">
      <c r="A68">
        <v>68</v>
      </c>
      <c r="B68">
        <v>6</v>
      </c>
      <c r="C68" t="s">
        <v>1306</v>
      </c>
      <c r="D68" t="s">
        <v>193</v>
      </c>
      <c r="E68" t="s">
        <v>193</v>
      </c>
      <c r="F68" t="s">
        <v>406</v>
      </c>
      <c r="G68" t="s">
        <v>407</v>
      </c>
      <c r="DD68"/>
      <c r="DE68"/>
      <c r="DF68"/>
      <c r="DG68"/>
      <c r="DH68"/>
      <c r="DI68"/>
      <c r="DJ68"/>
      <c r="DK68"/>
      <c r="DL68"/>
      <c r="DM68"/>
      <c r="DN68"/>
    </row>
    <row r="69" spans="1:156" hidden="1" x14ac:dyDescent="0.2">
      <c r="A69">
        <v>69</v>
      </c>
      <c r="B69">
        <v>6</v>
      </c>
      <c r="C69" t="s">
        <v>1304</v>
      </c>
      <c r="D69" t="s">
        <v>193</v>
      </c>
      <c r="E69" t="s">
        <v>193</v>
      </c>
      <c r="F69" t="s">
        <v>406</v>
      </c>
      <c r="G69" t="s">
        <v>407</v>
      </c>
      <c r="DD69"/>
      <c r="DE69"/>
      <c r="DF69"/>
      <c r="DG69"/>
      <c r="DH69"/>
      <c r="DI69"/>
      <c r="DJ69"/>
      <c r="DK69"/>
      <c r="DL69"/>
      <c r="DM69"/>
      <c r="DN69"/>
    </row>
    <row r="70" spans="1:156" hidden="1" x14ac:dyDescent="0.2">
      <c r="A70">
        <v>70</v>
      </c>
      <c r="B70">
        <v>2</v>
      </c>
      <c r="C70" t="s">
        <v>1318</v>
      </c>
      <c r="D70" t="s">
        <v>408</v>
      </c>
      <c r="E70" t="s">
        <v>194</v>
      </c>
      <c r="F70" t="s">
        <v>139</v>
      </c>
      <c r="G70" t="s">
        <v>409</v>
      </c>
      <c r="I70" t="s">
        <v>1294</v>
      </c>
      <c r="AL70" t="s">
        <v>410</v>
      </c>
      <c r="DD70"/>
      <c r="DE70"/>
      <c r="DF70"/>
      <c r="DG70"/>
      <c r="DH70"/>
      <c r="DI70"/>
      <c r="DJ70"/>
      <c r="DK70"/>
      <c r="DL70"/>
      <c r="DM70"/>
      <c r="DN70"/>
      <c r="EZ70" t="s">
        <v>1340</v>
      </c>
    </row>
    <row r="71" spans="1:156" hidden="1" x14ac:dyDescent="0.2">
      <c r="A71">
        <v>71</v>
      </c>
      <c r="B71">
        <v>3</v>
      </c>
      <c r="C71" t="s">
        <v>135</v>
      </c>
      <c r="D71" t="s">
        <v>408</v>
      </c>
      <c r="E71" t="s">
        <v>194</v>
      </c>
      <c r="F71" t="s">
        <v>139</v>
      </c>
      <c r="G71" t="s">
        <v>407</v>
      </c>
      <c r="I71" t="s">
        <v>1294</v>
      </c>
      <c r="L71" t="s">
        <v>52</v>
      </c>
      <c r="AL71" t="s">
        <v>410</v>
      </c>
      <c r="DD71"/>
      <c r="DE71"/>
      <c r="DF71"/>
      <c r="DG71"/>
      <c r="DH71"/>
      <c r="DI71"/>
      <c r="DJ71"/>
      <c r="DK71"/>
      <c r="DL71"/>
      <c r="DM71"/>
      <c r="DN71"/>
      <c r="DW71" t="s">
        <v>1318</v>
      </c>
    </row>
    <row r="72" spans="1:156" hidden="1" x14ac:dyDescent="0.2">
      <c r="A72">
        <v>72</v>
      </c>
      <c r="B72">
        <v>3</v>
      </c>
      <c r="C72" t="s">
        <v>1320</v>
      </c>
      <c r="D72" t="s">
        <v>194</v>
      </c>
      <c r="E72" t="s">
        <v>406</v>
      </c>
      <c r="F72" t="s">
        <v>140</v>
      </c>
      <c r="I72" t="s">
        <v>1294</v>
      </c>
      <c r="AF72" t="s">
        <v>411</v>
      </c>
      <c r="DD72"/>
      <c r="DE72"/>
      <c r="DF72"/>
      <c r="DG72"/>
      <c r="DH72"/>
      <c r="DI72"/>
      <c r="DJ72"/>
      <c r="DK72"/>
      <c r="DL72"/>
      <c r="DM72"/>
      <c r="DN72"/>
      <c r="EF72" t="s">
        <v>1333</v>
      </c>
    </row>
    <row r="73" spans="1:156" hidden="1" x14ac:dyDescent="0.2">
      <c r="A73">
        <v>73</v>
      </c>
      <c r="B73">
        <v>6</v>
      </c>
      <c r="C73" t="s">
        <v>1311</v>
      </c>
      <c r="D73" t="s">
        <v>406</v>
      </c>
      <c r="E73" t="s">
        <v>406</v>
      </c>
      <c r="F73" t="s">
        <v>179</v>
      </c>
      <c r="DD73"/>
      <c r="DE73"/>
      <c r="DF73"/>
      <c r="DG73"/>
      <c r="DH73"/>
      <c r="DI73"/>
      <c r="DJ73"/>
      <c r="DK73"/>
      <c r="DL73"/>
      <c r="DM73"/>
      <c r="DN73"/>
    </row>
    <row r="74" spans="1:156" hidden="1" x14ac:dyDescent="0.2">
      <c r="A74">
        <v>74</v>
      </c>
      <c r="B74">
        <v>1</v>
      </c>
      <c r="C74" t="s">
        <v>1321</v>
      </c>
      <c r="D74" t="s">
        <v>412</v>
      </c>
      <c r="E74" t="s">
        <v>413</v>
      </c>
      <c r="F74" t="s">
        <v>414</v>
      </c>
      <c r="G74" t="s">
        <v>415</v>
      </c>
      <c r="J74" t="s">
        <v>1349</v>
      </c>
      <c r="O74" t="s">
        <v>55</v>
      </c>
      <c r="DD74"/>
      <c r="DE74"/>
      <c r="DF74"/>
      <c r="DG74"/>
      <c r="DH74"/>
      <c r="DI74"/>
      <c r="DJ74"/>
      <c r="DK74"/>
      <c r="DL74"/>
      <c r="DM74"/>
      <c r="DN74"/>
    </row>
    <row r="75" spans="1:156" hidden="1" x14ac:dyDescent="0.2">
      <c r="A75">
        <v>75</v>
      </c>
      <c r="B75">
        <v>4</v>
      </c>
      <c r="C75" t="s">
        <v>1302</v>
      </c>
      <c r="D75" t="s">
        <v>416</v>
      </c>
      <c r="E75" t="s">
        <v>416</v>
      </c>
      <c r="F75" t="s">
        <v>417</v>
      </c>
      <c r="G75" t="s">
        <v>418</v>
      </c>
      <c r="DD75"/>
      <c r="DE75"/>
      <c r="DF75"/>
      <c r="DG75"/>
      <c r="DH75"/>
      <c r="DI75"/>
      <c r="DJ75"/>
      <c r="DK75"/>
      <c r="DL75"/>
      <c r="DM75"/>
      <c r="DN75"/>
    </row>
    <row r="76" spans="1:156" hidden="1" x14ac:dyDescent="0.2">
      <c r="A76">
        <v>76</v>
      </c>
      <c r="B76">
        <v>7</v>
      </c>
      <c r="C76" t="s">
        <v>1304</v>
      </c>
      <c r="D76" t="s">
        <v>416</v>
      </c>
      <c r="E76" t="s">
        <v>416</v>
      </c>
      <c r="F76" t="s">
        <v>417</v>
      </c>
      <c r="G76" t="s">
        <v>418</v>
      </c>
      <c r="DD76"/>
      <c r="DE76"/>
      <c r="DF76"/>
      <c r="DG76"/>
      <c r="DH76"/>
      <c r="DI76"/>
      <c r="DJ76"/>
      <c r="DK76"/>
      <c r="DL76"/>
      <c r="DM76"/>
      <c r="DN76"/>
    </row>
    <row r="77" spans="1:156" hidden="1" x14ac:dyDescent="0.2">
      <c r="A77">
        <v>77</v>
      </c>
      <c r="B77">
        <v>2</v>
      </c>
      <c r="C77" t="s">
        <v>1321</v>
      </c>
      <c r="D77" t="s">
        <v>416</v>
      </c>
      <c r="E77" t="s">
        <v>419</v>
      </c>
      <c r="F77" t="s">
        <v>420</v>
      </c>
      <c r="G77" t="s">
        <v>418</v>
      </c>
      <c r="J77" t="s">
        <v>1349</v>
      </c>
      <c r="Q77" t="s">
        <v>57</v>
      </c>
      <c r="BZ77" t="s">
        <v>1324</v>
      </c>
      <c r="CD77" t="s">
        <v>1329</v>
      </c>
      <c r="DD77"/>
      <c r="DE77"/>
      <c r="DF77"/>
      <c r="DG77"/>
      <c r="DH77"/>
      <c r="DI77"/>
      <c r="DJ77"/>
      <c r="DK77"/>
      <c r="DL77"/>
      <c r="DM77"/>
      <c r="DN77"/>
    </row>
    <row r="78" spans="1:156" hidden="1" x14ac:dyDescent="0.2">
      <c r="A78">
        <v>78</v>
      </c>
      <c r="B78">
        <v>14</v>
      </c>
      <c r="C78" t="s">
        <v>1309</v>
      </c>
      <c r="D78" t="s">
        <v>421</v>
      </c>
      <c r="E78" t="s">
        <v>422</v>
      </c>
      <c r="F78" t="s">
        <v>423</v>
      </c>
      <c r="I78" t="s">
        <v>1294</v>
      </c>
      <c r="AF78" t="s">
        <v>411</v>
      </c>
      <c r="CC78" t="s">
        <v>1328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1305</v>
      </c>
      <c r="D79" t="s">
        <v>420</v>
      </c>
      <c r="E79" t="s">
        <v>424</v>
      </c>
      <c r="F79" t="s">
        <v>195</v>
      </c>
      <c r="I79" t="s">
        <v>1294</v>
      </c>
      <c r="J79" s="20"/>
      <c r="DD79"/>
      <c r="DE79"/>
      <c r="DF79"/>
      <c r="DG79"/>
      <c r="DH79"/>
      <c r="DI79"/>
      <c r="DJ79"/>
      <c r="DK79"/>
      <c r="DL79"/>
      <c r="DM79"/>
      <c r="DN79"/>
      <c r="EJ79" t="s">
        <v>1318</v>
      </c>
    </row>
    <row r="80" spans="1:156" hidden="1" x14ac:dyDescent="0.2">
      <c r="A80">
        <v>80</v>
      </c>
      <c r="B80">
        <v>7</v>
      </c>
      <c r="C80" t="s">
        <v>1311</v>
      </c>
      <c r="D80" t="s">
        <v>417</v>
      </c>
      <c r="E80" t="s">
        <v>417</v>
      </c>
      <c r="F80" t="s">
        <v>184</v>
      </c>
      <c r="DD80"/>
      <c r="DE80"/>
      <c r="DF80"/>
      <c r="DG80"/>
      <c r="DH80"/>
      <c r="DI80"/>
      <c r="DJ80"/>
      <c r="DK80"/>
      <c r="DL80"/>
      <c r="DM80"/>
      <c r="DN80"/>
    </row>
    <row r="81" spans="1:143" hidden="1" x14ac:dyDescent="0.2">
      <c r="A81">
        <v>81</v>
      </c>
      <c r="B81">
        <v>7</v>
      </c>
      <c r="C81" t="s">
        <v>1306</v>
      </c>
      <c r="D81" t="s">
        <v>425</v>
      </c>
      <c r="E81" t="s">
        <v>425</v>
      </c>
      <c r="F81" t="s">
        <v>34</v>
      </c>
      <c r="G81" t="s">
        <v>426</v>
      </c>
      <c r="DD81"/>
      <c r="DE81"/>
      <c r="DF81"/>
      <c r="DG81"/>
      <c r="DH81"/>
      <c r="DI81"/>
      <c r="DJ81"/>
      <c r="DK81"/>
      <c r="DL81"/>
      <c r="DM81"/>
      <c r="DN81"/>
    </row>
    <row r="82" spans="1:143" hidden="1" x14ac:dyDescent="0.2">
      <c r="A82">
        <v>82</v>
      </c>
      <c r="B82">
        <v>8</v>
      </c>
      <c r="C82" t="s">
        <v>1304</v>
      </c>
      <c r="D82" t="s">
        <v>425</v>
      </c>
      <c r="E82" t="s">
        <v>425</v>
      </c>
      <c r="F82" t="s">
        <v>34</v>
      </c>
      <c r="G82" t="s">
        <v>426</v>
      </c>
      <c r="DD82"/>
      <c r="DE82"/>
      <c r="DF82"/>
      <c r="DG82"/>
      <c r="DH82"/>
      <c r="DI82"/>
      <c r="DJ82"/>
      <c r="DK82"/>
      <c r="DL82"/>
      <c r="DM82"/>
      <c r="DN82"/>
    </row>
    <row r="83" spans="1:143" hidden="1" x14ac:dyDescent="0.2">
      <c r="A83">
        <v>83</v>
      </c>
      <c r="B83">
        <v>4</v>
      </c>
      <c r="C83" t="s">
        <v>1317</v>
      </c>
      <c r="D83" t="s">
        <v>427</v>
      </c>
      <c r="E83" t="s">
        <v>425</v>
      </c>
      <c r="F83" t="s">
        <v>428</v>
      </c>
      <c r="G83" t="s">
        <v>429</v>
      </c>
      <c r="I83" t="s">
        <v>1294</v>
      </c>
      <c r="V83" t="s">
        <v>61</v>
      </c>
      <c r="AC83" t="s">
        <v>315</v>
      </c>
      <c r="CE83" t="s">
        <v>1330</v>
      </c>
      <c r="CL83" t="s">
        <v>326</v>
      </c>
      <c r="CS83" t="s">
        <v>68</v>
      </c>
      <c r="DD83"/>
      <c r="DE83"/>
      <c r="DF83"/>
      <c r="DG83"/>
      <c r="DH83"/>
      <c r="DI83"/>
      <c r="DJ83"/>
      <c r="DK83"/>
      <c r="DL83"/>
      <c r="DM83"/>
      <c r="DN83"/>
    </row>
    <row r="84" spans="1:143" hidden="1" x14ac:dyDescent="0.2">
      <c r="A84">
        <v>84</v>
      </c>
      <c r="B84">
        <v>1</v>
      </c>
      <c r="C84" t="s">
        <v>22</v>
      </c>
      <c r="D84" t="s">
        <v>430</v>
      </c>
      <c r="E84" t="s">
        <v>196</v>
      </c>
      <c r="F84" t="s">
        <v>34</v>
      </c>
      <c r="G84" t="s">
        <v>431</v>
      </c>
      <c r="I84" t="s">
        <v>1294</v>
      </c>
      <c r="V84" t="s">
        <v>61</v>
      </c>
      <c r="CB84" t="s">
        <v>1327</v>
      </c>
      <c r="DD84"/>
      <c r="DE84"/>
      <c r="DF84"/>
      <c r="DG84"/>
      <c r="DH84"/>
      <c r="DI84"/>
      <c r="DJ84"/>
      <c r="DK84"/>
      <c r="DL84"/>
      <c r="DM84"/>
      <c r="DN84"/>
    </row>
    <row r="85" spans="1:143" hidden="1" x14ac:dyDescent="0.2">
      <c r="A85">
        <v>85</v>
      </c>
      <c r="B85">
        <v>4</v>
      </c>
      <c r="C85" t="s">
        <v>1310</v>
      </c>
      <c r="D85" t="s">
        <v>428</v>
      </c>
      <c r="E85" t="s">
        <v>196</v>
      </c>
      <c r="F85" t="s">
        <v>432</v>
      </c>
      <c r="G85" t="s">
        <v>433</v>
      </c>
      <c r="J85" t="s">
        <v>1349</v>
      </c>
      <c r="V85" t="s">
        <v>61</v>
      </c>
      <c r="DD85"/>
      <c r="DE85"/>
      <c r="DF85"/>
      <c r="DG85"/>
      <c r="DH85"/>
      <c r="DI85"/>
      <c r="DJ85"/>
      <c r="DK85"/>
      <c r="DL85"/>
      <c r="DM85"/>
      <c r="DN85"/>
      <c r="EM85" t="s">
        <v>22</v>
      </c>
    </row>
    <row r="86" spans="1:143" hidden="1" x14ac:dyDescent="0.2">
      <c r="A86">
        <v>86</v>
      </c>
      <c r="B86">
        <v>4</v>
      </c>
      <c r="C86" t="s">
        <v>1320</v>
      </c>
      <c r="D86" t="s">
        <v>434</v>
      </c>
      <c r="E86" t="s">
        <v>34</v>
      </c>
      <c r="F86" t="s">
        <v>435</v>
      </c>
      <c r="I86" t="s">
        <v>1294</v>
      </c>
      <c r="AG86" t="s">
        <v>357</v>
      </c>
      <c r="DD86"/>
      <c r="DE86"/>
      <c r="DF86"/>
      <c r="DG86"/>
      <c r="DH86"/>
      <c r="DI86"/>
      <c r="DJ86"/>
      <c r="DK86"/>
      <c r="DL86"/>
      <c r="DM86"/>
      <c r="DN86"/>
      <c r="EF86" t="s">
        <v>1333</v>
      </c>
    </row>
    <row r="87" spans="1:143" hidden="1" x14ac:dyDescent="0.2">
      <c r="A87">
        <v>87</v>
      </c>
      <c r="B87">
        <v>8</v>
      </c>
      <c r="C87" t="s">
        <v>1311</v>
      </c>
      <c r="D87" t="s">
        <v>34</v>
      </c>
      <c r="E87" t="s">
        <v>34</v>
      </c>
      <c r="F87" t="s">
        <v>116</v>
      </c>
      <c r="DD87"/>
      <c r="DE87"/>
      <c r="DF87"/>
      <c r="DG87"/>
      <c r="DH87"/>
      <c r="DI87"/>
      <c r="DJ87"/>
      <c r="DK87"/>
      <c r="DL87"/>
      <c r="DM87"/>
      <c r="DN87"/>
    </row>
    <row r="88" spans="1:143" hidden="1" x14ac:dyDescent="0.2">
      <c r="A88">
        <v>88</v>
      </c>
      <c r="B88">
        <v>8</v>
      </c>
      <c r="C88" t="s">
        <v>1306</v>
      </c>
      <c r="D88" t="s">
        <v>436</v>
      </c>
      <c r="E88" t="s">
        <v>436</v>
      </c>
      <c r="F88" t="s">
        <v>37</v>
      </c>
      <c r="G88" t="s">
        <v>437</v>
      </c>
      <c r="DD88"/>
      <c r="DE88"/>
      <c r="DF88"/>
      <c r="DG88"/>
      <c r="DH88"/>
      <c r="DI88"/>
      <c r="DJ88"/>
      <c r="DK88"/>
      <c r="DL88"/>
      <c r="DM88"/>
      <c r="DN88"/>
    </row>
    <row r="89" spans="1:143" hidden="1" x14ac:dyDescent="0.2">
      <c r="A89">
        <v>89</v>
      </c>
      <c r="B89">
        <v>9</v>
      </c>
      <c r="C89" t="s">
        <v>1304</v>
      </c>
      <c r="D89" t="s">
        <v>436</v>
      </c>
      <c r="E89" t="s">
        <v>436</v>
      </c>
      <c r="F89" t="s">
        <v>37</v>
      </c>
      <c r="G89" t="s">
        <v>437</v>
      </c>
      <c r="DD89"/>
      <c r="DE89"/>
      <c r="DF89"/>
      <c r="DG89"/>
      <c r="DH89"/>
      <c r="DI89"/>
      <c r="DJ89"/>
      <c r="DK89"/>
      <c r="DL89"/>
      <c r="DM89"/>
      <c r="DN89"/>
    </row>
    <row r="90" spans="1:143" hidden="1" x14ac:dyDescent="0.2">
      <c r="A90">
        <v>90</v>
      </c>
      <c r="B90">
        <v>5</v>
      </c>
      <c r="C90" t="s">
        <v>1317</v>
      </c>
      <c r="D90" t="s">
        <v>438</v>
      </c>
      <c r="E90" t="s">
        <v>126</v>
      </c>
      <c r="F90" t="s">
        <v>125</v>
      </c>
      <c r="G90" t="s">
        <v>439</v>
      </c>
      <c r="I90" t="s">
        <v>1294</v>
      </c>
      <c r="Z90" t="s">
        <v>65</v>
      </c>
      <c r="AE90" t="s">
        <v>440</v>
      </c>
      <c r="CE90" t="s">
        <v>1330</v>
      </c>
      <c r="CL90" t="s">
        <v>326</v>
      </c>
      <c r="CQ90" t="s">
        <v>66</v>
      </c>
      <c r="DD90"/>
      <c r="DE90"/>
      <c r="DF90"/>
      <c r="DG90"/>
      <c r="DH90"/>
      <c r="DI90"/>
      <c r="DJ90"/>
      <c r="DK90"/>
      <c r="DL90"/>
      <c r="DM90"/>
      <c r="DN90"/>
    </row>
    <row r="91" spans="1:143" hidden="1" x14ac:dyDescent="0.2">
      <c r="A91">
        <v>91</v>
      </c>
      <c r="B91">
        <v>5</v>
      </c>
      <c r="C91" t="s">
        <v>1310</v>
      </c>
      <c r="D91" t="s">
        <v>441</v>
      </c>
      <c r="E91" t="s">
        <v>72</v>
      </c>
      <c r="F91" t="s">
        <v>442</v>
      </c>
      <c r="G91" t="s">
        <v>443</v>
      </c>
      <c r="J91" t="s">
        <v>1349</v>
      </c>
      <c r="DD91"/>
      <c r="DE91"/>
      <c r="DF91"/>
      <c r="DG91"/>
      <c r="DH91"/>
      <c r="DI91"/>
      <c r="DJ91"/>
      <c r="DK91"/>
      <c r="DL91"/>
      <c r="DM91"/>
      <c r="DN91"/>
      <c r="EM91" t="s">
        <v>22</v>
      </c>
    </row>
    <row r="92" spans="1:143" hidden="1" x14ac:dyDescent="0.2">
      <c r="A92">
        <v>92</v>
      </c>
      <c r="B92">
        <v>2</v>
      </c>
      <c r="C92" t="s">
        <v>22</v>
      </c>
      <c r="D92" t="s">
        <v>444</v>
      </c>
      <c r="E92" t="s">
        <v>445</v>
      </c>
      <c r="F92" t="s">
        <v>197</v>
      </c>
      <c r="G92" t="s">
        <v>443</v>
      </c>
      <c r="I92" t="s">
        <v>1294</v>
      </c>
      <c r="CC92" t="s">
        <v>1328</v>
      </c>
      <c r="DD92"/>
      <c r="DE92"/>
      <c r="DF92"/>
      <c r="DG92"/>
      <c r="DH92"/>
      <c r="DI92"/>
      <c r="DJ92"/>
      <c r="DK92"/>
      <c r="DL92"/>
      <c r="DM92"/>
      <c r="DN92"/>
    </row>
    <row r="93" spans="1:143" hidden="1" x14ac:dyDescent="0.2">
      <c r="A93">
        <v>93</v>
      </c>
      <c r="B93">
        <v>5</v>
      </c>
      <c r="C93" t="s">
        <v>1320</v>
      </c>
      <c r="D93" t="s">
        <v>445</v>
      </c>
      <c r="E93" t="s">
        <v>37</v>
      </c>
      <c r="F93" t="s">
        <v>446</v>
      </c>
      <c r="I93" t="s">
        <v>1294</v>
      </c>
      <c r="AE93" t="s">
        <v>440</v>
      </c>
      <c r="DD93"/>
      <c r="DE93"/>
      <c r="DF93"/>
      <c r="DG93"/>
      <c r="DH93"/>
      <c r="DI93"/>
      <c r="DJ93"/>
      <c r="DK93"/>
      <c r="DL93"/>
      <c r="DM93"/>
      <c r="DN93"/>
      <c r="EF93" t="s">
        <v>1333</v>
      </c>
    </row>
    <row r="94" spans="1:143" hidden="1" x14ac:dyDescent="0.2">
      <c r="A94">
        <v>94</v>
      </c>
      <c r="B94">
        <v>9</v>
      </c>
      <c r="C94" t="s">
        <v>1311</v>
      </c>
      <c r="D94" t="s">
        <v>37</v>
      </c>
      <c r="E94" t="s">
        <v>37</v>
      </c>
      <c r="F94" t="s">
        <v>197</v>
      </c>
      <c r="DD94"/>
      <c r="DE94"/>
      <c r="DF94"/>
      <c r="DG94"/>
      <c r="DH94"/>
      <c r="DI94"/>
      <c r="DJ94"/>
      <c r="DK94"/>
      <c r="DL94"/>
      <c r="DM94"/>
      <c r="DN94"/>
    </row>
    <row r="95" spans="1:143" hidden="1" x14ac:dyDescent="0.2">
      <c r="A95">
        <v>95</v>
      </c>
      <c r="B95">
        <v>9</v>
      </c>
      <c r="C95" t="s">
        <v>1306</v>
      </c>
      <c r="D95" t="s">
        <v>447</v>
      </c>
      <c r="E95" t="s">
        <v>447</v>
      </c>
      <c r="F95" t="s">
        <v>448</v>
      </c>
      <c r="G95" t="s">
        <v>449</v>
      </c>
      <c r="DD95"/>
      <c r="DE95"/>
      <c r="DF95"/>
      <c r="DG95"/>
      <c r="DH95"/>
      <c r="DI95"/>
      <c r="DJ95"/>
      <c r="DK95"/>
      <c r="DL95"/>
      <c r="DM95"/>
      <c r="DN95"/>
    </row>
    <row r="96" spans="1:143" hidden="1" x14ac:dyDescent="0.2">
      <c r="A96">
        <v>96</v>
      </c>
      <c r="B96">
        <v>10</v>
      </c>
      <c r="C96" t="s">
        <v>1304</v>
      </c>
      <c r="D96" t="s">
        <v>447</v>
      </c>
      <c r="E96" t="s">
        <v>447</v>
      </c>
      <c r="F96" t="s">
        <v>448</v>
      </c>
      <c r="G96" t="s">
        <v>449</v>
      </c>
      <c r="DD96"/>
      <c r="DE96"/>
      <c r="DF96"/>
      <c r="DG96"/>
      <c r="DH96"/>
      <c r="DI96"/>
      <c r="DJ96"/>
      <c r="DK96"/>
      <c r="DL96"/>
      <c r="DM96"/>
      <c r="DN96"/>
    </row>
    <row r="97" spans="1:168" hidden="1" x14ac:dyDescent="0.2">
      <c r="A97">
        <v>97</v>
      </c>
      <c r="B97">
        <v>3</v>
      </c>
      <c r="C97" t="s">
        <v>1321</v>
      </c>
      <c r="D97" t="s">
        <v>450</v>
      </c>
      <c r="E97" t="s">
        <v>451</v>
      </c>
      <c r="F97" t="s">
        <v>452</v>
      </c>
      <c r="G97" t="s">
        <v>453</v>
      </c>
      <c r="I97" t="s">
        <v>1294</v>
      </c>
      <c r="Z97" t="s">
        <v>65</v>
      </c>
      <c r="BZ97" t="s">
        <v>1324</v>
      </c>
      <c r="CB97" t="s">
        <v>1327</v>
      </c>
      <c r="DD97"/>
      <c r="DE97"/>
      <c r="DF97"/>
      <c r="DG97"/>
      <c r="DH97"/>
      <c r="DI97"/>
      <c r="DJ97"/>
      <c r="DK97"/>
      <c r="DL97"/>
      <c r="DM97"/>
      <c r="DN97"/>
    </row>
    <row r="98" spans="1:168" hidden="1" x14ac:dyDescent="0.2">
      <c r="A98">
        <v>98</v>
      </c>
      <c r="B98">
        <v>2</v>
      </c>
      <c r="C98" t="s">
        <v>1322</v>
      </c>
      <c r="D98" t="s">
        <v>454</v>
      </c>
      <c r="E98" t="s">
        <v>448</v>
      </c>
      <c r="F98" t="s">
        <v>448</v>
      </c>
      <c r="G98" t="s">
        <v>455</v>
      </c>
      <c r="I98" t="s">
        <v>1294</v>
      </c>
      <c r="AD98" t="s">
        <v>322</v>
      </c>
      <c r="DD98"/>
      <c r="DE98"/>
      <c r="DF98"/>
      <c r="DG98"/>
      <c r="DH98"/>
      <c r="DI98"/>
      <c r="DJ98"/>
      <c r="DK98"/>
      <c r="DL98"/>
      <c r="DM98"/>
      <c r="DN98"/>
      <c r="FH98" t="s">
        <v>1346</v>
      </c>
    </row>
    <row r="99" spans="1:168" hidden="1" x14ac:dyDescent="0.2">
      <c r="A99">
        <v>99</v>
      </c>
      <c r="B99">
        <v>10</v>
      </c>
      <c r="C99" t="s">
        <v>1311</v>
      </c>
      <c r="D99" t="s">
        <v>448</v>
      </c>
      <c r="E99" t="s">
        <v>448</v>
      </c>
      <c r="F99" t="s">
        <v>456</v>
      </c>
      <c r="DD99"/>
      <c r="DE99"/>
      <c r="DF99"/>
      <c r="DG99"/>
      <c r="DH99"/>
      <c r="DI99"/>
      <c r="DJ99"/>
      <c r="DK99"/>
      <c r="DL99"/>
      <c r="DM99"/>
      <c r="DN99"/>
    </row>
    <row r="100" spans="1:168" hidden="1" x14ac:dyDescent="0.2">
      <c r="A100">
        <v>100</v>
      </c>
      <c r="B100">
        <v>2</v>
      </c>
      <c r="C100" t="s">
        <v>1319</v>
      </c>
      <c r="D100" t="s">
        <v>457</v>
      </c>
      <c r="E100" t="s">
        <v>141</v>
      </c>
      <c r="F100" t="s">
        <v>458</v>
      </c>
      <c r="G100" t="s">
        <v>459</v>
      </c>
      <c r="I100" t="s">
        <v>1294</v>
      </c>
      <c r="V100" t="s">
        <v>61</v>
      </c>
      <c r="AG100" t="s">
        <v>357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1348</v>
      </c>
    </row>
    <row r="101" spans="1:168" hidden="1" x14ac:dyDescent="0.2">
      <c r="A101">
        <v>101</v>
      </c>
      <c r="B101">
        <v>10</v>
      </c>
      <c r="C101" t="s">
        <v>1306</v>
      </c>
      <c r="D101" t="s">
        <v>460</v>
      </c>
      <c r="E101" t="s">
        <v>460</v>
      </c>
      <c r="F101" t="s">
        <v>461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hidden="1" x14ac:dyDescent="0.2">
      <c r="A102">
        <v>102</v>
      </c>
      <c r="B102">
        <v>11</v>
      </c>
      <c r="C102" t="s">
        <v>1304</v>
      </c>
      <c r="D102" t="s">
        <v>460</v>
      </c>
      <c r="E102" t="s">
        <v>460</v>
      </c>
      <c r="F102" t="s">
        <v>461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hidden="1" x14ac:dyDescent="0.2">
      <c r="A103">
        <v>103</v>
      </c>
      <c r="B103">
        <v>3</v>
      </c>
      <c r="C103" t="s">
        <v>129</v>
      </c>
      <c r="D103" t="s">
        <v>462</v>
      </c>
      <c r="E103" t="s">
        <v>463</v>
      </c>
      <c r="F103" t="s">
        <v>464</v>
      </c>
      <c r="J103" t="s">
        <v>1349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hidden="1" x14ac:dyDescent="0.2">
      <c r="A104">
        <v>104</v>
      </c>
      <c r="B104">
        <v>6</v>
      </c>
      <c r="C104" t="s">
        <v>1320</v>
      </c>
      <c r="D104" t="s">
        <v>465</v>
      </c>
      <c r="E104" t="s">
        <v>466</v>
      </c>
      <c r="F104" t="s">
        <v>467</v>
      </c>
      <c r="I104" t="s">
        <v>1294</v>
      </c>
      <c r="AF104" t="s">
        <v>411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1318</v>
      </c>
    </row>
    <row r="105" spans="1:168" hidden="1" x14ac:dyDescent="0.2">
      <c r="A105">
        <v>105</v>
      </c>
      <c r="B105">
        <v>3</v>
      </c>
      <c r="C105" t="s">
        <v>1318</v>
      </c>
      <c r="D105" t="s">
        <v>468</v>
      </c>
      <c r="E105" t="s">
        <v>469</v>
      </c>
      <c r="F105" t="s">
        <v>467</v>
      </c>
      <c r="G105" t="s">
        <v>224</v>
      </c>
      <c r="I105" t="s">
        <v>1294</v>
      </c>
      <c r="M105" t="s">
        <v>53</v>
      </c>
      <c r="AF105" t="s">
        <v>411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1339</v>
      </c>
    </row>
    <row r="106" spans="1:168" hidden="1" x14ac:dyDescent="0.2">
      <c r="A106">
        <v>106</v>
      </c>
      <c r="B106">
        <v>11</v>
      </c>
      <c r="C106" t="s">
        <v>1311</v>
      </c>
      <c r="D106" t="s">
        <v>461</v>
      </c>
      <c r="E106" t="s">
        <v>461</v>
      </c>
      <c r="F106" t="s">
        <v>470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hidden="1" x14ac:dyDescent="0.2">
      <c r="A107">
        <v>107</v>
      </c>
      <c r="B107">
        <v>12</v>
      </c>
      <c r="C107" t="s">
        <v>1304</v>
      </c>
      <c r="D107" t="s">
        <v>471</v>
      </c>
      <c r="E107" t="s">
        <v>471</v>
      </c>
      <c r="F107" t="s">
        <v>472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hidden="1" x14ac:dyDescent="0.2">
      <c r="A108">
        <v>108</v>
      </c>
      <c r="B108">
        <v>6</v>
      </c>
      <c r="C108" t="s">
        <v>1317</v>
      </c>
      <c r="D108" t="s">
        <v>473</v>
      </c>
      <c r="E108" t="s">
        <v>98</v>
      </c>
      <c r="F108" t="s">
        <v>38</v>
      </c>
      <c r="J108" t="s">
        <v>1349</v>
      </c>
      <c r="CG108" t="s">
        <v>1331</v>
      </c>
      <c r="CK108" t="s">
        <v>474</v>
      </c>
      <c r="CT108" t="s">
        <v>69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hidden="1" x14ac:dyDescent="0.2">
      <c r="A109">
        <v>109</v>
      </c>
      <c r="B109">
        <v>11</v>
      </c>
      <c r="C109" t="s">
        <v>1306</v>
      </c>
      <c r="D109" t="s">
        <v>475</v>
      </c>
      <c r="E109" t="s">
        <v>475</v>
      </c>
      <c r="F109" t="s">
        <v>476</v>
      </c>
      <c r="G109" t="s">
        <v>477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hidden="1" x14ac:dyDescent="0.2">
      <c r="A110">
        <v>110</v>
      </c>
      <c r="B110">
        <v>13</v>
      </c>
      <c r="C110" t="s">
        <v>1304</v>
      </c>
      <c r="D110" t="s">
        <v>475</v>
      </c>
      <c r="E110" t="s">
        <v>475</v>
      </c>
      <c r="F110" t="s">
        <v>476</v>
      </c>
      <c r="G110" t="s">
        <v>477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hidden="1" x14ac:dyDescent="0.2">
      <c r="A111">
        <v>111</v>
      </c>
      <c r="B111">
        <v>4</v>
      </c>
      <c r="C111" t="s">
        <v>1321</v>
      </c>
      <c r="D111" t="s">
        <v>478</v>
      </c>
      <c r="E111" t="s">
        <v>479</v>
      </c>
      <c r="F111" t="s">
        <v>480</v>
      </c>
      <c r="G111" t="s">
        <v>481</v>
      </c>
      <c r="I111" t="s">
        <v>1294</v>
      </c>
      <c r="N111" t="s">
        <v>54</v>
      </c>
      <c r="BZ111" t="s">
        <v>1324</v>
      </c>
      <c r="CC111" t="s">
        <v>1328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hidden="1" x14ac:dyDescent="0.2">
      <c r="A112">
        <v>112</v>
      </c>
      <c r="B112">
        <v>2</v>
      </c>
      <c r="C112" t="s">
        <v>1308</v>
      </c>
      <c r="D112" t="s">
        <v>482</v>
      </c>
      <c r="E112" t="s">
        <v>480</v>
      </c>
      <c r="F112" t="s">
        <v>483</v>
      </c>
      <c r="J112" t="s">
        <v>1349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hidden="1" x14ac:dyDescent="0.2">
      <c r="A113">
        <v>113</v>
      </c>
      <c r="B113">
        <v>15</v>
      </c>
      <c r="C113" t="s">
        <v>1309</v>
      </c>
      <c r="D113" t="s">
        <v>484</v>
      </c>
      <c r="E113" t="s">
        <v>485</v>
      </c>
      <c r="F113" t="s">
        <v>486</v>
      </c>
      <c r="J113" t="s">
        <v>1349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hidden="1" x14ac:dyDescent="0.2">
      <c r="A114">
        <v>114</v>
      </c>
      <c r="B114">
        <v>12</v>
      </c>
      <c r="C114" t="s">
        <v>1311</v>
      </c>
      <c r="D114" t="s">
        <v>476</v>
      </c>
      <c r="E114" t="s">
        <v>476</v>
      </c>
      <c r="F114" t="s">
        <v>487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hidden="1" x14ac:dyDescent="0.2">
      <c r="A115">
        <v>115</v>
      </c>
      <c r="B115">
        <v>6</v>
      </c>
      <c r="C115" t="s">
        <v>1310</v>
      </c>
      <c r="D115" t="s">
        <v>488</v>
      </c>
      <c r="E115" t="s">
        <v>489</v>
      </c>
      <c r="F115" t="s">
        <v>490</v>
      </c>
      <c r="G115" t="s">
        <v>491</v>
      </c>
      <c r="J115" t="s">
        <v>1349</v>
      </c>
      <c r="M115" t="s">
        <v>53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1338</v>
      </c>
    </row>
    <row r="116" spans="1:161" hidden="1" x14ac:dyDescent="0.2">
      <c r="A116">
        <v>116</v>
      </c>
      <c r="B116">
        <v>12</v>
      </c>
      <c r="C116" t="s">
        <v>1306</v>
      </c>
      <c r="D116" t="s">
        <v>492</v>
      </c>
      <c r="E116" t="s">
        <v>492</v>
      </c>
      <c r="F116" t="s">
        <v>493</v>
      </c>
      <c r="G116" t="s">
        <v>494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hidden="1" x14ac:dyDescent="0.2">
      <c r="A117">
        <v>117</v>
      </c>
      <c r="B117">
        <v>14</v>
      </c>
      <c r="C117" t="s">
        <v>1304</v>
      </c>
      <c r="D117" t="s">
        <v>492</v>
      </c>
      <c r="E117" t="s">
        <v>492</v>
      </c>
      <c r="F117" t="s">
        <v>495</v>
      </c>
      <c r="G117" t="s">
        <v>494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hidden="1" x14ac:dyDescent="0.2">
      <c r="A118">
        <v>118</v>
      </c>
      <c r="B118">
        <v>7</v>
      </c>
      <c r="C118" t="s">
        <v>1317</v>
      </c>
      <c r="D118" t="s">
        <v>496</v>
      </c>
      <c r="E118" t="s">
        <v>497</v>
      </c>
      <c r="F118" t="s">
        <v>498</v>
      </c>
      <c r="G118" t="s">
        <v>499</v>
      </c>
      <c r="I118" t="s">
        <v>1294</v>
      </c>
      <c r="R118" t="s">
        <v>189</v>
      </c>
      <c r="AC118" t="s">
        <v>315</v>
      </c>
      <c r="CE118" t="s">
        <v>1330</v>
      </c>
      <c r="CJ118" t="s">
        <v>376</v>
      </c>
      <c r="CS118" t="s">
        <v>68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hidden="1" x14ac:dyDescent="0.2">
      <c r="A119">
        <v>119</v>
      </c>
      <c r="B119">
        <v>16</v>
      </c>
      <c r="C119" t="s">
        <v>21</v>
      </c>
      <c r="D119" t="s">
        <v>500</v>
      </c>
      <c r="E119" t="s">
        <v>501</v>
      </c>
      <c r="F119" t="s">
        <v>502</v>
      </c>
      <c r="G119" t="s">
        <v>503</v>
      </c>
      <c r="I119" t="s">
        <v>1294</v>
      </c>
      <c r="Q119" t="s">
        <v>57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1343</v>
      </c>
    </row>
    <row r="120" spans="1:161" hidden="1" x14ac:dyDescent="0.2">
      <c r="A120">
        <v>120</v>
      </c>
      <c r="B120">
        <v>16</v>
      </c>
      <c r="C120" t="s">
        <v>1309</v>
      </c>
      <c r="D120" t="s">
        <v>502</v>
      </c>
      <c r="E120" t="s">
        <v>504</v>
      </c>
      <c r="F120" t="s">
        <v>505</v>
      </c>
      <c r="J120" t="s">
        <v>1349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hidden="1" x14ac:dyDescent="0.2">
      <c r="A121">
        <v>121</v>
      </c>
      <c r="B121">
        <v>5</v>
      </c>
      <c r="C121" t="s">
        <v>1302</v>
      </c>
      <c r="D121" t="s">
        <v>493</v>
      </c>
      <c r="E121" t="s">
        <v>493</v>
      </c>
      <c r="F121" t="s">
        <v>495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hidden="1" x14ac:dyDescent="0.2">
      <c r="A122">
        <v>122</v>
      </c>
      <c r="B122">
        <v>5</v>
      </c>
      <c r="C122" t="s">
        <v>1305</v>
      </c>
      <c r="D122" t="s">
        <v>506</v>
      </c>
      <c r="E122" t="s">
        <v>495</v>
      </c>
      <c r="F122" t="s">
        <v>507</v>
      </c>
      <c r="I122" t="s">
        <v>1294</v>
      </c>
      <c r="J122" s="20"/>
      <c r="DD122"/>
      <c r="DE122"/>
      <c r="DF122"/>
      <c r="DG122"/>
      <c r="DH122"/>
      <c r="DI122"/>
      <c r="DJ122"/>
      <c r="DK122"/>
      <c r="DL122"/>
      <c r="DM122"/>
      <c r="DN122"/>
      <c r="EF122" t="s">
        <v>1333</v>
      </c>
    </row>
    <row r="123" spans="1:161" hidden="1" x14ac:dyDescent="0.2">
      <c r="A123">
        <v>123</v>
      </c>
      <c r="B123">
        <v>13</v>
      </c>
      <c r="C123" t="s">
        <v>1311</v>
      </c>
      <c r="D123" t="s">
        <v>495</v>
      </c>
      <c r="E123" t="s">
        <v>495</v>
      </c>
      <c r="F123" t="s">
        <v>508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hidden="1" x14ac:dyDescent="0.2">
      <c r="A124">
        <v>124</v>
      </c>
      <c r="B124">
        <v>13</v>
      </c>
      <c r="C124" t="s">
        <v>1306</v>
      </c>
      <c r="D124" t="s">
        <v>509</v>
      </c>
      <c r="E124" t="s">
        <v>509</v>
      </c>
      <c r="F124" t="s">
        <v>510</v>
      </c>
      <c r="G124" t="s">
        <v>511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hidden="1" x14ac:dyDescent="0.2">
      <c r="A125">
        <v>125</v>
      </c>
      <c r="B125">
        <v>15</v>
      </c>
      <c r="C125" t="s">
        <v>1304</v>
      </c>
      <c r="D125" t="s">
        <v>509</v>
      </c>
      <c r="E125" t="s">
        <v>509</v>
      </c>
      <c r="F125" t="s">
        <v>512</v>
      </c>
      <c r="G125" t="s">
        <v>513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hidden="1" x14ac:dyDescent="0.2">
      <c r="A126">
        <v>126</v>
      </c>
      <c r="B126">
        <v>5</v>
      </c>
      <c r="C126" t="s">
        <v>1321</v>
      </c>
      <c r="D126" t="s">
        <v>514</v>
      </c>
      <c r="E126" t="s">
        <v>198</v>
      </c>
      <c r="F126" t="s">
        <v>515</v>
      </c>
      <c r="G126" t="s">
        <v>516</v>
      </c>
      <c r="I126" t="s">
        <v>1294</v>
      </c>
      <c r="O126" t="s">
        <v>55</v>
      </c>
      <c r="BZ126" t="s">
        <v>1324</v>
      </c>
      <c r="CB126" t="s">
        <v>1327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hidden="1" x14ac:dyDescent="0.2">
      <c r="A127">
        <v>127</v>
      </c>
      <c r="B127">
        <v>17</v>
      </c>
      <c r="C127" t="s">
        <v>1309</v>
      </c>
      <c r="D127" t="s">
        <v>517</v>
      </c>
      <c r="E127" t="s">
        <v>518</v>
      </c>
      <c r="F127" t="s">
        <v>519</v>
      </c>
      <c r="J127" t="s">
        <v>1349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hidden="1" x14ac:dyDescent="0.2">
      <c r="A128">
        <v>128</v>
      </c>
      <c r="B128">
        <v>17</v>
      </c>
      <c r="C128" t="s">
        <v>21</v>
      </c>
      <c r="D128" t="s">
        <v>520</v>
      </c>
      <c r="E128" t="s">
        <v>521</v>
      </c>
      <c r="F128" t="s">
        <v>522</v>
      </c>
      <c r="G128" t="s">
        <v>523</v>
      </c>
      <c r="I128" t="s">
        <v>1294</v>
      </c>
      <c r="T128" t="s">
        <v>58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1342</v>
      </c>
    </row>
    <row r="129" spans="1:164" hidden="1" x14ac:dyDescent="0.2">
      <c r="A129">
        <v>129</v>
      </c>
      <c r="B129">
        <v>18</v>
      </c>
      <c r="C129" t="s">
        <v>1309</v>
      </c>
      <c r="D129" t="s">
        <v>519</v>
      </c>
      <c r="E129" t="s">
        <v>199</v>
      </c>
      <c r="F129" t="s">
        <v>524</v>
      </c>
      <c r="J129" t="s">
        <v>1349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hidden="1" x14ac:dyDescent="0.2">
      <c r="A130">
        <v>130</v>
      </c>
      <c r="B130">
        <v>7</v>
      </c>
      <c r="C130" t="s">
        <v>1320</v>
      </c>
      <c r="D130" t="s">
        <v>143</v>
      </c>
      <c r="E130" t="s">
        <v>510</v>
      </c>
      <c r="F130" t="s">
        <v>525</v>
      </c>
      <c r="I130" t="s">
        <v>1294</v>
      </c>
      <c r="AC130" t="s">
        <v>315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1334</v>
      </c>
    </row>
    <row r="131" spans="1:164" hidden="1" x14ac:dyDescent="0.2">
      <c r="A131">
        <v>131</v>
      </c>
      <c r="B131">
        <v>6</v>
      </c>
      <c r="C131" t="s">
        <v>1302</v>
      </c>
      <c r="D131" t="s">
        <v>510</v>
      </c>
      <c r="E131" t="s">
        <v>510</v>
      </c>
      <c r="F131" t="s">
        <v>525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hidden="1" x14ac:dyDescent="0.2">
      <c r="A132">
        <v>132</v>
      </c>
      <c r="B132">
        <v>19</v>
      </c>
      <c r="C132" t="s">
        <v>1309</v>
      </c>
      <c r="D132" t="s">
        <v>510</v>
      </c>
      <c r="E132" t="s">
        <v>526</v>
      </c>
      <c r="F132" t="s">
        <v>527</v>
      </c>
      <c r="I132" t="s">
        <v>1294</v>
      </c>
      <c r="AF132" t="s">
        <v>411</v>
      </c>
      <c r="CD132" t="s">
        <v>1329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hidden="1" x14ac:dyDescent="0.2">
      <c r="A133">
        <v>133</v>
      </c>
      <c r="B133">
        <v>6</v>
      </c>
      <c r="C133" t="s">
        <v>1305</v>
      </c>
      <c r="D133" t="s">
        <v>510</v>
      </c>
      <c r="E133" t="s">
        <v>525</v>
      </c>
      <c r="F133" t="s">
        <v>528</v>
      </c>
      <c r="I133" t="s">
        <v>1294</v>
      </c>
      <c r="J133" s="20"/>
      <c r="AE133" t="s">
        <v>440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1335</v>
      </c>
    </row>
    <row r="134" spans="1:164" hidden="1" x14ac:dyDescent="0.2">
      <c r="A134">
        <v>134</v>
      </c>
      <c r="B134">
        <v>14</v>
      </c>
      <c r="C134" t="s">
        <v>1306</v>
      </c>
      <c r="D134" t="s">
        <v>525</v>
      </c>
      <c r="E134" t="s">
        <v>525</v>
      </c>
      <c r="F134" t="s">
        <v>512</v>
      </c>
      <c r="G134" t="s">
        <v>529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hidden="1" x14ac:dyDescent="0.2">
      <c r="A135">
        <v>135</v>
      </c>
      <c r="B135">
        <v>18</v>
      </c>
      <c r="C135" t="s">
        <v>21</v>
      </c>
      <c r="D135" t="s">
        <v>530</v>
      </c>
      <c r="E135" t="s">
        <v>531</v>
      </c>
      <c r="F135" t="s">
        <v>528</v>
      </c>
      <c r="G135" t="s">
        <v>532</v>
      </c>
      <c r="I135" t="s">
        <v>1294</v>
      </c>
      <c r="U135" t="s">
        <v>60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1343</v>
      </c>
    </row>
    <row r="136" spans="1:164" hidden="1" x14ac:dyDescent="0.2">
      <c r="A136">
        <v>136</v>
      </c>
      <c r="B136">
        <v>20</v>
      </c>
      <c r="C136" t="s">
        <v>1309</v>
      </c>
      <c r="D136" t="s">
        <v>533</v>
      </c>
      <c r="E136" t="s">
        <v>534</v>
      </c>
      <c r="F136" t="s">
        <v>535</v>
      </c>
      <c r="J136" t="s">
        <v>1349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hidden="1" x14ac:dyDescent="0.2">
      <c r="A137">
        <v>137</v>
      </c>
      <c r="B137">
        <v>19</v>
      </c>
      <c r="C137" t="s">
        <v>21</v>
      </c>
      <c r="D137" t="s">
        <v>528</v>
      </c>
      <c r="E137" t="s">
        <v>536</v>
      </c>
      <c r="F137" t="s">
        <v>94</v>
      </c>
      <c r="G137" t="s">
        <v>537</v>
      </c>
      <c r="I137" t="s">
        <v>1294</v>
      </c>
      <c r="U137" t="s">
        <v>60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1343</v>
      </c>
    </row>
    <row r="138" spans="1:164" hidden="1" x14ac:dyDescent="0.2">
      <c r="A138">
        <v>138</v>
      </c>
      <c r="B138">
        <v>4</v>
      </c>
      <c r="C138" t="s">
        <v>135</v>
      </c>
      <c r="D138" t="s">
        <v>94</v>
      </c>
      <c r="E138" t="s">
        <v>538</v>
      </c>
      <c r="F138" t="s">
        <v>539</v>
      </c>
      <c r="G138" t="s">
        <v>540</v>
      </c>
      <c r="I138" t="s">
        <v>1294</v>
      </c>
      <c r="V138" t="s">
        <v>61</v>
      </c>
      <c r="AL138" t="s">
        <v>410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1332</v>
      </c>
    </row>
    <row r="139" spans="1:164" hidden="1" x14ac:dyDescent="0.2">
      <c r="A139">
        <v>139</v>
      </c>
      <c r="B139">
        <v>3</v>
      </c>
      <c r="C139" t="s">
        <v>1322</v>
      </c>
      <c r="D139" t="s">
        <v>535</v>
      </c>
      <c r="E139" t="s">
        <v>512</v>
      </c>
      <c r="F139" t="s">
        <v>512</v>
      </c>
      <c r="G139" t="s">
        <v>541</v>
      </c>
      <c r="I139" t="s">
        <v>1294</v>
      </c>
      <c r="AL139" t="s">
        <v>410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1346</v>
      </c>
    </row>
    <row r="140" spans="1:164" hidden="1" x14ac:dyDescent="0.2">
      <c r="A140">
        <v>140</v>
      </c>
      <c r="B140">
        <v>14</v>
      </c>
      <c r="C140" t="s">
        <v>1311</v>
      </c>
      <c r="D140" t="s">
        <v>512</v>
      </c>
      <c r="E140" t="s">
        <v>512</v>
      </c>
      <c r="F140" t="s">
        <v>542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hidden="1" x14ac:dyDescent="0.2">
      <c r="A141">
        <v>141</v>
      </c>
      <c r="B141">
        <v>4</v>
      </c>
      <c r="C141" t="s">
        <v>1322</v>
      </c>
      <c r="D141" t="s">
        <v>543</v>
      </c>
      <c r="E141" t="s">
        <v>544</v>
      </c>
      <c r="F141" t="s">
        <v>545</v>
      </c>
      <c r="G141" t="s">
        <v>546</v>
      </c>
      <c r="I141" t="s">
        <v>1294</v>
      </c>
      <c r="V141" t="s">
        <v>61</v>
      </c>
      <c r="AG141" t="s">
        <v>357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1344</v>
      </c>
    </row>
    <row r="142" spans="1:164" hidden="1" x14ac:dyDescent="0.2">
      <c r="A142">
        <v>142</v>
      </c>
      <c r="B142">
        <v>4</v>
      </c>
      <c r="C142" t="s">
        <v>129</v>
      </c>
      <c r="D142" t="s">
        <v>547</v>
      </c>
      <c r="E142" t="s">
        <v>548</v>
      </c>
      <c r="F142" t="s">
        <v>200</v>
      </c>
      <c r="J142" t="s">
        <v>1349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hidden="1" x14ac:dyDescent="0.2">
      <c r="A143">
        <v>143</v>
      </c>
      <c r="B143">
        <v>15</v>
      </c>
      <c r="C143" t="s">
        <v>1306</v>
      </c>
      <c r="D143" t="s">
        <v>548</v>
      </c>
      <c r="E143" t="s">
        <v>548</v>
      </c>
      <c r="F143" t="s">
        <v>549</v>
      </c>
      <c r="G143" t="s">
        <v>550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hidden="1" x14ac:dyDescent="0.2">
      <c r="A144">
        <v>144</v>
      </c>
      <c r="B144">
        <v>16</v>
      </c>
      <c r="C144" t="s">
        <v>1304</v>
      </c>
      <c r="D144" t="s">
        <v>548</v>
      </c>
      <c r="E144" t="s">
        <v>548</v>
      </c>
      <c r="F144" t="s">
        <v>549</v>
      </c>
      <c r="G144" t="s">
        <v>550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hidden="1" x14ac:dyDescent="0.2">
      <c r="A145">
        <v>145</v>
      </c>
      <c r="B145">
        <v>20</v>
      </c>
      <c r="C145" t="s">
        <v>21</v>
      </c>
      <c r="D145" t="s">
        <v>200</v>
      </c>
      <c r="E145" t="s">
        <v>551</v>
      </c>
      <c r="F145" t="s">
        <v>552</v>
      </c>
      <c r="G145" t="s">
        <v>553</v>
      </c>
      <c r="I145" t="s">
        <v>1294</v>
      </c>
      <c r="R145" t="s">
        <v>189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1343</v>
      </c>
    </row>
    <row r="146" spans="1:168" hidden="1" x14ac:dyDescent="0.2">
      <c r="A146">
        <v>146</v>
      </c>
      <c r="B146">
        <v>21</v>
      </c>
      <c r="C146" t="s">
        <v>1309</v>
      </c>
      <c r="D146" t="s">
        <v>554</v>
      </c>
      <c r="E146" t="s">
        <v>555</v>
      </c>
      <c r="F146" t="s">
        <v>556</v>
      </c>
      <c r="J146" t="s">
        <v>1349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hidden="1" x14ac:dyDescent="0.2">
      <c r="A147">
        <v>147</v>
      </c>
      <c r="B147">
        <v>21</v>
      </c>
      <c r="C147" t="s">
        <v>21</v>
      </c>
      <c r="D147" t="s">
        <v>557</v>
      </c>
      <c r="E147" t="s">
        <v>558</v>
      </c>
      <c r="F147" t="s">
        <v>559</v>
      </c>
      <c r="G147" t="s">
        <v>560</v>
      </c>
      <c r="I147" t="s">
        <v>1294</v>
      </c>
      <c r="Q147" t="s">
        <v>57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1342</v>
      </c>
    </row>
    <row r="148" spans="1:168" hidden="1" x14ac:dyDescent="0.2">
      <c r="A148">
        <v>148</v>
      </c>
      <c r="B148">
        <v>3</v>
      </c>
      <c r="C148" t="s">
        <v>1308</v>
      </c>
      <c r="D148" t="s">
        <v>561</v>
      </c>
      <c r="E148" t="s">
        <v>562</v>
      </c>
      <c r="F148" t="s">
        <v>563</v>
      </c>
      <c r="J148" t="s">
        <v>1349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hidden="1" x14ac:dyDescent="0.2">
      <c r="A149">
        <v>149</v>
      </c>
      <c r="B149">
        <v>5</v>
      </c>
      <c r="C149" t="s">
        <v>135</v>
      </c>
      <c r="D149" t="s">
        <v>561</v>
      </c>
      <c r="E149" t="s">
        <v>562</v>
      </c>
      <c r="F149" t="s">
        <v>563</v>
      </c>
      <c r="G149" t="s">
        <v>564</v>
      </c>
      <c r="I149" t="s">
        <v>1294</v>
      </c>
      <c r="O149" t="s">
        <v>55</v>
      </c>
      <c r="AH149" t="s">
        <v>392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1332</v>
      </c>
    </row>
    <row r="150" spans="1:168" hidden="1" x14ac:dyDescent="0.2">
      <c r="A150">
        <v>150</v>
      </c>
      <c r="B150">
        <v>5</v>
      </c>
      <c r="C150" t="s">
        <v>1322</v>
      </c>
      <c r="D150" t="s">
        <v>561</v>
      </c>
      <c r="E150" t="s">
        <v>565</v>
      </c>
      <c r="F150" t="s">
        <v>565</v>
      </c>
      <c r="G150" t="s">
        <v>566</v>
      </c>
      <c r="I150" t="s">
        <v>1294</v>
      </c>
      <c r="AL150" t="s">
        <v>410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1346</v>
      </c>
    </row>
    <row r="151" spans="1:168" hidden="1" x14ac:dyDescent="0.2">
      <c r="A151">
        <v>151</v>
      </c>
      <c r="B151">
        <v>15</v>
      </c>
      <c r="C151" t="s">
        <v>1311</v>
      </c>
      <c r="D151" t="s">
        <v>549</v>
      </c>
      <c r="E151" t="s">
        <v>549</v>
      </c>
      <c r="F151" t="s">
        <v>567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hidden="1" x14ac:dyDescent="0.2">
      <c r="A152">
        <v>152</v>
      </c>
      <c r="B152">
        <v>3</v>
      </c>
      <c r="C152" t="s">
        <v>1319</v>
      </c>
      <c r="D152" t="s">
        <v>568</v>
      </c>
      <c r="E152" t="s">
        <v>569</v>
      </c>
      <c r="F152" t="s">
        <v>570</v>
      </c>
      <c r="G152" t="s">
        <v>571</v>
      </c>
      <c r="I152" t="s">
        <v>1294</v>
      </c>
      <c r="S152" t="s">
        <v>59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1348</v>
      </c>
    </row>
    <row r="153" spans="1:168" hidden="1" x14ac:dyDescent="0.2">
      <c r="A153">
        <v>153</v>
      </c>
      <c r="B153">
        <v>16</v>
      </c>
      <c r="C153" t="s">
        <v>1306</v>
      </c>
      <c r="D153" t="s">
        <v>201</v>
      </c>
      <c r="E153" t="s">
        <v>201</v>
      </c>
      <c r="F153" t="s">
        <v>572</v>
      </c>
      <c r="G153" t="s">
        <v>573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hidden="1" x14ac:dyDescent="0.2">
      <c r="A154">
        <v>154</v>
      </c>
      <c r="B154">
        <v>17</v>
      </c>
      <c r="C154" t="s">
        <v>1304</v>
      </c>
      <c r="D154" t="s">
        <v>201</v>
      </c>
      <c r="E154" t="s">
        <v>201</v>
      </c>
      <c r="F154" t="s">
        <v>574</v>
      </c>
      <c r="G154" t="s">
        <v>575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hidden="1" x14ac:dyDescent="0.2">
      <c r="A155">
        <v>155</v>
      </c>
      <c r="B155">
        <v>5</v>
      </c>
      <c r="C155" t="s">
        <v>129</v>
      </c>
      <c r="D155" t="s">
        <v>576</v>
      </c>
      <c r="E155" t="s">
        <v>577</v>
      </c>
      <c r="F155" t="s">
        <v>92</v>
      </c>
      <c r="J155" t="s">
        <v>1349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hidden="1" x14ac:dyDescent="0.2">
      <c r="A156">
        <v>156</v>
      </c>
      <c r="B156">
        <v>4</v>
      </c>
      <c r="C156" t="s">
        <v>1308</v>
      </c>
      <c r="D156" t="s">
        <v>144</v>
      </c>
      <c r="E156" t="s">
        <v>92</v>
      </c>
      <c r="F156" t="s">
        <v>202</v>
      </c>
      <c r="J156" t="s">
        <v>1349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hidden="1" x14ac:dyDescent="0.2">
      <c r="A157">
        <v>157</v>
      </c>
      <c r="B157">
        <v>22</v>
      </c>
      <c r="C157" t="s">
        <v>1309</v>
      </c>
      <c r="D157" t="s">
        <v>92</v>
      </c>
      <c r="E157" t="s">
        <v>202</v>
      </c>
      <c r="F157" t="s">
        <v>185</v>
      </c>
      <c r="J157" t="s">
        <v>1349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hidden="1" x14ac:dyDescent="0.2">
      <c r="A158">
        <v>158</v>
      </c>
      <c r="B158">
        <v>22</v>
      </c>
      <c r="C158" t="s">
        <v>21</v>
      </c>
      <c r="D158" t="s">
        <v>99</v>
      </c>
      <c r="E158" t="s">
        <v>578</v>
      </c>
      <c r="F158" t="s">
        <v>572</v>
      </c>
      <c r="G158" t="s">
        <v>573</v>
      </c>
      <c r="I158" t="s">
        <v>1294</v>
      </c>
      <c r="R158" t="s">
        <v>189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1343</v>
      </c>
    </row>
    <row r="159" spans="1:168" hidden="1" x14ac:dyDescent="0.2">
      <c r="A159">
        <v>159</v>
      </c>
      <c r="B159">
        <v>8</v>
      </c>
      <c r="C159" t="s">
        <v>1320</v>
      </c>
      <c r="D159" t="s">
        <v>579</v>
      </c>
      <c r="E159" t="s">
        <v>572</v>
      </c>
      <c r="F159" t="s">
        <v>580</v>
      </c>
      <c r="I159" t="s">
        <v>1294</v>
      </c>
      <c r="AO159" t="s">
        <v>402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1333</v>
      </c>
    </row>
    <row r="160" spans="1:168" hidden="1" x14ac:dyDescent="0.2">
      <c r="A160">
        <v>160</v>
      </c>
      <c r="B160">
        <v>7</v>
      </c>
      <c r="C160" t="s">
        <v>1302</v>
      </c>
      <c r="D160" t="s">
        <v>572</v>
      </c>
      <c r="E160" t="s">
        <v>572</v>
      </c>
      <c r="F160" t="s">
        <v>574</v>
      </c>
      <c r="G160" t="s">
        <v>581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hidden="1" x14ac:dyDescent="0.2">
      <c r="A161">
        <v>161</v>
      </c>
      <c r="B161">
        <v>23</v>
      </c>
      <c r="C161" t="s">
        <v>1309</v>
      </c>
      <c r="D161" t="s">
        <v>185</v>
      </c>
      <c r="E161" t="s">
        <v>145</v>
      </c>
      <c r="F161" t="s">
        <v>580</v>
      </c>
      <c r="I161" t="s">
        <v>1294</v>
      </c>
      <c r="AO161" t="s">
        <v>402</v>
      </c>
      <c r="CC161" t="s">
        <v>1328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hidden="1" x14ac:dyDescent="0.2">
      <c r="A162">
        <v>162</v>
      </c>
      <c r="B162">
        <v>23</v>
      </c>
      <c r="C162" t="s">
        <v>21</v>
      </c>
      <c r="D162" t="s">
        <v>572</v>
      </c>
      <c r="E162" t="s">
        <v>582</v>
      </c>
      <c r="F162" t="s">
        <v>204</v>
      </c>
      <c r="G162" t="s">
        <v>583</v>
      </c>
      <c r="J162" t="s">
        <v>1349</v>
      </c>
      <c r="Q162" t="s">
        <v>57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1343</v>
      </c>
    </row>
    <row r="163" spans="1:161" hidden="1" x14ac:dyDescent="0.2">
      <c r="A163">
        <v>163</v>
      </c>
      <c r="B163">
        <v>24</v>
      </c>
      <c r="C163" t="s">
        <v>1309</v>
      </c>
      <c r="D163" t="s">
        <v>580</v>
      </c>
      <c r="E163" t="s">
        <v>146</v>
      </c>
      <c r="F163" t="s">
        <v>147</v>
      </c>
      <c r="I163" t="s">
        <v>1294</v>
      </c>
      <c r="AN163" t="s">
        <v>584</v>
      </c>
      <c r="CD163" t="s">
        <v>1329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hidden="1" x14ac:dyDescent="0.2">
      <c r="A164">
        <v>164</v>
      </c>
      <c r="B164">
        <v>24</v>
      </c>
      <c r="C164" t="s">
        <v>21</v>
      </c>
      <c r="D164" t="s">
        <v>203</v>
      </c>
      <c r="E164" t="s">
        <v>585</v>
      </c>
      <c r="F164" t="s">
        <v>586</v>
      </c>
      <c r="G164" t="s">
        <v>587</v>
      </c>
      <c r="J164" t="s">
        <v>1349</v>
      </c>
      <c r="P164" t="s">
        <v>56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1343</v>
      </c>
    </row>
    <row r="165" spans="1:161" x14ac:dyDescent="0.2">
      <c r="A165">
        <v>165</v>
      </c>
      <c r="B165">
        <v>7</v>
      </c>
      <c r="C165" t="s">
        <v>1305</v>
      </c>
      <c r="D165" t="s">
        <v>588</v>
      </c>
      <c r="E165" t="s">
        <v>574</v>
      </c>
      <c r="F165" t="s">
        <v>589</v>
      </c>
      <c r="I165" t="s">
        <v>1294</v>
      </c>
      <c r="J165" s="20"/>
      <c r="DD165"/>
      <c r="DE165"/>
      <c r="DF165"/>
      <c r="DG165"/>
      <c r="DH165"/>
      <c r="DI165"/>
      <c r="DJ165"/>
      <c r="DK165"/>
      <c r="DL165"/>
      <c r="DM165"/>
      <c r="DN165"/>
      <c r="EJ165" t="s">
        <v>1318</v>
      </c>
    </row>
    <row r="166" spans="1:161" hidden="1" x14ac:dyDescent="0.2">
      <c r="A166">
        <v>166</v>
      </c>
      <c r="B166">
        <v>16</v>
      </c>
      <c r="C166" t="s">
        <v>1311</v>
      </c>
      <c r="D166" t="s">
        <v>574</v>
      </c>
      <c r="E166" t="s">
        <v>574</v>
      </c>
      <c r="F166" t="s">
        <v>148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hidden="1" x14ac:dyDescent="0.2">
      <c r="A167">
        <v>167</v>
      </c>
      <c r="B167">
        <v>8</v>
      </c>
      <c r="C167" t="s">
        <v>1302</v>
      </c>
      <c r="D167" t="s">
        <v>150</v>
      </c>
      <c r="E167" t="s">
        <v>150</v>
      </c>
      <c r="F167" t="s">
        <v>590</v>
      </c>
      <c r="G167" t="s">
        <v>591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hidden="1" x14ac:dyDescent="0.2">
      <c r="A168">
        <v>168</v>
      </c>
      <c r="B168">
        <v>18</v>
      </c>
      <c r="C168" t="s">
        <v>1304</v>
      </c>
      <c r="D168" t="s">
        <v>150</v>
      </c>
      <c r="E168" t="s">
        <v>150</v>
      </c>
      <c r="F168" t="s">
        <v>590</v>
      </c>
      <c r="G168" t="s">
        <v>591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hidden="1" x14ac:dyDescent="0.2">
      <c r="A169">
        <v>169</v>
      </c>
      <c r="B169">
        <v>6</v>
      </c>
      <c r="C169" t="s">
        <v>1321</v>
      </c>
      <c r="D169" t="s">
        <v>592</v>
      </c>
      <c r="E169" t="s">
        <v>593</v>
      </c>
      <c r="F169" t="s">
        <v>594</v>
      </c>
      <c r="G169" t="s">
        <v>595</v>
      </c>
      <c r="J169" t="s">
        <v>1349</v>
      </c>
      <c r="Q169" t="s">
        <v>57</v>
      </c>
      <c r="BZ169" t="s">
        <v>1324</v>
      </c>
      <c r="CC169" t="s">
        <v>1328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hidden="1" x14ac:dyDescent="0.2">
      <c r="A170">
        <v>170</v>
      </c>
      <c r="B170">
        <v>25</v>
      </c>
      <c r="C170" t="s">
        <v>1309</v>
      </c>
      <c r="D170" t="s">
        <v>596</v>
      </c>
      <c r="E170" t="s">
        <v>597</v>
      </c>
      <c r="F170" t="s">
        <v>151</v>
      </c>
      <c r="I170" t="s">
        <v>1294</v>
      </c>
      <c r="AD170" t="s">
        <v>322</v>
      </c>
      <c r="CC170" t="s">
        <v>1328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hidden="1" x14ac:dyDescent="0.2">
      <c r="A171">
        <v>171</v>
      </c>
      <c r="B171">
        <v>7</v>
      </c>
      <c r="C171" t="s">
        <v>1310</v>
      </c>
      <c r="D171" t="s">
        <v>150</v>
      </c>
      <c r="E171" t="s">
        <v>594</v>
      </c>
      <c r="F171" t="s">
        <v>598</v>
      </c>
      <c r="G171" t="s">
        <v>599</v>
      </c>
      <c r="I171" t="s">
        <v>1294</v>
      </c>
      <c r="L171" t="s">
        <v>52</v>
      </c>
      <c r="AI171" t="s">
        <v>600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1338</v>
      </c>
    </row>
    <row r="172" spans="1:161" hidden="1" x14ac:dyDescent="0.2">
      <c r="A172">
        <v>172</v>
      </c>
      <c r="B172">
        <v>26</v>
      </c>
      <c r="C172" t="s">
        <v>1309</v>
      </c>
      <c r="D172" t="s">
        <v>594</v>
      </c>
      <c r="E172" t="s">
        <v>601</v>
      </c>
      <c r="F172" t="s">
        <v>602</v>
      </c>
      <c r="I172" t="s">
        <v>1294</v>
      </c>
      <c r="AB172" t="s">
        <v>603</v>
      </c>
      <c r="CC172" t="s">
        <v>1328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1341</v>
      </c>
    </row>
    <row r="173" spans="1:161" hidden="1" x14ac:dyDescent="0.2">
      <c r="A173">
        <v>173</v>
      </c>
      <c r="B173">
        <v>25</v>
      </c>
      <c r="C173" t="s">
        <v>21</v>
      </c>
      <c r="D173" t="s">
        <v>598</v>
      </c>
      <c r="E173" t="s">
        <v>604</v>
      </c>
      <c r="F173" t="s">
        <v>605</v>
      </c>
      <c r="G173" t="s">
        <v>409</v>
      </c>
      <c r="J173" t="s">
        <v>1349</v>
      </c>
      <c r="L173" t="s">
        <v>52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1343</v>
      </c>
    </row>
    <row r="174" spans="1:161" hidden="1" x14ac:dyDescent="0.2">
      <c r="A174">
        <v>174</v>
      </c>
      <c r="B174">
        <v>27</v>
      </c>
      <c r="C174" t="s">
        <v>1309</v>
      </c>
      <c r="D174" t="s">
        <v>149</v>
      </c>
      <c r="E174" t="s">
        <v>152</v>
      </c>
      <c r="F174" t="s">
        <v>186</v>
      </c>
      <c r="I174" t="s">
        <v>1294</v>
      </c>
      <c r="AL174" t="s">
        <v>410</v>
      </c>
      <c r="CC174" t="s">
        <v>1328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1341</v>
      </c>
    </row>
    <row r="175" spans="1:161" ht="16" hidden="1" customHeight="1" x14ac:dyDescent="0.2">
      <c r="A175">
        <v>175</v>
      </c>
      <c r="B175">
        <v>26</v>
      </c>
      <c r="C175" t="s">
        <v>21</v>
      </c>
      <c r="D175" t="s">
        <v>206</v>
      </c>
      <c r="E175" t="s">
        <v>207</v>
      </c>
      <c r="F175" t="s">
        <v>208</v>
      </c>
      <c r="G175" t="s">
        <v>606</v>
      </c>
      <c r="J175" t="s">
        <v>1349</v>
      </c>
      <c r="O175" t="s">
        <v>55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1343</v>
      </c>
    </row>
    <row r="176" spans="1:161" ht="16" hidden="1" customHeight="1" x14ac:dyDescent="0.2">
      <c r="A176">
        <v>176</v>
      </c>
      <c r="B176">
        <v>28</v>
      </c>
      <c r="C176" t="s">
        <v>1309</v>
      </c>
      <c r="D176" t="s">
        <v>208</v>
      </c>
      <c r="E176" t="s">
        <v>73</v>
      </c>
      <c r="F176" t="s">
        <v>607</v>
      </c>
      <c r="I176" t="s">
        <v>1294</v>
      </c>
      <c r="AS176">
        <v>28</v>
      </c>
      <c r="CD176" t="s">
        <v>1329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hidden="1" customHeight="1" x14ac:dyDescent="0.2">
      <c r="A177">
        <v>177</v>
      </c>
      <c r="B177">
        <v>27</v>
      </c>
      <c r="C177" t="s">
        <v>21</v>
      </c>
      <c r="D177" t="s">
        <v>205</v>
      </c>
      <c r="E177" t="s">
        <v>608</v>
      </c>
      <c r="F177" t="s">
        <v>609</v>
      </c>
      <c r="G177" t="s">
        <v>610</v>
      </c>
      <c r="J177" t="s">
        <v>1349</v>
      </c>
      <c r="P177" t="s">
        <v>56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1342</v>
      </c>
    </row>
    <row r="178" spans="1:163" ht="16" hidden="1" customHeight="1" x14ac:dyDescent="0.2">
      <c r="A178">
        <v>178</v>
      </c>
      <c r="B178">
        <v>29</v>
      </c>
      <c r="C178" t="s">
        <v>1309</v>
      </c>
      <c r="D178" t="s">
        <v>611</v>
      </c>
      <c r="E178" t="s">
        <v>590</v>
      </c>
      <c r="F178" t="s">
        <v>612</v>
      </c>
      <c r="I178" t="s">
        <v>1294</v>
      </c>
      <c r="AO178" t="s">
        <v>402</v>
      </c>
      <c r="CD178" t="s">
        <v>1329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hidden="1" customHeight="1" x14ac:dyDescent="0.2">
      <c r="A179">
        <v>179</v>
      </c>
      <c r="B179">
        <v>17</v>
      </c>
      <c r="C179" t="s">
        <v>1311</v>
      </c>
      <c r="D179" t="s">
        <v>590</v>
      </c>
      <c r="E179" t="s">
        <v>590</v>
      </c>
      <c r="F179" t="s">
        <v>613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hidden="1" customHeight="1" x14ac:dyDescent="0.2">
      <c r="A180">
        <v>180</v>
      </c>
      <c r="B180">
        <v>6</v>
      </c>
      <c r="C180" t="s">
        <v>1322</v>
      </c>
      <c r="D180" t="s">
        <v>614</v>
      </c>
      <c r="E180" t="s">
        <v>615</v>
      </c>
      <c r="F180" t="s">
        <v>615</v>
      </c>
      <c r="G180" t="s">
        <v>616</v>
      </c>
      <c r="J180" t="s">
        <v>1349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1345</v>
      </c>
    </row>
    <row r="181" spans="1:163" ht="16" hidden="1" customHeight="1" x14ac:dyDescent="0.2">
      <c r="A181">
        <v>181</v>
      </c>
      <c r="B181">
        <v>19</v>
      </c>
      <c r="C181" t="s">
        <v>1304</v>
      </c>
      <c r="D181" t="s">
        <v>211</v>
      </c>
      <c r="E181" t="s">
        <v>211</v>
      </c>
      <c r="F181" t="s">
        <v>617</v>
      </c>
      <c r="G181" t="s">
        <v>618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hidden="1" customHeight="1" x14ac:dyDescent="0.2">
      <c r="A182">
        <v>182</v>
      </c>
      <c r="B182">
        <v>6</v>
      </c>
      <c r="C182" t="s">
        <v>129</v>
      </c>
      <c r="D182" t="s">
        <v>210</v>
      </c>
      <c r="E182" t="s">
        <v>112</v>
      </c>
      <c r="F182" t="s">
        <v>113</v>
      </c>
      <c r="I182" t="s">
        <v>1294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hidden="1" customHeight="1" x14ac:dyDescent="0.2">
      <c r="A183">
        <v>183</v>
      </c>
      <c r="B183">
        <v>9</v>
      </c>
      <c r="C183" t="s">
        <v>1302</v>
      </c>
      <c r="D183" t="s">
        <v>212</v>
      </c>
      <c r="E183" t="s">
        <v>212</v>
      </c>
      <c r="F183" t="s">
        <v>617</v>
      </c>
      <c r="G183" t="s">
        <v>618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hidden="1" customHeight="1" x14ac:dyDescent="0.2">
      <c r="A184">
        <v>184</v>
      </c>
      <c r="B184">
        <v>8</v>
      </c>
      <c r="C184" t="s">
        <v>1317</v>
      </c>
      <c r="D184" t="s">
        <v>619</v>
      </c>
      <c r="E184" t="s">
        <v>620</v>
      </c>
      <c r="F184" t="s">
        <v>154</v>
      </c>
      <c r="J184" t="s">
        <v>1349</v>
      </c>
      <c r="CE184" t="s">
        <v>1330</v>
      </c>
      <c r="CJ184" t="s">
        <v>376</v>
      </c>
      <c r="CU184" t="s">
        <v>142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hidden="1" customHeight="1" x14ac:dyDescent="0.2">
      <c r="A185">
        <v>185</v>
      </c>
      <c r="B185">
        <v>30</v>
      </c>
      <c r="C185" t="s">
        <v>1309</v>
      </c>
      <c r="D185" t="s">
        <v>153</v>
      </c>
      <c r="E185" t="s">
        <v>621</v>
      </c>
      <c r="F185" t="s">
        <v>622</v>
      </c>
      <c r="I185" t="s">
        <v>1294</v>
      </c>
      <c r="AD185" t="s">
        <v>322</v>
      </c>
      <c r="CC185" t="s">
        <v>1328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hidden="1" customHeight="1" x14ac:dyDescent="0.2">
      <c r="A186">
        <v>186</v>
      </c>
      <c r="B186">
        <v>28</v>
      </c>
      <c r="C186" t="s">
        <v>21</v>
      </c>
      <c r="D186" t="s">
        <v>621</v>
      </c>
      <c r="E186" t="s">
        <v>622</v>
      </c>
      <c r="F186" t="s">
        <v>623</v>
      </c>
      <c r="G186" t="s">
        <v>624</v>
      </c>
      <c r="J186" t="s">
        <v>1349</v>
      </c>
      <c r="U186" t="s">
        <v>60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1343</v>
      </c>
    </row>
    <row r="187" spans="1:163" ht="16" hidden="1" customHeight="1" x14ac:dyDescent="0.2">
      <c r="A187">
        <v>187</v>
      </c>
      <c r="B187">
        <v>31</v>
      </c>
      <c r="C187" t="s">
        <v>1309</v>
      </c>
      <c r="D187" t="s">
        <v>625</v>
      </c>
      <c r="E187" t="s">
        <v>626</v>
      </c>
      <c r="F187" t="s">
        <v>627</v>
      </c>
      <c r="I187" t="s">
        <v>1294</v>
      </c>
      <c r="AI187" t="s">
        <v>600</v>
      </c>
      <c r="CB187" t="s">
        <v>1327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hidden="1" customHeight="1" x14ac:dyDescent="0.2">
      <c r="A188">
        <v>188</v>
      </c>
      <c r="B188">
        <v>32</v>
      </c>
      <c r="C188" t="s">
        <v>1309</v>
      </c>
      <c r="D188" t="s">
        <v>628</v>
      </c>
      <c r="E188" t="s">
        <v>629</v>
      </c>
      <c r="F188" t="s">
        <v>630</v>
      </c>
      <c r="I188" t="s">
        <v>1294</v>
      </c>
      <c r="AG188" t="s">
        <v>357</v>
      </c>
      <c r="CD188" t="s">
        <v>1329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hidden="1" customHeight="1" x14ac:dyDescent="0.2">
      <c r="A189">
        <v>189</v>
      </c>
      <c r="B189">
        <v>33</v>
      </c>
      <c r="C189" t="s">
        <v>1309</v>
      </c>
      <c r="D189" t="s">
        <v>631</v>
      </c>
      <c r="E189" t="s">
        <v>632</v>
      </c>
      <c r="F189" t="s">
        <v>633</v>
      </c>
      <c r="I189" t="s">
        <v>1294</v>
      </c>
      <c r="AH189" t="s">
        <v>392</v>
      </c>
      <c r="CD189" t="s">
        <v>1329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hidden="1" customHeight="1" x14ac:dyDescent="0.2">
      <c r="A190">
        <v>190</v>
      </c>
      <c r="B190">
        <v>29</v>
      </c>
      <c r="C190" t="s">
        <v>21</v>
      </c>
      <c r="D190" t="s">
        <v>632</v>
      </c>
      <c r="E190" t="s">
        <v>633</v>
      </c>
      <c r="F190" t="s">
        <v>634</v>
      </c>
      <c r="G190" t="s">
        <v>635</v>
      </c>
      <c r="J190" t="s">
        <v>1349</v>
      </c>
      <c r="P190" t="s">
        <v>56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1343</v>
      </c>
    </row>
    <row r="191" spans="1:163" ht="16" hidden="1" customHeight="1" x14ac:dyDescent="0.2">
      <c r="A191">
        <v>191</v>
      </c>
      <c r="B191">
        <v>34</v>
      </c>
      <c r="C191" t="s">
        <v>1309</v>
      </c>
      <c r="D191" t="s">
        <v>633</v>
      </c>
      <c r="E191" t="s">
        <v>634</v>
      </c>
      <c r="F191" t="s">
        <v>636</v>
      </c>
      <c r="I191" t="s">
        <v>1294</v>
      </c>
      <c r="AC191" t="s">
        <v>315</v>
      </c>
      <c r="CC191" t="s">
        <v>1328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1341</v>
      </c>
    </row>
    <row r="192" spans="1:163" ht="16" hidden="1" customHeight="1" x14ac:dyDescent="0.2">
      <c r="A192">
        <v>192</v>
      </c>
      <c r="B192">
        <v>35</v>
      </c>
      <c r="C192" t="s">
        <v>1309</v>
      </c>
      <c r="D192" t="s">
        <v>637</v>
      </c>
      <c r="E192" t="s">
        <v>638</v>
      </c>
      <c r="F192" t="s">
        <v>639</v>
      </c>
      <c r="I192" t="s">
        <v>1294</v>
      </c>
      <c r="AA192" t="s">
        <v>404</v>
      </c>
      <c r="CD192" t="s">
        <v>1329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hidden="1" customHeight="1" x14ac:dyDescent="0.2">
      <c r="A193">
        <v>193</v>
      </c>
      <c r="B193">
        <v>8</v>
      </c>
      <c r="C193" t="s">
        <v>1310</v>
      </c>
      <c r="D193" t="s">
        <v>640</v>
      </c>
      <c r="E193" t="s">
        <v>639</v>
      </c>
      <c r="F193" t="s">
        <v>641</v>
      </c>
      <c r="G193" t="s">
        <v>642</v>
      </c>
      <c r="I193" t="s">
        <v>1294</v>
      </c>
      <c r="Q193" t="s">
        <v>57</v>
      </c>
      <c r="AA193" t="s">
        <v>404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1303</v>
      </c>
    </row>
    <row r="194" spans="1:164" ht="16" hidden="1" customHeight="1" x14ac:dyDescent="0.2">
      <c r="A194">
        <v>194</v>
      </c>
      <c r="B194">
        <v>18</v>
      </c>
      <c r="C194" t="s">
        <v>1311</v>
      </c>
      <c r="D194" t="s">
        <v>617</v>
      </c>
      <c r="E194" t="s">
        <v>617</v>
      </c>
      <c r="F194" t="s">
        <v>641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hidden="1" customHeight="1" x14ac:dyDescent="0.2">
      <c r="A195">
        <v>195</v>
      </c>
      <c r="B195">
        <v>10</v>
      </c>
      <c r="C195" t="s">
        <v>1302</v>
      </c>
      <c r="D195" t="s">
        <v>643</v>
      </c>
      <c r="E195" t="s">
        <v>643</v>
      </c>
      <c r="F195" t="s">
        <v>644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hidden="1" customHeight="1" x14ac:dyDescent="0.2">
      <c r="A196">
        <v>196</v>
      </c>
      <c r="B196">
        <v>20</v>
      </c>
      <c r="C196" t="s">
        <v>1304</v>
      </c>
      <c r="D196" t="s">
        <v>643</v>
      </c>
      <c r="E196" t="s">
        <v>643</v>
      </c>
      <c r="F196" t="s">
        <v>180</v>
      </c>
      <c r="G196" t="s">
        <v>645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hidden="1" customHeight="1" x14ac:dyDescent="0.2">
      <c r="A197">
        <v>197</v>
      </c>
      <c r="B197">
        <v>9</v>
      </c>
      <c r="C197" t="s">
        <v>1317</v>
      </c>
      <c r="D197" t="s">
        <v>646</v>
      </c>
      <c r="E197" t="s">
        <v>644</v>
      </c>
      <c r="F197" t="s">
        <v>647</v>
      </c>
      <c r="J197" t="s">
        <v>1349</v>
      </c>
      <c r="CF197" t="s">
        <v>1326</v>
      </c>
      <c r="CJ197" t="s">
        <v>376</v>
      </c>
      <c r="CS197" t="s">
        <v>68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hidden="1" customHeight="1" x14ac:dyDescent="0.2">
      <c r="A198">
        <v>198</v>
      </c>
      <c r="B198">
        <v>17</v>
      </c>
      <c r="C198" t="s">
        <v>1306</v>
      </c>
      <c r="D198" t="s">
        <v>644</v>
      </c>
      <c r="E198" t="s">
        <v>644</v>
      </c>
      <c r="F198" t="s">
        <v>648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hidden="1" customHeight="1" x14ac:dyDescent="0.2">
      <c r="A199">
        <v>199</v>
      </c>
      <c r="B199">
        <v>9</v>
      </c>
      <c r="C199" t="s">
        <v>1320</v>
      </c>
      <c r="D199" t="s">
        <v>649</v>
      </c>
      <c r="E199" t="s">
        <v>648</v>
      </c>
      <c r="F199" t="s">
        <v>647</v>
      </c>
      <c r="I199" t="s">
        <v>1294</v>
      </c>
      <c r="AC199" t="s">
        <v>315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1335</v>
      </c>
    </row>
    <row r="200" spans="1:164" ht="16" hidden="1" customHeight="1" x14ac:dyDescent="0.2">
      <c r="A200">
        <v>200</v>
      </c>
      <c r="B200">
        <v>11</v>
      </c>
      <c r="C200" t="s">
        <v>1302</v>
      </c>
      <c r="D200" t="s">
        <v>648</v>
      </c>
      <c r="E200" t="s">
        <v>648</v>
      </c>
      <c r="F200" t="s">
        <v>650</v>
      </c>
      <c r="G200" t="s">
        <v>651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hidden="1" customHeight="1" x14ac:dyDescent="0.2">
      <c r="A201">
        <v>201</v>
      </c>
      <c r="B201">
        <v>30</v>
      </c>
      <c r="C201" t="s">
        <v>21</v>
      </c>
      <c r="D201" t="s">
        <v>652</v>
      </c>
      <c r="E201" t="s">
        <v>647</v>
      </c>
      <c r="F201" t="s">
        <v>653</v>
      </c>
      <c r="G201" t="s">
        <v>654</v>
      </c>
      <c r="J201" t="s">
        <v>1349</v>
      </c>
      <c r="R201" t="s">
        <v>189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1343</v>
      </c>
    </row>
    <row r="202" spans="1:164" ht="16" hidden="1" customHeight="1" x14ac:dyDescent="0.2">
      <c r="A202">
        <v>202</v>
      </c>
      <c r="B202">
        <v>36</v>
      </c>
      <c r="C202" t="s">
        <v>1309</v>
      </c>
      <c r="D202" t="s">
        <v>655</v>
      </c>
      <c r="E202" t="s">
        <v>656</v>
      </c>
      <c r="F202" t="s">
        <v>213</v>
      </c>
      <c r="I202" t="s">
        <v>1294</v>
      </c>
      <c r="AS202">
        <v>28</v>
      </c>
      <c r="CD202" t="s">
        <v>1329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hidden="1" customHeight="1" x14ac:dyDescent="0.2">
      <c r="A203">
        <v>203</v>
      </c>
      <c r="B203">
        <v>31</v>
      </c>
      <c r="C203" t="s">
        <v>21</v>
      </c>
      <c r="D203" t="s">
        <v>653</v>
      </c>
      <c r="E203" t="s">
        <v>657</v>
      </c>
      <c r="F203" t="s">
        <v>658</v>
      </c>
      <c r="G203" t="s">
        <v>659</v>
      </c>
      <c r="J203" t="s">
        <v>1349</v>
      </c>
      <c r="M203" t="s">
        <v>53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1343</v>
      </c>
    </row>
    <row r="204" spans="1:164" ht="16" hidden="1" customHeight="1" x14ac:dyDescent="0.2">
      <c r="A204">
        <v>204</v>
      </c>
      <c r="B204">
        <v>8</v>
      </c>
      <c r="C204" t="s">
        <v>1305</v>
      </c>
      <c r="D204" t="s">
        <v>660</v>
      </c>
      <c r="E204" t="s">
        <v>658</v>
      </c>
      <c r="F204" t="s">
        <v>661</v>
      </c>
      <c r="I204" t="s">
        <v>1294</v>
      </c>
      <c r="J204" s="20"/>
      <c r="DD204"/>
      <c r="DE204"/>
      <c r="DF204"/>
      <c r="DG204"/>
      <c r="DH204"/>
      <c r="DI204"/>
      <c r="DJ204"/>
      <c r="DK204"/>
      <c r="DL204"/>
      <c r="DM204"/>
      <c r="DN204"/>
      <c r="EF204" t="s">
        <v>1333</v>
      </c>
    </row>
    <row r="205" spans="1:164" ht="16" hidden="1" customHeight="1" x14ac:dyDescent="0.2">
      <c r="A205">
        <v>205</v>
      </c>
      <c r="B205">
        <v>18</v>
      </c>
      <c r="C205" t="s">
        <v>1306</v>
      </c>
      <c r="D205" t="s">
        <v>650</v>
      </c>
      <c r="E205" t="s">
        <v>650</v>
      </c>
      <c r="F205" t="s">
        <v>180</v>
      </c>
      <c r="G205" t="s">
        <v>662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hidden="1" customHeight="1" x14ac:dyDescent="0.2">
      <c r="A206">
        <v>206</v>
      </c>
      <c r="B206">
        <v>6</v>
      </c>
      <c r="C206" t="s">
        <v>135</v>
      </c>
      <c r="D206" t="s">
        <v>661</v>
      </c>
      <c r="E206" t="s">
        <v>663</v>
      </c>
      <c r="F206" t="s">
        <v>664</v>
      </c>
      <c r="G206" t="s">
        <v>665</v>
      </c>
      <c r="I206" t="s">
        <v>1294</v>
      </c>
      <c r="O206" t="s">
        <v>55</v>
      </c>
      <c r="AH206" t="s">
        <v>392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1332</v>
      </c>
    </row>
    <row r="207" spans="1:164" ht="16" hidden="1" customHeight="1" x14ac:dyDescent="0.2">
      <c r="A207">
        <v>207</v>
      </c>
      <c r="B207">
        <v>7</v>
      </c>
      <c r="C207" t="s">
        <v>1322</v>
      </c>
      <c r="D207" t="s">
        <v>187</v>
      </c>
      <c r="E207" t="s">
        <v>214</v>
      </c>
      <c r="F207" t="s">
        <v>214</v>
      </c>
      <c r="G207" t="s">
        <v>666</v>
      </c>
      <c r="I207" t="s">
        <v>1294</v>
      </c>
      <c r="AH207" t="s">
        <v>392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1346</v>
      </c>
    </row>
    <row r="208" spans="1:164" ht="16" hidden="1" customHeight="1" x14ac:dyDescent="0.2">
      <c r="A208">
        <v>208</v>
      </c>
      <c r="B208">
        <v>19</v>
      </c>
      <c r="C208" t="s">
        <v>1311</v>
      </c>
      <c r="D208" t="s">
        <v>180</v>
      </c>
      <c r="E208" t="s">
        <v>180</v>
      </c>
      <c r="F208" t="s">
        <v>667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hidden="1" customHeight="1" x14ac:dyDescent="0.2">
      <c r="A209">
        <v>209</v>
      </c>
      <c r="B209">
        <v>4</v>
      </c>
      <c r="C209" t="s">
        <v>1319</v>
      </c>
      <c r="D209" t="s">
        <v>668</v>
      </c>
      <c r="E209" t="s">
        <v>669</v>
      </c>
      <c r="F209" t="s">
        <v>670</v>
      </c>
      <c r="G209" t="s">
        <v>671</v>
      </c>
      <c r="I209" t="s">
        <v>1294</v>
      </c>
      <c r="X209" t="s">
        <v>63</v>
      </c>
      <c r="AG209" t="s">
        <v>357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1347</v>
      </c>
    </row>
    <row r="210" spans="1:167" ht="16" hidden="1" customHeight="1" x14ac:dyDescent="0.2">
      <c r="A210">
        <v>210</v>
      </c>
      <c r="B210">
        <v>8</v>
      </c>
      <c r="C210" t="s">
        <v>1322</v>
      </c>
      <c r="D210" t="s">
        <v>114</v>
      </c>
      <c r="E210" t="s">
        <v>672</v>
      </c>
      <c r="F210" t="s">
        <v>670</v>
      </c>
      <c r="G210" t="s">
        <v>673</v>
      </c>
      <c r="I210" t="s">
        <v>1294</v>
      </c>
      <c r="AG210" t="s">
        <v>357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1344</v>
      </c>
    </row>
    <row r="211" spans="1:167" ht="16" hidden="1" customHeight="1" x14ac:dyDescent="0.2">
      <c r="A211">
        <v>211</v>
      </c>
      <c r="B211">
        <v>19</v>
      </c>
      <c r="C211" t="s">
        <v>1306</v>
      </c>
      <c r="D211" t="s">
        <v>674</v>
      </c>
      <c r="E211" t="s">
        <v>674</v>
      </c>
      <c r="F211" t="s">
        <v>675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hidden="1" customHeight="1" x14ac:dyDescent="0.2">
      <c r="A212">
        <v>212</v>
      </c>
      <c r="B212">
        <v>21</v>
      </c>
      <c r="C212" t="s">
        <v>1304</v>
      </c>
      <c r="D212" t="s">
        <v>674</v>
      </c>
      <c r="E212" t="s">
        <v>674</v>
      </c>
      <c r="F212" t="s">
        <v>675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hidden="1" customHeight="1" x14ac:dyDescent="0.2">
      <c r="A213">
        <v>213</v>
      </c>
      <c r="B213">
        <v>7</v>
      </c>
      <c r="C213" t="s">
        <v>129</v>
      </c>
      <c r="D213" t="s">
        <v>676</v>
      </c>
      <c r="E213" t="s">
        <v>674</v>
      </c>
      <c r="F213" t="s">
        <v>677</v>
      </c>
      <c r="J213" t="s">
        <v>1349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hidden="1" customHeight="1" x14ac:dyDescent="0.2">
      <c r="A214">
        <v>214</v>
      </c>
      <c r="B214">
        <v>10</v>
      </c>
      <c r="C214" t="s">
        <v>1320</v>
      </c>
      <c r="D214" t="s">
        <v>678</v>
      </c>
      <c r="E214" t="s">
        <v>675</v>
      </c>
      <c r="F214" t="s">
        <v>679</v>
      </c>
      <c r="I214" t="s">
        <v>1294</v>
      </c>
      <c r="AE214" t="s">
        <v>440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1336</v>
      </c>
    </row>
    <row r="215" spans="1:167" ht="16" hidden="1" customHeight="1" x14ac:dyDescent="0.2">
      <c r="A215">
        <v>215</v>
      </c>
      <c r="B215">
        <v>20</v>
      </c>
      <c r="C215" t="s">
        <v>1311</v>
      </c>
      <c r="D215" t="s">
        <v>675</v>
      </c>
      <c r="E215" t="s">
        <v>675</v>
      </c>
      <c r="F215" t="s">
        <v>680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hidden="1" customHeight="1" x14ac:dyDescent="0.2">
      <c r="A216">
        <v>216</v>
      </c>
      <c r="B216">
        <v>12</v>
      </c>
      <c r="C216" t="s">
        <v>1302</v>
      </c>
      <c r="D216" t="s">
        <v>217</v>
      </c>
      <c r="E216" t="s">
        <v>217</v>
      </c>
      <c r="F216" t="s">
        <v>681</v>
      </c>
      <c r="G216" t="s">
        <v>682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hidden="1" customHeight="1" x14ac:dyDescent="0.2">
      <c r="A217">
        <v>217</v>
      </c>
      <c r="B217">
        <v>22</v>
      </c>
      <c r="C217" t="s">
        <v>1304</v>
      </c>
      <c r="D217" t="s">
        <v>217</v>
      </c>
      <c r="E217" t="s">
        <v>217</v>
      </c>
      <c r="F217" t="s">
        <v>681</v>
      </c>
      <c r="G217" t="s">
        <v>682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hidden="1" customHeight="1" x14ac:dyDescent="0.2">
      <c r="A218">
        <v>218</v>
      </c>
      <c r="B218">
        <v>10</v>
      </c>
      <c r="C218" t="s">
        <v>1317</v>
      </c>
      <c r="D218" t="s">
        <v>683</v>
      </c>
      <c r="E218" t="s">
        <v>188</v>
      </c>
      <c r="F218" t="s">
        <v>155</v>
      </c>
      <c r="G218" t="s">
        <v>684</v>
      </c>
      <c r="J218" t="s">
        <v>1349</v>
      </c>
      <c r="R218" t="s">
        <v>189</v>
      </c>
      <c r="CE218" t="s">
        <v>1330</v>
      </c>
      <c r="CJ218" t="s">
        <v>376</v>
      </c>
      <c r="CQ218" t="s">
        <v>66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hidden="1" customHeight="1" x14ac:dyDescent="0.2">
      <c r="A219">
        <v>219</v>
      </c>
      <c r="B219">
        <v>3</v>
      </c>
      <c r="C219" t="s">
        <v>22</v>
      </c>
      <c r="D219" t="s">
        <v>219</v>
      </c>
      <c r="E219" t="s">
        <v>218</v>
      </c>
      <c r="F219" t="s">
        <v>685</v>
      </c>
      <c r="G219" t="s">
        <v>686</v>
      </c>
      <c r="J219" t="s">
        <v>1349</v>
      </c>
      <c r="N219" t="s">
        <v>54</v>
      </c>
      <c r="CB219" t="s">
        <v>1327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hidden="1" customHeight="1" x14ac:dyDescent="0.2">
      <c r="A220">
        <v>220</v>
      </c>
      <c r="B220">
        <v>37</v>
      </c>
      <c r="C220" t="s">
        <v>1309</v>
      </c>
      <c r="D220" t="s">
        <v>687</v>
      </c>
      <c r="E220" t="s">
        <v>688</v>
      </c>
      <c r="F220" t="s">
        <v>181</v>
      </c>
      <c r="I220" t="s">
        <v>1294</v>
      </c>
      <c r="AF220" t="s">
        <v>411</v>
      </c>
      <c r="CD220" t="s">
        <v>1329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hidden="1" customHeight="1" x14ac:dyDescent="0.2">
      <c r="A221">
        <v>221</v>
      </c>
      <c r="B221">
        <v>32</v>
      </c>
      <c r="C221" t="s">
        <v>21</v>
      </c>
      <c r="D221" t="s">
        <v>689</v>
      </c>
      <c r="E221" t="s">
        <v>685</v>
      </c>
      <c r="F221" t="s">
        <v>690</v>
      </c>
      <c r="G221" t="s">
        <v>691</v>
      </c>
      <c r="J221" t="s">
        <v>1349</v>
      </c>
      <c r="N221" t="s">
        <v>54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1343</v>
      </c>
    </row>
    <row r="222" spans="1:167" ht="16" hidden="1" customHeight="1" x14ac:dyDescent="0.2">
      <c r="A222">
        <v>222</v>
      </c>
      <c r="B222">
        <v>38</v>
      </c>
      <c r="C222" t="s">
        <v>1309</v>
      </c>
      <c r="D222" t="s">
        <v>690</v>
      </c>
      <c r="E222" t="s">
        <v>182</v>
      </c>
      <c r="F222" t="s">
        <v>692</v>
      </c>
      <c r="I222" t="s">
        <v>1294</v>
      </c>
      <c r="AG222" t="s">
        <v>357</v>
      </c>
      <c r="CC222" t="s">
        <v>1328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hidden="1" customHeight="1" x14ac:dyDescent="0.2">
      <c r="A223">
        <v>223</v>
      </c>
      <c r="B223">
        <v>9</v>
      </c>
      <c r="C223" t="s">
        <v>1310</v>
      </c>
      <c r="D223" t="s">
        <v>693</v>
      </c>
      <c r="E223" t="s">
        <v>694</v>
      </c>
      <c r="F223" t="s">
        <v>695</v>
      </c>
      <c r="G223" t="s">
        <v>696</v>
      </c>
      <c r="I223" t="s">
        <v>1294</v>
      </c>
      <c r="M223" t="s">
        <v>53</v>
      </c>
      <c r="AN223" t="s">
        <v>584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1303</v>
      </c>
    </row>
    <row r="224" spans="1:167" ht="16" hidden="1" customHeight="1" x14ac:dyDescent="0.2">
      <c r="A224">
        <v>224</v>
      </c>
      <c r="B224">
        <v>21</v>
      </c>
      <c r="C224" t="s">
        <v>1311</v>
      </c>
      <c r="D224" t="s">
        <v>681</v>
      </c>
      <c r="E224" t="s">
        <v>681</v>
      </c>
      <c r="F224" t="s">
        <v>695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hidden="1" customHeight="1" x14ac:dyDescent="0.2">
      <c r="A225">
        <v>225</v>
      </c>
      <c r="B225">
        <v>9</v>
      </c>
      <c r="C225" t="s">
        <v>1322</v>
      </c>
      <c r="D225" t="s">
        <v>697</v>
      </c>
      <c r="E225" t="s">
        <v>698</v>
      </c>
      <c r="F225" t="s">
        <v>698</v>
      </c>
      <c r="G225" t="s">
        <v>699</v>
      </c>
      <c r="J225" t="s">
        <v>1349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1345</v>
      </c>
    </row>
    <row r="226" spans="1:163" ht="16" hidden="1" customHeight="1" x14ac:dyDescent="0.2">
      <c r="A226">
        <v>226</v>
      </c>
      <c r="B226">
        <v>11</v>
      </c>
      <c r="C226" t="s">
        <v>1320</v>
      </c>
      <c r="D226" t="s">
        <v>700</v>
      </c>
      <c r="E226" t="s">
        <v>220</v>
      </c>
      <c r="F226" t="s">
        <v>156</v>
      </c>
      <c r="I226" t="s">
        <v>1294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1333</v>
      </c>
    </row>
    <row r="227" spans="1:163" ht="16" hidden="1" customHeight="1" x14ac:dyDescent="0.2">
      <c r="A227">
        <v>227</v>
      </c>
      <c r="B227">
        <v>23</v>
      </c>
      <c r="C227" t="s">
        <v>1304</v>
      </c>
      <c r="D227" t="s">
        <v>220</v>
      </c>
      <c r="E227" t="s">
        <v>220</v>
      </c>
      <c r="F227" t="s">
        <v>220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hidden="1" customHeight="1" x14ac:dyDescent="0.2">
      <c r="A228">
        <v>228</v>
      </c>
      <c r="B228">
        <v>8</v>
      </c>
      <c r="C228" t="s">
        <v>129</v>
      </c>
      <c r="D228" t="s">
        <v>700</v>
      </c>
      <c r="E228" t="s">
        <v>220</v>
      </c>
      <c r="F228" t="s">
        <v>221</v>
      </c>
      <c r="I228" t="s">
        <v>1294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hidden="1" customHeight="1" x14ac:dyDescent="0.2">
      <c r="A229">
        <v>229</v>
      </c>
      <c r="B229">
        <v>22</v>
      </c>
      <c r="C229" t="s">
        <v>1311</v>
      </c>
      <c r="D229" t="s">
        <v>223</v>
      </c>
      <c r="E229" t="s">
        <v>223</v>
      </c>
      <c r="F229" t="s">
        <v>222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hidden="1" customHeight="1" x14ac:dyDescent="0.2">
      <c r="A230">
        <v>230</v>
      </c>
      <c r="B230">
        <v>13</v>
      </c>
      <c r="C230" t="s">
        <v>1302</v>
      </c>
      <c r="D230" t="s">
        <v>226</v>
      </c>
      <c r="E230" t="s">
        <v>226</v>
      </c>
      <c r="F230" t="s">
        <v>237</v>
      </c>
      <c r="G230" t="s">
        <v>701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hidden="1" customHeight="1" x14ac:dyDescent="0.2">
      <c r="A231">
        <v>231</v>
      </c>
      <c r="B231">
        <v>24</v>
      </c>
      <c r="C231" t="s">
        <v>1304</v>
      </c>
      <c r="D231" t="s">
        <v>226</v>
      </c>
      <c r="E231" t="s">
        <v>226</v>
      </c>
      <c r="F231" t="s">
        <v>160</v>
      </c>
      <c r="G231" t="s">
        <v>702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hidden="1" customHeight="1" x14ac:dyDescent="0.2">
      <c r="A232">
        <v>232</v>
      </c>
      <c r="B232">
        <v>7</v>
      </c>
      <c r="C232" t="s">
        <v>1321</v>
      </c>
      <c r="D232" t="s">
        <v>225</v>
      </c>
      <c r="E232" t="s">
        <v>228</v>
      </c>
      <c r="F232" t="s">
        <v>703</v>
      </c>
      <c r="G232" t="s">
        <v>704</v>
      </c>
      <c r="J232" t="s">
        <v>1349</v>
      </c>
      <c r="S232" t="s">
        <v>59</v>
      </c>
      <c r="BZ232" t="s">
        <v>1324</v>
      </c>
      <c r="CD232" t="s">
        <v>1329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hidden="1" customHeight="1" x14ac:dyDescent="0.2">
      <c r="A233">
        <v>233</v>
      </c>
      <c r="B233">
        <v>39</v>
      </c>
      <c r="C233" t="s">
        <v>1309</v>
      </c>
      <c r="D233" t="s">
        <v>227</v>
      </c>
      <c r="E233" t="s">
        <v>703</v>
      </c>
      <c r="F233" t="s">
        <v>231</v>
      </c>
      <c r="I233" t="s">
        <v>1294</v>
      </c>
      <c r="AG233" t="s">
        <v>357</v>
      </c>
      <c r="CD233" t="s">
        <v>1329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hidden="1" customHeight="1" x14ac:dyDescent="0.2">
      <c r="A234">
        <v>234</v>
      </c>
      <c r="B234">
        <v>33</v>
      </c>
      <c r="C234" t="s">
        <v>21</v>
      </c>
      <c r="D234" t="s">
        <v>229</v>
      </c>
      <c r="E234" t="s">
        <v>705</v>
      </c>
      <c r="F234" t="s">
        <v>158</v>
      </c>
      <c r="G234" t="s">
        <v>706</v>
      </c>
      <c r="J234" t="s">
        <v>1349</v>
      </c>
      <c r="T234" t="s">
        <v>58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1343</v>
      </c>
    </row>
    <row r="235" spans="1:163" ht="16" hidden="1" customHeight="1" x14ac:dyDescent="0.2">
      <c r="A235">
        <v>235</v>
      </c>
      <c r="B235">
        <v>40</v>
      </c>
      <c r="C235" t="s">
        <v>1309</v>
      </c>
      <c r="D235" t="s">
        <v>230</v>
      </c>
      <c r="E235" t="s">
        <v>707</v>
      </c>
      <c r="F235" t="s">
        <v>235</v>
      </c>
      <c r="I235" t="s">
        <v>1294</v>
      </c>
      <c r="AI235" t="s">
        <v>600</v>
      </c>
      <c r="CD235" t="s">
        <v>1329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hidden="1" customHeight="1" x14ac:dyDescent="0.2">
      <c r="A236">
        <v>236</v>
      </c>
      <c r="B236">
        <v>34</v>
      </c>
      <c r="C236" t="s">
        <v>21</v>
      </c>
      <c r="D236" t="s">
        <v>232</v>
      </c>
      <c r="E236" t="s">
        <v>233</v>
      </c>
      <c r="F236" t="s">
        <v>236</v>
      </c>
      <c r="G236" t="s">
        <v>708</v>
      </c>
      <c r="J236" t="s">
        <v>1349</v>
      </c>
      <c r="U236" t="s">
        <v>60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1343</v>
      </c>
    </row>
    <row r="237" spans="1:163" ht="16" customHeight="1" x14ac:dyDescent="0.2">
      <c r="A237">
        <v>237</v>
      </c>
      <c r="B237">
        <v>9</v>
      </c>
      <c r="C237" t="s">
        <v>1305</v>
      </c>
      <c r="D237" t="s">
        <v>233</v>
      </c>
      <c r="E237" t="s">
        <v>234</v>
      </c>
      <c r="F237" t="s">
        <v>709</v>
      </c>
      <c r="I237" t="s">
        <v>1294</v>
      </c>
      <c r="J237" s="20"/>
      <c r="DD237"/>
      <c r="DE237"/>
      <c r="DF237"/>
      <c r="DG237"/>
      <c r="DH237"/>
      <c r="DI237"/>
      <c r="DJ237"/>
      <c r="DK237"/>
      <c r="DL237"/>
      <c r="DM237"/>
      <c r="DN237"/>
      <c r="EJ237" t="s">
        <v>1318</v>
      </c>
    </row>
    <row r="238" spans="1:163" ht="16" hidden="1" customHeight="1" x14ac:dyDescent="0.2">
      <c r="A238">
        <v>238</v>
      </c>
      <c r="B238">
        <v>20</v>
      </c>
      <c r="C238" t="s">
        <v>1306</v>
      </c>
      <c r="D238" t="s">
        <v>237</v>
      </c>
      <c r="E238" t="s">
        <v>237</v>
      </c>
      <c r="F238" t="s">
        <v>160</v>
      </c>
      <c r="G238" t="s">
        <v>710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hidden="1" customHeight="1" x14ac:dyDescent="0.2">
      <c r="A239">
        <v>239</v>
      </c>
      <c r="B239">
        <v>5</v>
      </c>
      <c r="C239" t="s">
        <v>1308</v>
      </c>
      <c r="D239" t="s">
        <v>711</v>
      </c>
      <c r="E239" t="s">
        <v>712</v>
      </c>
      <c r="F239" t="s">
        <v>713</v>
      </c>
      <c r="J239" t="s">
        <v>1349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hidden="1" customHeight="1" x14ac:dyDescent="0.2">
      <c r="A240">
        <v>240</v>
      </c>
      <c r="B240">
        <v>6</v>
      </c>
      <c r="C240" t="s">
        <v>1308</v>
      </c>
      <c r="D240" t="s">
        <v>714</v>
      </c>
      <c r="E240" t="s">
        <v>715</v>
      </c>
      <c r="F240" t="s">
        <v>238</v>
      </c>
      <c r="J240" t="s">
        <v>1349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hidden="1" customHeight="1" x14ac:dyDescent="0.2">
      <c r="A241">
        <v>241</v>
      </c>
      <c r="B241">
        <v>41</v>
      </c>
      <c r="C241" t="s">
        <v>1309</v>
      </c>
      <c r="D241" t="s">
        <v>714</v>
      </c>
      <c r="E241" t="s">
        <v>715</v>
      </c>
      <c r="F241" t="s">
        <v>238</v>
      </c>
      <c r="J241" t="s">
        <v>1349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hidden="1" customHeight="1" x14ac:dyDescent="0.2">
      <c r="A242">
        <v>242</v>
      </c>
      <c r="B242">
        <v>35</v>
      </c>
      <c r="C242" t="s">
        <v>21</v>
      </c>
      <c r="D242" t="s">
        <v>715</v>
      </c>
      <c r="E242" t="s">
        <v>238</v>
      </c>
      <c r="F242" t="s">
        <v>239</v>
      </c>
      <c r="G242" t="s">
        <v>716</v>
      </c>
      <c r="I242" t="s">
        <v>1294</v>
      </c>
      <c r="V242" t="s">
        <v>61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1343</v>
      </c>
    </row>
    <row r="243" spans="1:163" ht="16" hidden="1" customHeight="1" x14ac:dyDescent="0.2">
      <c r="A243">
        <v>243</v>
      </c>
      <c r="B243">
        <v>36</v>
      </c>
      <c r="C243" t="s">
        <v>21</v>
      </c>
      <c r="D243" t="s">
        <v>717</v>
      </c>
      <c r="E243" t="s">
        <v>107</v>
      </c>
      <c r="F243" t="s">
        <v>108</v>
      </c>
      <c r="G243" t="s">
        <v>718</v>
      </c>
      <c r="I243" t="s">
        <v>1294</v>
      </c>
      <c r="U243" t="s">
        <v>60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1343</v>
      </c>
    </row>
    <row r="244" spans="1:163" ht="16" hidden="1" customHeight="1" x14ac:dyDescent="0.2">
      <c r="A244">
        <v>244</v>
      </c>
      <c r="B244">
        <v>7</v>
      </c>
      <c r="C244" t="s">
        <v>1308</v>
      </c>
      <c r="D244" t="s">
        <v>159</v>
      </c>
      <c r="E244" t="s">
        <v>106</v>
      </c>
      <c r="F244" t="s">
        <v>127</v>
      </c>
      <c r="J244" t="s">
        <v>1349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hidden="1" customHeight="1" x14ac:dyDescent="0.2">
      <c r="A245">
        <v>245</v>
      </c>
      <c r="B245">
        <v>42</v>
      </c>
      <c r="C245" t="s">
        <v>1309</v>
      </c>
      <c r="D245" t="s">
        <v>719</v>
      </c>
      <c r="E245" t="s">
        <v>720</v>
      </c>
      <c r="F245" t="s">
        <v>157</v>
      </c>
      <c r="J245" t="s">
        <v>1349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hidden="1" customHeight="1" x14ac:dyDescent="0.2">
      <c r="A246">
        <v>246</v>
      </c>
      <c r="B246">
        <v>37</v>
      </c>
      <c r="C246" t="s">
        <v>21</v>
      </c>
      <c r="D246" t="s">
        <v>100</v>
      </c>
      <c r="E246" t="s">
        <v>721</v>
      </c>
      <c r="F246" t="s">
        <v>722</v>
      </c>
      <c r="G246" t="s">
        <v>723</v>
      </c>
      <c r="I246" t="s">
        <v>1294</v>
      </c>
      <c r="T246" t="s">
        <v>58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1342</v>
      </c>
    </row>
    <row r="247" spans="1:163" ht="16" hidden="1" customHeight="1" x14ac:dyDescent="0.2">
      <c r="A247">
        <v>247</v>
      </c>
      <c r="B247">
        <v>12</v>
      </c>
      <c r="C247" t="s">
        <v>1320</v>
      </c>
      <c r="D247" t="s">
        <v>127</v>
      </c>
      <c r="E247" t="s">
        <v>240</v>
      </c>
      <c r="F247" t="s">
        <v>242</v>
      </c>
      <c r="I247" t="s">
        <v>1294</v>
      </c>
      <c r="AI247" t="s">
        <v>600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1333</v>
      </c>
    </row>
    <row r="248" spans="1:163" ht="16" hidden="1" customHeight="1" x14ac:dyDescent="0.2">
      <c r="A248">
        <v>248</v>
      </c>
      <c r="B248">
        <v>23</v>
      </c>
      <c r="C248" t="s">
        <v>1311</v>
      </c>
      <c r="D248" t="s">
        <v>160</v>
      </c>
      <c r="E248" t="s">
        <v>160</v>
      </c>
      <c r="F248" t="s">
        <v>241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hidden="1" customHeight="1" x14ac:dyDescent="0.2">
      <c r="A249">
        <v>249</v>
      </c>
      <c r="B249">
        <v>14</v>
      </c>
      <c r="C249" t="s">
        <v>1302</v>
      </c>
      <c r="D249" t="s">
        <v>724</v>
      </c>
      <c r="E249" t="s">
        <v>724</v>
      </c>
      <c r="F249" t="s">
        <v>725</v>
      </c>
      <c r="G249" t="s">
        <v>726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hidden="1" customHeight="1" x14ac:dyDescent="0.2">
      <c r="A250">
        <v>250</v>
      </c>
      <c r="B250">
        <v>25</v>
      </c>
      <c r="C250" t="s">
        <v>1304</v>
      </c>
      <c r="D250" t="s">
        <v>724</v>
      </c>
      <c r="E250" t="s">
        <v>724</v>
      </c>
      <c r="F250" t="s">
        <v>727</v>
      </c>
      <c r="G250" t="s">
        <v>726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hidden="1" customHeight="1" x14ac:dyDescent="0.2">
      <c r="A251">
        <v>251</v>
      </c>
      <c r="B251">
        <v>8</v>
      </c>
      <c r="C251" t="s">
        <v>1321</v>
      </c>
      <c r="D251" t="s">
        <v>728</v>
      </c>
      <c r="E251" t="s">
        <v>729</v>
      </c>
      <c r="F251" t="s">
        <v>730</v>
      </c>
      <c r="G251" t="s">
        <v>731</v>
      </c>
      <c r="J251" t="s">
        <v>1349</v>
      </c>
      <c r="S251" t="s">
        <v>59</v>
      </c>
      <c r="BZ251" t="s">
        <v>1324</v>
      </c>
      <c r="CC251" t="s">
        <v>1328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hidden="1" customHeight="1" x14ac:dyDescent="0.2">
      <c r="A252">
        <v>252</v>
      </c>
      <c r="B252">
        <v>1</v>
      </c>
      <c r="C252" t="s">
        <v>1323</v>
      </c>
      <c r="D252" t="s">
        <v>732</v>
      </c>
      <c r="E252" t="s">
        <v>729</v>
      </c>
      <c r="F252" t="s">
        <v>733</v>
      </c>
      <c r="G252" t="s">
        <v>731</v>
      </c>
      <c r="I252" t="s">
        <v>1294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1321</v>
      </c>
    </row>
    <row r="253" spans="1:163" ht="16" customHeight="1" x14ac:dyDescent="0.2">
      <c r="A253">
        <v>253</v>
      </c>
      <c r="B253">
        <v>10</v>
      </c>
      <c r="C253" t="s">
        <v>1305</v>
      </c>
      <c r="D253" t="s">
        <v>734</v>
      </c>
      <c r="E253" t="s">
        <v>725</v>
      </c>
      <c r="F253" t="s">
        <v>735</v>
      </c>
      <c r="I253" t="s">
        <v>1294</v>
      </c>
      <c r="J253" s="20"/>
      <c r="DD253"/>
      <c r="DE253"/>
      <c r="DF253"/>
      <c r="DG253"/>
      <c r="DH253"/>
      <c r="DI253"/>
      <c r="DJ253"/>
      <c r="DK253"/>
      <c r="DL253"/>
      <c r="DM253"/>
      <c r="DN253"/>
      <c r="EJ253" t="s">
        <v>1318</v>
      </c>
    </row>
    <row r="254" spans="1:163" ht="16" hidden="1" customHeight="1" x14ac:dyDescent="0.2">
      <c r="A254">
        <v>254</v>
      </c>
      <c r="B254">
        <v>21</v>
      </c>
      <c r="C254" t="s">
        <v>1306</v>
      </c>
      <c r="D254" t="s">
        <v>725</v>
      </c>
      <c r="E254" t="s">
        <v>725</v>
      </c>
      <c r="F254" t="s">
        <v>727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hidden="1" customHeight="1" x14ac:dyDescent="0.2">
      <c r="A255">
        <v>255</v>
      </c>
      <c r="B255">
        <v>24</v>
      </c>
      <c r="C255" t="s">
        <v>1311</v>
      </c>
      <c r="D255" t="s">
        <v>727</v>
      </c>
      <c r="E255" t="s">
        <v>727</v>
      </c>
      <c r="F255" t="s">
        <v>736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hidden="1" customHeight="1" x14ac:dyDescent="0.2">
      <c r="A256">
        <v>256</v>
      </c>
      <c r="B256">
        <v>10</v>
      </c>
      <c r="C256" t="s">
        <v>1322</v>
      </c>
      <c r="D256" t="s">
        <v>737</v>
      </c>
      <c r="E256" t="s">
        <v>738</v>
      </c>
      <c r="F256" t="s">
        <v>738</v>
      </c>
      <c r="J256" t="s">
        <v>1349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1345</v>
      </c>
    </row>
    <row r="257" spans="1:161" ht="16" hidden="1" customHeight="1" x14ac:dyDescent="0.2">
      <c r="A257">
        <v>257</v>
      </c>
      <c r="B257">
        <v>9</v>
      </c>
      <c r="C257" t="s">
        <v>129</v>
      </c>
      <c r="D257" t="s">
        <v>739</v>
      </c>
      <c r="E257" t="s">
        <v>740</v>
      </c>
      <c r="F257" t="s">
        <v>741</v>
      </c>
      <c r="I257" t="s">
        <v>1294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hidden="1" customHeight="1" x14ac:dyDescent="0.2">
      <c r="A258">
        <v>258</v>
      </c>
      <c r="B258">
        <v>15</v>
      </c>
      <c r="C258" t="s">
        <v>1302</v>
      </c>
      <c r="D258" t="s">
        <v>243</v>
      </c>
      <c r="E258" t="s">
        <v>243</v>
      </c>
      <c r="F258" t="s">
        <v>742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hidden="1" customHeight="1" x14ac:dyDescent="0.2">
      <c r="A259">
        <v>259</v>
      </c>
      <c r="B259">
        <v>26</v>
      </c>
      <c r="C259" t="s">
        <v>1304</v>
      </c>
      <c r="D259" t="s">
        <v>243</v>
      </c>
      <c r="E259" t="s">
        <v>243</v>
      </c>
      <c r="F259" t="s">
        <v>742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hidden="1" customHeight="1" x14ac:dyDescent="0.2">
      <c r="A260">
        <v>260</v>
      </c>
      <c r="B260">
        <v>25</v>
      </c>
      <c r="C260" t="s">
        <v>1311</v>
      </c>
      <c r="D260" t="s">
        <v>742</v>
      </c>
      <c r="E260" t="s">
        <v>742</v>
      </c>
      <c r="F260" t="s">
        <v>743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hidden="1" customHeight="1" x14ac:dyDescent="0.2">
      <c r="A261">
        <v>261</v>
      </c>
      <c r="B261">
        <v>16</v>
      </c>
      <c r="C261" t="s">
        <v>1302</v>
      </c>
      <c r="D261" t="s">
        <v>744</v>
      </c>
      <c r="E261" t="s">
        <v>744</v>
      </c>
      <c r="F261" t="s">
        <v>745</v>
      </c>
      <c r="G261" t="s">
        <v>746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hidden="1" customHeight="1" x14ac:dyDescent="0.2">
      <c r="A262">
        <v>262</v>
      </c>
      <c r="B262">
        <v>27</v>
      </c>
      <c r="C262" t="s">
        <v>1304</v>
      </c>
      <c r="D262" t="s">
        <v>744</v>
      </c>
      <c r="E262" t="s">
        <v>744</v>
      </c>
      <c r="F262" t="s">
        <v>747</v>
      </c>
      <c r="G262" t="s">
        <v>748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hidden="1" customHeight="1" x14ac:dyDescent="0.2">
      <c r="A263">
        <v>263</v>
      </c>
      <c r="B263">
        <v>11</v>
      </c>
      <c r="C263" t="s">
        <v>1317</v>
      </c>
      <c r="D263" t="s">
        <v>749</v>
      </c>
      <c r="E263" t="s">
        <v>745</v>
      </c>
      <c r="F263" t="s">
        <v>750</v>
      </c>
      <c r="G263" t="s">
        <v>746</v>
      </c>
      <c r="J263" t="s">
        <v>1349</v>
      </c>
      <c r="S263" t="s">
        <v>59</v>
      </c>
      <c r="CF263" t="s">
        <v>1326</v>
      </c>
      <c r="CL263" t="s">
        <v>326</v>
      </c>
      <c r="CS263" t="s">
        <v>68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hidden="1" customHeight="1" x14ac:dyDescent="0.2">
      <c r="A264">
        <v>264</v>
      </c>
      <c r="B264">
        <v>22</v>
      </c>
      <c r="C264" t="s">
        <v>1306</v>
      </c>
      <c r="D264" t="s">
        <v>745</v>
      </c>
      <c r="E264" t="s">
        <v>745</v>
      </c>
      <c r="F264" t="s">
        <v>747</v>
      </c>
      <c r="G264" t="s">
        <v>751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hidden="1" customHeight="1" x14ac:dyDescent="0.2">
      <c r="A265">
        <v>265</v>
      </c>
      <c r="B265">
        <v>8</v>
      </c>
      <c r="C265" t="s">
        <v>1308</v>
      </c>
      <c r="D265" t="s">
        <v>752</v>
      </c>
      <c r="E265" t="s">
        <v>95</v>
      </c>
      <c r="F265" t="s">
        <v>117</v>
      </c>
      <c r="J265" t="s">
        <v>1349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hidden="1" customHeight="1" x14ac:dyDescent="0.2">
      <c r="A266">
        <v>266</v>
      </c>
      <c r="B266">
        <v>10</v>
      </c>
      <c r="C266" t="s">
        <v>1310</v>
      </c>
      <c r="D266" t="s">
        <v>161</v>
      </c>
      <c r="E266" t="s">
        <v>747</v>
      </c>
      <c r="F266" t="s">
        <v>117</v>
      </c>
      <c r="G266" t="s">
        <v>751</v>
      </c>
      <c r="J266" t="s">
        <v>1349</v>
      </c>
      <c r="S266" t="s">
        <v>59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1337</v>
      </c>
    </row>
    <row r="267" spans="1:161" ht="16" hidden="1" customHeight="1" x14ac:dyDescent="0.2">
      <c r="A267">
        <v>267</v>
      </c>
      <c r="B267">
        <v>26</v>
      </c>
      <c r="C267" t="s">
        <v>1311</v>
      </c>
      <c r="D267" t="s">
        <v>747</v>
      </c>
      <c r="E267" t="s">
        <v>747</v>
      </c>
      <c r="F267" t="s">
        <v>750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hidden="1" customHeight="1" x14ac:dyDescent="0.2">
      <c r="A268">
        <v>268</v>
      </c>
      <c r="B268">
        <v>23</v>
      </c>
      <c r="C268" t="s">
        <v>1306</v>
      </c>
      <c r="D268" t="s">
        <v>163</v>
      </c>
      <c r="E268" t="s">
        <v>163</v>
      </c>
      <c r="F268" t="s">
        <v>753</v>
      </c>
      <c r="G268" t="s">
        <v>754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hidden="1" customHeight="1" x14ac:dyDescent="0.2">
      <c r="A269">
        <v>269</v>
      </c>
      <c r="B269">
        <v>28</v>
      </c>
      <c r="C269" t="s">
        <v>1304</v>
      </c>
      <c r="D269" t="s">
        <v>163</v>
      </c>
      <c r="E269" t="s">
        <v>163</v>
      </c>
      <c r="F269" t="s">
        <v>753</v>
      </c>
      <c r="G269" t="s">
        <v>754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hidden="1" customHeight="1" x14ac:dyDescent="0.2">
      <c r="A270">
        <v>270</v>
      </c>
      <c r="B270">
        <v>12</v>
      </c>
      <c r="C270" t="s">
        <v>1317</v>
      </c>
      <c r="D270" t="s">
        <v>162</v>
      </c>
      <c r="E270" t="s">
        <v>40</v>
      </c>
      <c r="F270" t="s">
        <v>755</v>
      </c>
      <c r="I270" t="s">
        <v>1294</v>
      </c>
      <c r="CE270" t="s">
        <v>1330</v>
      </c>
      <c r="CI270" t="s">
        <v>756</v>
      </c>
      <c r="CV270" t="s">
        <v>757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hidden="1" customHeight="1" x14ac:dyDescent="0.2">
      <c r="A271">
        <v>271</v>
      </c>
      <c r="B271">
        <v>43</v>
      </c>
      <c r="C271" t="s">
        <v>1309</v>
      </c>
      <c r="D271" t="s">
        <v>40</v>
      </c>
      <c r="E271" t="s">
        <v>758</v>
      </c>
      <c r="F271" t="s">
        <v>759</v>
      </c>
      <c r="J271" t="s">
        <v>1349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hidden="1" customHeight="1" x14ac:dyDescent="0.2">
      <c r="A272">
        <v>272</v>
      </c>
      <c r="B272">
        <v>38</v>
      </c>
      <c r="C272" t="s">
        <v>21</v>
      </c>
      <c r="D272" t="s">
        <v>758</v>
      </c>
      <c r="E272" t="s">
        <v>759</v>
      </c>
      <c r="F272" t="s">
        <v>760</v>
      </c>
      <c r="G272" t="s">
        <v>761</v>
      </c>
      <c r="I272" t="s">
        <v>1294</v>
      </c>
      <c r="X272" t="s">
        <v>63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1343</v>
      </c>
    </row>
    <row r="273" spans="1:170" ht="16" hidden="1" customHeight="1" x14ac:dyDescent="0.2">
      <c r="A273">
        <v>273</v>
      </c>
      <c r="B273">
        <v>44</v>
      </c>
      <c r="C273" t="s">
        <v>1309</v>
      </c>
      <c r="D273" t="s">
        <v>762</v>
      </c>
      <c r="E273" t="s">
        <v>763</v>
      </c>
      <c r="F273" t="s">
        <v>764</v>
      </c>
      <c r="J273" t="s">
        <v>1349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70" ht="16" hidden="1" customHeight="1" x14ac:dyDescent="0.2">
      <c r="A274">
        <v>274</v>
      </c>
      <c r="B274">
        <v>39</v>
      </c>
      <c r="C274" t="s">
        <v>21</v>
      </c>
      <c r="D274" t="s">
        <v>762</v>
      </c>
      <c r="E274" t="s">
        <v>763</v>
      </c>
      <c r="F274" t="s">
        <v>764</v>
      </c>
      <c r="G274" t="s">
        <v>765</v>
      </c>
      <c r="I274" t="s">
        <v>1294</v>
      </c>
      <c r="Z274" t="s">
        <v>65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1343</v>
      </c>
    </row>
    <row r="275" spans="1:170" ht="16" hidden="1" customHeight="1" x14ac:dyDescent="0.2">
      <c r="A275">
        <v>275</v>
      </c>
      <c r="B275">
        <v>45</v>
      </c>
      <c r="C275" t="s">
        <v>1309</v>
      </c>
      <c r="D275" t="s">
        <v>766</v>
      </c>
      <c r="E275" t="s">
        <v>767</v>
      </c>
      <c r="F275" t="s">
        <v>768</v>
      </c>
      <c r="J275" t="s">
        <v>1349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70" ht="16" hidden="1" customHeight="1" x14ac:dyDescent="0.2">
      <c r="A276">
        <v>276</v>
      </c>
      <c r="B276">
        <v>40</v>
      </c>
      <c r="C276" t="s">
        <v>21</v>
      </c>
      <c r="D276" t="s">
        <v>769</v>
      </c>
      <c r="E276" t="s">
        <v>770</v>
      </c>
      <c r="F276" t="s">
        <v>771</v>
      </c>
      <c r="G276" t="s">
        <v>772</v>
      </c>
      <c r="I276" t="s">
        <v>1294</v>
      </c>
      <c r="Z276" t="s">
        <v>65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1343</v>
      </c>
    </row>
    <row r="277" spans="1:170" ht="16" hidden="1" customHeight="1" x14ac:dyDescent="0.2">
      <c r="A277">
        <v>277</v>
      </c>
      <c r="B277">
        <v>46</v>
      </c>
      <c r="C277" t="s">
        <v>1309</v>
      </c>
      <c r="D277" t="s">
        <v>771</v>
      </c>
      <c r="E277" t="s">
        <v>773</v>
      </c>
      <c r="F277" t="s">
        <v>774</v>
      </c>
      <c r="J277" t="s">
        <v>1349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70" ht="16" hidden="1" customHeight="1" x14ac:dyDescent="0.2">
      <c r="A278">
        <v>278</v>
      </c>
      <c r="B278">
        <v>41</v>
      </c>
      <c r="C278" t="s">
        <v>21</v>
      </c>
      <c r="D278" t="s">
        <v>244</v>
      </c>
      <c r="E278" t="s">
        <v>775</v>
      </c>
      <c r="F278" t="s">
        <v>776</v>
      </c>
      <c r="G278" t="s">
        <v>777</v>
      </c>
      <c r="I278" t="s">
        <v>1294</v>
      </c>
      <c r="Y278" t="s">
        <v>64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1343</v>
      </c>
    </row>
    <row r="279" spans="1:170" ht="16" hidden="1" customHeight="1" x14ac:dyDescent="0.2">
      <c r="A279">
        <v>279</v>
      </c>
      <c r="B279">
        <v>47</v>
      </c>
      <c r="C279" t="s">
        <v>1309</v>
      </c>
      <c r="D279" t="s">
        <v>778</v>
      </c>
      <c r="E279" t="s">
        <v>779</v>
      </c>
      <c r="F279" t="s">
        <v>780</v>
      </c>
      <c r="J279" t="s">
        <v>1349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70" ht="16" hidden="1" customHeight="1" x14ac:dyDescent="0.2">
      <c r="A280">
        <v>280</v>
      </c>
      <c r="B280">
        <v>11</v>
      </c>
      <c r="C280" t="s">
        <v>1310</v>
      </c>
      <c r="D280" t="s">
        <v>774</v>
      </c>
      <c r="E280" t="s">
        <v>753</v>
      </c>
      <c r="F280" t="s">
        <v>781</v>
      </c>
      <c r="G280" t="s">
        <v>782</v>
      </c>
      <c r="I280" t="s">
        <v>1294</v>
      </c>
      <c r="X280" t="s">
        <v>63</v>
      </c>
      <c r="AA280" t="s">
        <v>404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1307</v>
      </c>
    </row>
    <row r="281" spans="1:170" ht="16" hidden="1" customHeight="1" x14ac:dyDescent="0.2">
      <c r="A281">
        <v>281</v>
      </c>
      <c r="B281">
        <v>27</v>
      </c>
      <c r="C281" t="s">
        <v>1311</v>
      </c>
      <c r="D281" t="s">
        <v>753</v>
      </c>
      <c r="E281" t="s">
        <v>753</v>
      </c>
      <c r="F281" t="s">
        <v>780</v>
      </c>
      <c r="DD281"/>
      <c r="DE281"/>
      <c r="DF281"/>
      <c r="DG281"/>
      <c r="DH281"/>
      <c r="DI281"/>
      <c r="DJ281"/>
      <c r="DK281"/>
      <c r="DL281"/>
      <c r="DM281"/>
      <c r="DN281"/>
      <c r="FM281">
        <v>1</v>
      </c>
    </row>
    <row r="282" spans="1:170" ht="16" hidden="1" customHeight="1" x14ac:dyDescent="0.2">
      <c r="A282">
        <v>282</v>
      </c>
      <c r="B282">
        <v>24</v>
      </c>
      <c r="C282" t="s">
        <v>1306</v>
      </c>
      <c r="D282" t="s">
        <v>783</v>
      </c>
      <c r="E282" t="s">
        <v>783</v>
      </c>
      <c r="F282" t="s">
        <v>784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70" ht="16" hidden="1" customHeight="1" x14ac:dyDescent="0.2">
      <c r="A283">
        <v>283</v>
      </c>
      <c r="B283">
        <v>29</v>
      </c>
      <c r="C283" t="s">
        <v>1304</v>
      </c>
      <c r="D283" t="s">
        <v>783</v>
      </c>
      <c r="E283" t="s">
        <v>783</v>
      </c>
      <c r="F283" t="s">
        <v>784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70" ht="16" hidden="1" customHeight="1" x14ac:dyDescent="0.2">
      <c r="A284">
        <v>284</v>
      </c>
      <c r="B284">
        <v>10</v>
      </c>
      <c r="C284" t="s">
        <v>129</v>
      </c>
      <c r="D284" t="s">
        <v>785</v>
      </c>
      <c r="E284" t="s">
        <v>783</v>
      </c>
      <c r="F284" t="s">
        <v>786</v>
      </c>
      <c r="J284" t="s">
        <v>1349</v>
      </c>
      <c r="DD284"/>
      <c r="DE284"/>
      <c r="DF284"/>
      <c r="DG284"/>
      <c r="DH284"/>
      <c r="DI284"/>
      <c r="DJ284"/>
      <c r="DK284"/>
      <c r="DL284"/>
      <c r="DM284"/>
      <c r="DN284"/>
      <c r="FN284">
        <v>2</v>
      </c>
    </row>
    <row r="285" spans="1:170" ht="16" hidden="1" customHeight="1" x14ac:dyDescent="0.2">
      <c r="A285">
        <v>285</v>
      </c>
      <c r="B285">
        <v>13</v>
      </c>
      <c r="C285" t="s">
        <v>1320</v>
      </c>
      <c r="D285" t="s">
        <v>787</v>
      </c>
      <c r="E285" t="s">
        <v>784</v>
      </c>
      <c r="F285" t="s">
        <v>788</v>
      </c>
      <c r="I285" t="s">
        <v>1294</v>
      </c>
      <c r="AE285" t="s">
        <v>440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1333</v>
      </c>
    </row>
    <row r="286" spans="1:170" ht="16" hidden="1" customHeight="1" x14ac:dyDescent="0.2">
      <c r="A286">
        <v>286</v>
      </c>
      <c r="B286">
        <v>28</v>
      </c>
      <c r="C286" t="s">
        <v>1311</v>
      </c>
      <c r="D286" t="s">
        <v>784</v>
      </c>
      <c r="E286" t="s">
        <v>784</v>
      </c>
      <c r="F286" t="s">
        <v>789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70" ht="16" hidden="1" customHeight="1" x14ac:dyDescent="0.2">
      <c r="A287">
        <v>287</v>
      </c>
      <c r="B287">
        <v>17</v>
      </c>
      <c r="C287" t="s">
        <v>1302</v>
      </c>
      <c r="D287" t="s">
        <v>790</v>
      </c>
      <c r="E287" t="s">
        <v>790</v>
      </c>
      <c r="F287" t="s">
        <v>791</v>
      </c>
      <c r="G287" t="s">
        <v>792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70" ht="16" hidden="1" customHeight="1" x14ac:dyDescent="0.2">
      <c r="A288">
        <v>288</v>
      </c>
      <c r="B288">
        <v>30</v>
      </c>
      <c r="C288" t="s">
        <v>1304</v>
      </c>
      <c r="D288" t="s">
        <v>790</v>
      </c>
      <c r="E288" t="s">
        <v>790</v>
      </c>
      <c r="F288" t="s">
        <v>247</v>
      </c>
      <c r="G288" t="s">
        <v>793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hidden="1" customHeight="1" x14ac:dyDescent="0.2">
      <c r="A289">
        <v>289</v>
      </c>
      <c r="B289">
        <v>9</v>
      </c>
      <c r="C289" t="s">
        <v>1321</v>
      </c>
      <c r="D289" t="s">
        <v>794</v>
      </c>
      <c r="E289" t="s">
        <v>791</v>
      </c>
      <c r="F289" t="s">
        <v>795</v>
      </c>
      <c r="G289" t="s">
        <v>792</v>
      </c>
      <c r="J289" t="s">
        <v>1349</v>
      </c>
      <c r="N289" t="s">
        <v>54</v>
      </c>
      <c r="CA289" t="s">
        <v>1325</v>
      </c>
      <c r="CD289" t="s">
        <v>1329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hidden="1" customHeight="1" x14ac:dyDescent="0.2">
      <c r="A290">
        <v>290</v>
      </c>
      <c r="B290">
        <v>25</v>
      </c>
      <c r="C290" t="s">
        <v>1306</v>
      </c>
      <c r="D290" t="s">
        <v>791</v>
      </c>
      <c r="E290" t="s">
        <v>791</v>
      </c>
      <c r="F290" t="s">
        <v>247</v>
      </c>
      <c r="G290" t="s">
        <v>796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hidden="1" customHeight="1" x14ac:dyDescent="0.2">
      <c r="A291">
        <v>291</v>
      </c>
      <c r="B291">
        <v>12</v>
      </c>
      <c r="C291" t="s">
        <v>1310</v>
      </c>
      <c r="D291" t="s">
        <v>790</v>
      </c>
      <c r="E291" t="s">
        <v>246</v>
      </c>
      <c r="F291" t="s">
        <v>795</v>
      </c>
      <c r="G291" t="s">
        <v>796</v>
      </c>
      <c r="J291" t="s">
        <v>1349</v>
      </c>
      <c r="Q291" t="s">
        <v>57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1338</v>
      </c>
    </row>
    <row r="292" spans="1:161" ht="16" hidden="1" customHeight="1" x14ac:dyDescent="0.2">
      <c r="A292">
        <v>292</v>
      </c>
      <c r="B292">
        <v>14</v>
      </c>
      <c r="C292" t="s">
        <v>1320</v>
      </c>
      <c r="D292" t="s">
        <v>797</v>
      </c>
      <c r="E292" t="s">
        <v>798</v>
      </c>
      <c r="F292" t="s">
        <v>170</v>
      </c>
      <c r="I292" t="s">
        <v>1294</v>
      </c>
      <c r="AL292" t="s">
        <v>410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1333</v>
      </c>
    </row>
    <row r="293" spans="1:161" ht="16" hidden="1" customHeight="1" x14ac:dyDescent="0.2">
      <c r="A293">
        <v>293</v>
      </c>
      <c r="B293">
        <v>29</v>
      </c>
      <c r="C293" t="s">
        <v>1311</v>
      </c>
      <c r="D293" t="s">
        <v>247</v>
      </c>
      <c r="E293" t="s">
        <v>247</v>
      </c>
      <c r="F293" t="s">
        <v>799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hidden="1" customHeight="1" x14ac:dyDescent="0.2">
      <c r="A294">
        <v>294</v>
      </c>
      <c r="B294">
        <v>15</v>
      </c>
      <c r="C294" t="s">
        <v>1320</v>
      </c>
      <c r="D294" t="s">
        <v>800</v>
      </c>
      <c r="E294" t="s">
        <v>164</v>
      </c>
      <c r="F294" t="s">
        <v>801</v>
      </c>
      <c r="I294" t="s">
        <v>1294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1318</v>
      </c>
    </row>
    <row r="295" spans="1:161" ht="16" hidden="1" customHeight="1" x14ac:dyDescent="0.2">
      <c r="A295">
        <v>295</v>
      </c>
      <c r="B295">
        <v>18</v>
      </c>
      <c r="C295" t="s">
        <v>1302</v>
      </c>
      <c r="D295" t="s">
        <v>164</v>
      </c>
      <c r="E295" t="s">
        <v>164</v>
      </c>
      <c r="F295" t="s">
        <v>251</v>
      </c>
      <c r="G295" t="s">
        <v>802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hidden="1" customHeight="1" x14ac:dyDescent="0.2">
      <c r="A296">
        <v>296</v>
      </c>
      <c r="B296">
        <v>31</v>
      </c>
      <c r="C296" t="s">
        <v>1304</v>
      </c>
      <c r="D296" t="s">
        <v>164</v>
      </c>
      <c r="E296" t="s">
        <v>164</v>
      </c>
      <c r="F296" t="s">
        <v>803</v>
      </c>
      <c r="G296" t="s">
        <v>804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hidden="1" customHeight="1" x14ac:dyDescent="0.2">
      <c r="A297">
        <v>297</v>
      </c>
      <c r="B297">
        <v>4</v>
      </c>
      <c r="C297" t="s">
        <v>1318</v>
      </c>
      <c r="D297" t="s">
        <v>248</v>
      </c>
      <c r="E297" t="s">
        <v>172</v>
      </c>
      <c r="F297" t="s">
        <v>805</v>
      </c>
      <c r="G297" t="s">
        <v>806</v>
      </c>
      <c r="I297" t="s">
        <v>1294</v>
      </c>
      <c r="Q297" t="s">
        <v>57</v>
      </c>
      <c r="AG297" t="s">
        <v>357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1339</v>
      </c>
    </row>
    <row r="298" spans="1:161" ht="16" hidden="1" customHeight="1" x14ac:dyDescent="0.2">
      <c r="A298">
        <v>298</v>
      </c>
      <c r="B298">
        <v>48</v>
      </c>
      <c r="C298" t="s">
        <v>1309</v>
      </c>
      <c r="D298" t="s">
        <v>807</v>
      </c>
      <c r="E298" t="s">
        <v>808</v>
      </c>
      <c r="F298" t="s">
        <v>249</v>
      </c>
      <c r="I298" t="s">
        <v>1294</v>
      </c>
      <c r="AK298" t="s">
        <v>809</v>
      </c>
      <c r="CD298" t="s">
        <v>1329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hidden="1" customHeight="1" x14ac:dyDescent="0.2">
      <c r="A299">
        <v>299</v>
      </c>
      <c r="B299">
        <v>42</v>
      </c>
      <c r="C299" t="s">
        <v>21</v>
      </c>
      <c r="D299" t="s">
        <v>805</v>
      </c>
      <c r="E299" t="s">
        <v>810</v>
      </c>
      <c r="F299" t="s">
        <v>811</v>
      </c>
      <c r="G299" t="s">
        <v>245</v>
      </c>
      <c r="J299" t="s">
        <v>1349</v>
      </c>
      <c r="Z299" t="s">
        <v>65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1343</v>
      </c>
    </row>
    <row r="300" spans="1:161" ht="16" hidden="1" customHeight="1" x14ac:dyDescent="0.2">
      <c r="A300">
        <v>300</v>
      </c>
      <c r="B300">
        <v>49</v>
      </c>
      <c r="C300" t="s">
        <v>1309</v>
      </c>
      <c r="D300" t="s">
        <v>165</v>
      </c>
      <c r="E300" t="s">
        <v>166</v>
      </c>
      <c r="F300" t="s">
        <v>812</v>
      </c>
      <c r="I300" t="s">
        <v>1294</v>
      </c>
      <c r="AR300">
        <v>23</v>
      </c>
      <c r="CC300" t="s">
        <v>1328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hidden="1" customHeight="1" x14ac:dyDescent="0.2">
      <c r="A301">
        <v>301</v>
      </c>
      <c r="B301">
        <v>43</v>
      </c>
      <c r="C301" t="s">
        <v>21</v>
      </c>
      <c r="D301" t="s">
        <v>166</v>
      </c>
      <c r="E301" t="s">
        <v>812</v>
      </c>
      <c r="F301" t="s">
        <v>813</v>
      </c>
      <c r="G301" t="s">
        <v>814</v>
      </c>
      <c r="J301" t="s">
        <v>1349</v>
      </c>
      <c r="Y301" t="s">
        <v>64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1343</v>
      </c>
    </row>
    <row r="302" spans="1:161" ht="16" customHeight="1" x14ac:dyDescent="0.2">
      <c r="A302">
        <v>302</v>
      </c>
      <c r="B302">
        <v>11</v>
      </c>
      <c r="C302" t="s">
        <v>1305</v>
      </c>
      <c r="D302" t="s">
        <v>815</v>
      </c>
      <c r="E302" t="s">
        <v>250</v>
      </c>
      <c r="F302" t="s">
        <v>816</v>
      </c>
      <c r="I302" t="s">
        <v>1294</v>
      </c>
      <c r="J302" s="20"/>
      <c r="DD302"/>
      <c r="DE302"/>
      <c r="DF302"/>
      <c r="DG302"/>
      <c r="DH302"/>
      <c r="DI302"/>
      <c r="DJ302"/>
      <c r="DK302"/>
      <c r="DL302"/>
      <c r="DM302"/>
      <c r="DN302"/>
      <c r="EJ302" t="s">
        <v>1318</v>
      </c>
    </row>
    <row r="303" spans="1:161" ht="16" hidden="1" customHeight="1" x14ac:dyDescent="0.2">
      <c r="A303">
        <v>303</v>
      </c>
      <c r="B303">
        <v>26</v>
      </c>
      <c r="C303" t="s">
        <v>1306</v>
      </c>
      <c r="D303" t="s">
        <v>251</v>
      </c>
      <c r="E303" t="s">
        <v>251</v>
      </c>
      <c r="F303" t="s">
        <v>803</v>
      </c>
      <c r="G303" t="s">
        <v>817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hidden="1" customHeight="1" x14ac:dyDescent="0.2">
      <c r="A304">
        <v>304</v>
      </c>
      <c r="B304">
        <v>9</v>
      </c>
      <c r="C304" t="s">
        <v>1308</v>
      </c>
      <c r="D304" t="s">
        <v>818</v>
      </c>
      <c r="E304" t="s">
        <v>819</v>
      </c>
      <c r="F304" t="s">
        <v>820</v>
      </c>
      <c r="J304" t="s">
        <v>1349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hidden="1" customHeight="1" x14ac:dyDescent="0.2">
      <c r="A305">
        <v>305</v>
      </c>
      <c r="B305">
        <v>50</v>
      </c>
      <c r="C305" t="s">
        <v>1309</v>
      </c>
      <c r="D305" t="s">
        <v>819</v>
      </c>
      <c r="E305" t="s">
        <v>820</v>
      </c>
      <c r="F305" t="s">
        <v>821</v>
      </c>
      <c r="G305" t="s">
        <v>822</v>
      </c>
      <c r="J305" t="s">
        <v>1349</v>
      </c>
      <c r="W305" t="s">
        <v>62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hidden="1" customHeight="1" x14ac:dyDescent="0.2">
      <c r="A306">
        <v>306</v>
      </c>
      <c r="B306">
        <v>10</v>
      </c>
      <c r="C306" t="s">
        <v>135</v>
      </c>
      <c r="D306" t="s">
        <v>823</v>
      </c>
      <c r="E306" t="s">
        <v>824</v>
      </c>
      <c r="F306" t="s">
        <v>825</v>
      </c>
      <c r="G306" t="s">
        <v>826</v>
      </c>
      <c r="J306" t="s">
        <v>1294</v>
      </c>
      <c r="Y306" t="s">
        <v>64</v>
      </c>
      <c r="AO306" t="s">
        <v>402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1332</v>
      </c>
    </row>
    <row r="307" spans="1:167" ht="16" hidden="1" customHeight="1" x14ac:dyDescent="0.2">
      <c r="A307">
        <v>307</v>
      </c>
      <c r="B307">
        <v>11</v>
      </c>
      <c r="C307" t="s">
        <v>1322</v>
      </c>
      <c r="D307" t="s">
        <v>827</v>
      </c>
      <c r="E307" t="s">
        <v>825</v>
      </c>
      <c r="F307" t="s">
        <v>825</v>
      </c>
      <c r="G307" t="s">
        <v>828</v>
      </c>
      <c r="I307" t="s">
        <v>1294</v>
      </c>
      <c r="AO307" t="s">
        <v>402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1346</v>
      </c>
    </row>
    <row r="308" spans="1:167" ht="16" hidden="1" customHeight="1" x14ac:dyDescent="0.2">
      <c r="A308">
        <v>308</v>
      </c>
      <c r="B308">
        <v>30</v>
      </c>
      <c r="C308" t="s">
        <v>1311</v>
      </c>
      <c r="D308" t="s">
        <v>803</v>
      </c>
      <c r="E308" t="s">
        <v>803</v>
      </c>
      <c r="F308" t="s">
        <v>829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hidden="1" customHeight="1" x14ac:dyDescent="0.2">
      <c r="A309">
        <v>309</v>
      </c>
      <c r="B309">
        <v>5</v>
      </c>
      <c r="C309" t="s">
        <v>1319</v>
      </c>
      <c r="D309" t="s">
        <v>830</v>
      </c>
      <c r="E309" t="s">
        <v>831</v>
      </c>
      <c r="F309" t="s">
        <v>832</v>
      </c>
      <c r="G309" t="s">
        <v>833</v>
      </c>
      <c r="I309" t="s">
        <v>1294</v>
      </c>
      <c r="V309" t="s">
        <v>61</v>
      </c>
      <c r="AG309" t="s">
        <v>357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1347</v>
      </c>
    </row>
    <row r="310" spans="1:167" ht="16" hidden="1" customHeight="1" x14ac:dyDescent="0.2">
      <c r="A310">
        <v>310</v>
      </c>
      <c r="B310">
        <v>12</v>
      </c>
      <c r="C310" t="s">
        <v>1322</v>
      </c>
      <c r="D310" t="s">
        <v>834</v>
      </c>
      <c r="E310" t="s">
        <v>835</v>
      </c>
      <c r="F310" t="s">
        <v>835</v>
      </c>
      <c r="G310" t="s">
        <v>836</v>
      </c>
      <c r="I310" t="s">
        <v>1294</v>
      </c>
      <c r="AG310" t="s">
        <v>357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1344</v>
      </c>
    </row>
    <row r="311" spans="1:167" ht="16" hidden="1" customHeight="1" x14ac:dyDescent="0.2">
      <c r="A311">
        <v>311</v>
      </c>
      <c r="B311">
        <v>27</v>
      </c>
      <c r="C311" t="s">
        <v>1306</v>
      </c>
      <c r="D311" t="s">
        <v>837</v>
      </c>
      <c r="E311" t="s">
        <v>837</v>
      </c>
      <c r="F311" t="s">
        <v>167</v>
      </c>
      <c r="G311" t="s">
        <v>838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hidden="1" customHeight="1" x14ac:dyDescent="0.2">
      <c r="A312">
        <v>312</v>
      </c>
      <c r="B312">
        <v>32</v>
      </c>
      <c r="C312" t="s">
        <v>1304</v>
      </c>
      <c r="D312" t="s">
        <v>837</v>
      </c>
      <c r="E312" t="s">
        <v>837</v>
      </c>
      <c r="F312" t="s">
        <v>167</v>
      </c>
      <c r="G312" t="s">
        <v>838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hidden="1" customHeight="1" x14ac:dyDescent="0.2">
      <c r="A313">
        <v>313</v>
      </c>
      <c r="B313">
        <v>11</v>
      </c>
      <c r="C313" t="s">
        <v>129</v>
      </c>
      <c r="D313" t="s">
        <v>839</v>
      </c>
      <c r="E313" t="s">
        <v>840</v>
      </c>
      <c r="F313" t="s">
        <v>841</v>
      </c>
      <c r="J313" t="s">
        <v>1349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hidden="1" customHeight="1" x14ac:dyDescent="0.2">
      <c r="A314">
        <v>314</v>
      </c>
      <c r="B314">
        <v>11</v>
      </c>
      <c r="C314" t="s">
        <v>1308</v>
      </c>
      <c r="D314" t="s">
        <v>842</v>
      </c>
      <c r="E314" t="s">
        <v>843</v>
      </c>
      <c r="F314" t="s">
        <v>844</v>
      </c>
      <c r="J314" t="s">
        <v>1349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hidden="1" customHeight="1" x14ac:dyDescent="0.2">
      <c r="A315">
        <v>315</v>
      </c>
      <c r="B315">
        <v>44</v>
      </c>
      <c r="C315" t="s">
        <v>21</v>
      </c>
      <c r="D315" t="s">
        <v>845</v>
      </c>
      <c r="E315" t="s">
        <v>253</v>
      </c>
      <c r="F315" t="s">
        <v>846</v>
      </c>
      <c r="G315" t="s">
        <v>838</v>
      </c>
      <c r="I315" t="s">
        <v>1294</v>
      </c>
      <c r="Q315" t="s">
        <v>57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1343</v>
      </c>
    </row>
    <row r="316" spans="1:167" ht="16" hidden="1" customHeight="1" x14ac:dyDescent="0.2">
      <c r="A316">
        <v>316</v>
      </c>
      <c r="B316">
        <v>16</v>
      </c>
      <c r="C316" t="s">
        <v>1320</v>
      </c>
      <c r="D316" t="s">
        <v>253</v>
      </c>
      <c r="E316" t="s">
        <v>847</v>
      </c>
      <c r="F316" t="s">
        <v>848</v>
      </c>
      <c r="I316" t="s">
        <v>1294</v>
      </c>
      <c r="AI316" t="s">
        <v>600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1333</v>
      </c>
    </row>
    <row r="317" spans="1:167" ht="16" hidden="1" customHeight="1" x14ac:dyDescent="0.2">
      <c r="A317">
        <v>317</v>
      </c>
      <c r="B317">
        <v>31</v>
      </c>
      <c r="C317" t="s">
        <v>1311</v>
      </c>
      <c r="D317" t="s">
        <v>167</v>
      </c>
      <c r="E317" t="s">
        <v>167</v>
      </c>
      <c r="F317" t="s">
        <v>849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hidden="1" customHeight="1" x14ac:dyDescent="0.2">
      <c r="A318">
        <v>318</v>
      </c>
      <c r="B318">
        <v>19</v>
      </c>
      <c r="C318" t="s">
        <v>1302</v>
      </c>
      <c r="D318" t="s">
        <v>850</v>
      </c>
      <c r="E318" t="s">
        <v>850</v>
      </c>
      <c r="F318" t="s">
        <v>851</v>
      </c>
      <c r="G318" t="s">
        <v>852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hidden="1" customHeight="1" x14ac:dyDescent="0.2">
      <c r="A319">
        <v>319</v>
      </c>
      <c r="B319">
        <v>33</v>
      </c>
      <c r="C319" t="s">
        <v>1304</v>
      </c>
      <c r="D319" t="s">
        <v>850</v>
      </c>
      <c r="E319" t="s">
        <v>850</v>
      </c>
      <c r="F319" t="s">
        <v>851</v>
      </c>
      <c r="G319" t="s">
        <v>852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hidden="1" customHeight="1" x14ac:dyDescent="0.2">
      <c r="A320">
        <v>320</v>
      </c>
      <c r="B320">
        <v>10</v>
      </c>
      <c r="C320" t="s">
        <v>1321</v>
      </c>
      <c r="D320" t="s">
        <v>853</v>
      </c>
      <c r="E320" t="s">
        <v>854</v>
      </c>
      <c r="F320" t="s">
        <v>174</v>
      </c>
      <c r="G320" t="s">
        <v>852</v>
      </c>
      <c r="J320" t="s">
        <v>1349</v>
      </c>
      <c r="Z320" t="s">
        <v>65</v>
      </c>
      <c r="BZ320" t="s">
        <v>1324</v>
      </c>
      <c r="CD320" t="s">
        <v>1329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1305</v>
      </c>
      <c r="D321" t="s">
        <v>254</v>
      </c>
      <c r="E321" t="s">
        <v>851</v>
      </c>
      <c r="F321" t="s">
        <v>855</v>
      </c>
      <c r="I321" t="s">
        <v>1294</v>
      </c>
      <c r="J321" s="20"/>
      <c r="DD321"/>
      <c r="DE321"/>
      <c r="DF321"/>
      <c r="DG321"/>
      <c r="DH321"/>
      <c r="DI321"/>
      <c r="DJ321"/>
      <c r="DK321"/>
      <c r="DL321"/>
      <c r="DM321"/>
      <c r="DN321"/>
      <c r="EJ321" t="s">
        <v>1318</v>
      </c>
    </row>
    <row r="322" spans="1:155" ht="16" hidden="1" customHeight="1" x14ac:dyDescent="0.2">
      <c r="A322">
        <v>322</v>
      </c>
      <c r="B322">
        <v>32</v>
      </c>
      <c r="C322" t="s">
        <v>1311</v>
      </c>
      <c r="D322" t="s">
        <v>851</v>
      </c>
      <c r="E322" t="s">
        <v>851</v>
      </c>
      <c r="F322" t="s">
        <v>255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hidden="1" customHeight="1" x14ac:dyDescent="0.2">
      <c r="A323">
        <v>323</v>
      </c>
      <c r="B323">
        <v>28</v>
      </c>
      <c r="C323" t="s">
        <v>1306</v>
      </c>
      <c r="D323" t="s">
        <v>856</v>
      </c>
      <c r="E323" t="s">
        <v>856</v>
      </c>
      <c r="F323" t="s">
        <v>857</v>
      </c>
      <c r="G323" t="s">
        <v>858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hidden="1" customHeight="1" x14ac:dyDescent="0.2">
      <c r="A324">
        <v>324</v>
      </c>
      <c r="B324">
        <v>34</v>
      </c>
      <c r="C324" t="s">
        <v>1304</v>
      </c>
      <c r="D324" t="s">
        <v>856</v>
      </c>
      <c r="E324" t="s">
        <v>856</v>
      </c>
      <c r="F324" t="s">
        <v>859</v>
      </c>
      <c r="G324" t="s">
        <v>858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hidden="1" customHeight="1" x14ac:dyDescent="0.2">
      <c r="A325">
        <v>325</v>
      </c>
      <c r="B325">
        <v>13</v>
      </c>
      <c r="C325" t="s">
        <v>1317</v>
      </c>
      <c r="D325" t="s">
        <v>860</v>
      </c>
      <c r="E325" t="s">
        <v>861</v>
      </c>
      <c r="F325" t="s">
        <v>862</v>
      </c>
      <c r="G325" t="s">
        <v>863</v>
      </c>
      <c r="I325" t="s">
        <v>1294</v>
      </c>
      <c r="N325" t="s">
        <v>54</v>
      </c>
      <c r="AB325" t="s">
        <v>603</v>
      </c>
      <c r="CE325" t="s">
        <v>1330</v>
      </c>
      <c r="CJ325" t="s">
        <v>376</v>
      </c>
      <c r="CS325" t="s">
        <v>68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hidden="1" customHeight="1" x14ac:dyDescent="0.2">
      <c r="A326">
        <v>326</v>
      </c>
      <c r="B326">
        <v>4</v>
      </c>
      <c r="C326" t="s">
        <v>22</v>
      </c>
      <c r="D326" t="s">
        <v>864</v>
      </c>
      <c r="E326" t="s">
        <v>865</v>
      </c>
      <c r="F326" t="s">
        <v>866</v>
      </c>
      <c r="G326" t="s">
        <v>867</v>
      </c>
      <c r="I326" t="s">
        <v>1294</v>
      </c>
      <c r="N326" t="s">
        <v>54</v>
      </c>
      <c r="CB326" t="s">
        <v>1327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hidden="1" customHeight="1" x14ac:dyDescent="0.2">
      <c r="A327">
        <v>327</v>
      </c>
      <c r="B327">
        <v>5</v>
      </c>
      <c r="C327" t="s">
        <v>1318</v>
      </c>
      <c r="D327" t="s">
        <v>868</v>
      </c>
      <c r="E327" t="s">
        <v>869</v>
      </c>
      <c r="F327" t="s">
        <v>857</v>
      </c>
      <c r="G327" t="s">
        <v>870</v>
      </c>
      <c r="I327" t="s">
        <v>1294</v>
      </c>
      <c r="N327" t="s">
        <v>54</v>
      </c>
      <c r="AG327" t="s">
        <v>357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1339</v>
      </c>
    </row>
    <row r="328" spans="1:155" ht="16" hidden="1" customHeight="1" x14ac:dyDescent="0.2">
      <c r="A328">
        <v>328</v>
      </c>
      <c r="B328">
        <v>6</v>
      </c>
      <c r="C328" t="s">
        <v>1318</v>
      </c>
      <c r="D328" t="s">
        <v>868</v>
      </c>
      <c r="E328" t="s">
        <v>869</v>
      </c>
      <c r="F328" t="s">
        <v>857</v>
      </c>
      <c r="G328" t="s">
        <v>871</v>
      </c>
      <c r="I328" t="s">
        <v>1294</v>
      </c>
      <c r="M328" t="s">
        <v>53</v>
      </c>
      <c r="AG328" t="s">
        <v>357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1339</v>
      </c>
    </row>
    <row r="329" spans="1:155" ht="16" hidden="1" customHeight="1" x14ac:dyDescent="0.2">
      <c r="A329">
        <v>329</v>
      </c>
      <c r="B329">
        <v>17</v>
      </c>
      <c r="C329" t="s">
        <v>1320</v>
      </c>
      <c r="D329" t="s">
        <v>872</v>
      </c>
      <c r="E329" t="s">
        <v>857</v>
      </c>
      <c r="F329" t="s">
        <v>873</v>
      </c>
      <c r="I329" t="s">
        <v>1294</v>
      </c>
      <c r="AG329" t="s">
        <v>357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1318</v>
      </c>
    </row>
    <row r="330" spans="1:155" ht="16" hidden="1" customHeight="1" x14ac:dyDescent="0.2">
      <c r="A330">
        <v>330</v>
      </c>
      <c r="B330">
        <v>20</v>
      </c>
      <c r="C330" t="s">
        <v>1302</v>
      </c>
      <c r="D330" t="s">
        <v>857</v>
      </c>
      <c r="E330" t="s">
        <v>857</v>
      </c>
      <c r="F330" t="s">
        <v>859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1305</v>
      </c>
      <c r="D331" t="s">
        <v>874</v>
      </c>
      <c r="E331" t="s">
        <v>859</v>
      </c>
      <c r="F331" t="s">
        <v>875</v>
      </c>
      <c r="I331" t="s">
        <v>1294</v>
      </c>
      <c r="J331" s="20"/>
      <c r="DD331"/>
      <c r="DE331"/>
      <c r="DF331"/>
      <c r="DG331"/>
      <c r="DH331"/>
      <c r="DI331"/>
      <c r="DJ331"/>
      <c r="DK331"/>
      <c r="DL331"/>
      <c r="DM331"/>
      <c r="DN331"/>
      <c r="EJ331" t="s">
        <v>1318</v>
      </c>
    </row>
    <row r="332" spans="1:155" ht="16" hidden="1" customHeight="1" x14ac:dyDescent="0.2">
      <c r="A332">
        <v>332</v>
      </c>
      <c r="B332">
        <v>33</v>
      </c>
      <c r="C332" t="s">
        <v>1311</v>
      </c>
      <c r="D332" t="s">
        <v>859</v>
      </c>
      <c r="E332" t="s">
        <v>859</v>
      </c>
      <c r="F332" t="s">
        <v>876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hidden="1" customHeight="1" x14ac:dyDescent="0.2">
      <c r="A333">
        <v>333</v>
      </c>
      <c r="B333">
        <v>29</v>
      </c>
      <c r="C333" t="s">
        <v>1306</v>
      </c>
      <c r="D333" t="s">
        <v>256</v>
      </c>
      <c r="E333" t="s">
        <v>256</v>
      </c>
      <c r="F333" t="s">
        <v>877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hidden="1" customHeight="1" x14ac:dyDescent="0.2">
      <c r="A334">
        <v>334</v>
      </c>
      <c r="B334">
        <v>35</v>
      </c>
      <c r="C334" t="s">
        <v>1304</v>
      </c>
      <c r="D334" t="s">
        <v>256</v>
      </c>
      <c r="E334" t="s">
        <v>256</v>
      </c>
      <c r="F334" t="s">
        <v>877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hidden="1" customHeight="1" x14ac:dyDescent="0.2">
      <c r="A335">
        <v>335</v>
      </c>
      <c r="B335">
        <v>34</v>
      </c>
      <c r="C335" t="s">
        <v>1311</v>
      </c>
      <c r="D335" t="s">
        <v>877</v>
      </c>
      <c r="E335" t="s">
        <v>877</v>
      </c>
      <c r="F335" t="s">
        <v>878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hidden="1" customHeight="1" x14ac:dyDescent="0.2">
      <c r="A336">
        <v>336</v>
      </c>
      <c r="B336">
        <v>14</v>
      </c>
      <c r="C336" t="s">
        <v>1317</v>
      </c>
      <c r="D336" t="s">
        <v>879</v>
      </c>
      <c r="E336" t="s">
        <v>878</v>
      </c>
      <c r="F336" t="s">
        <v>175</v>
      </c>
      <c r="G336" t="s">
        <v>880</v>
      </c>
      <c r="I336" t="s">
        <v>1294</v>
      </c>
      <c r="AS336">
        <v>28</v>
      </c>
      <c r="CG336" t="s">
        <v>1331</v>
      </c>
      <c r="CI336" t="s">
        <v>756</v>
      </c>
      <c r="CQ336" t="s">
        <v>66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hidden="1" customHeight="1" x14ac:dyDescent="0.2">
      <c r="A337">
        <v>337</v>
      </c>
      <c r="B337">
        <v>21</v>
      </c>
      <c r="C337" t="s">
        <v>1302</v>
      </c>
      <c r="D337" t="s">
        <v>881</v>
      </c>
      <c r="E337" t="s">
        <v>881</v>
      </c>
      <c r="F337" t="s">
        <v>168</v>
      </c>
      <c r="G337" t="s">
        <v>880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hidden="1" customHeight="1" x14ac:dyDescent="0.2">
      <c r="A338">
        <v>338</v>
      </c>
      <c r="B338">
        <v>36</v>
      </c>
      <c r="C338" t="s">
        <v>1304</v>
      </c>
      <c r="D338" t="s">
        <v>881</v>
      </c>
      <c r="E338" t="s">
        <v>881</v>
      </c>
      <c r="F338" t="s">
        <v>168</v>
      </c>
      <c r="G338" t="s">
        <v>880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hidden="1" customHeight="1" x14ac:dyDescent="0.2">
      <c r="A339">
        <v>339</v>
      </c>
      <c r="B339">
        <v>15</v>
      </c>
      <c r="C339" t="s">
        <v>1317</v>
      </c>
      <c r="D339" t="s">
        <v>882</v>
      </c>
      <c r="E339" t="s">
        <v>168</v>
      </c>
      <c r="F339" t="s">
        <v>257</v>
      </c>
      <c r="G339" t="s">
        <v>880</v>
      </c>
      <c r="J339" t="s">
        <v>1349</v>
      </c>
      <c r="S339" t="s">
        <v>59</v>
      </c>
      <c r="CG339" t="s">
        <v>1331</v>
      </c>
      <c r="CL339" t="s">
        <v>326</v>
      </c>
      <c r="CU339" t="s">
        <v>142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hidden="1" customHeight="1" x14ac:dyDescent="0.2">
      <c r="A340">
        <v>340</v>
      </c>
      <c r="B340">
        <v>35</v>
      </c>
      <c r="C340" t="s">
        <v>1311</v>
      </c>
      <c r="D340" t="s">
        <v>168</v>
      </c>
      <c r="E340" t="s">
        <v>168</v>
      </c>
      <c r="F340" t="s">
        <v>883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hidden="1" customHeight="1" x14ac:dyDescent="0.2">
      <c r="A341">
        <v>341</v>
      </c>
      <c r="B341">
        <v>30</v>
      </c>
      <c r="C341" t="s">
        <v>1306</v>
      </c>
      <c r="D341" t="s">
        <v>258</v>
      </c>
      <c r="E341" t="s">
        <v>258</v>
      </c>
      <c r="F341" t="s">
        <v>884</v>
      </c>
      <c r="G341" t="s">
        <v>885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hidden="1" customHeight="1" x14ac:dyDescent="0.2">
      <c r="A342">
        <v>342</v>
      </c>
      <c r="B342">
        <v>37</v>
      </c>
      <c r="C342" t="s">
        <v>1304</v>
      </c>
      <c r="D342" t="s">
        <v>258</v>
      </c>
      <c r="E342" t="s">
        <v>258</v>
      </c>
      <c r="F342" t="s">
        <v>884</v>
      </c>
      <c r="G342" t="s">
        <v>885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hidden="1" customHeight="1" x14ac:dyDescent="0.2">
      <c r="A343">
        <v>343</v>
      </c>
      <c r="B343">
        <v>11</v>
      </c>
      <c r="C343" t="s">
        <v>1321</v>
      </c>
      <c r="D343" t="s">
        <v>886</v>
      </c>
      <c r="E343" t="s">
        <v>887</v>
      </c>
      <c r="F343" t="s">
        <v>888</v>
      </c>
      <c r="G343" t="s">
        <v>889</v>
      </c>
      <c r="I343" t="s">
        <v>1294</v>
      </c>
      <c r="S343" t="s">
        <v>59</v>
      </c>
      <c r="BZ343" t="s">
        <v>1324</v>
      </c>
      <c r="CB343" t="s">
        <v>1327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hidden="1" customHeight="1" x14ac:dyDescent="0.2">
      <c r="A344">
        <v>344</v>
      </c>
      <c r="B344">
        <v>12</v>
      </c>
      <c r="C344" t="s">
        <v>1308</v>
      </c>
      <c r="D344" t="s">
        <v>890</v>
      </c>
      <c r="E344" t="s">
        <v>891</v>
      </c>
      <c r="F344" t="s">
        <v>892</v>
      </c>
      <c r="J344" t="s">
        <v>1349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hidden="1" customHeight="1" x14ac:dyDescent="0.2">
      <c r="A345">
        <v>345</v>
      </c>
      <c r="B345">
        <v>13</v>
      </c>
      <c r="C345" t="s">
        <v>1308</v>
      </c>
      <c r="D345" t="s">
        <v>893</v>
      </c>
      <c r="E345" t="s">
        <v>894</v>
      </c>
      <c r="F345" t="s">
        <v>895</v>
      </c>
      <c r="J345" t="s">
        <v>1349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hidden="1" customHeight="1" x14ac:dyDescent="0.2">
      <c r="A346">
        <v>346</v>
      </c>
      <c r="B346">
        <v>7</v>
      </c>
      <c r="C346" t="s">
        <v>135</v>
      </c>
      <c r="D346" t="s">
        <v>893</v>
      </c>
      <c r="E346" t="s">
        <v>894</v>
      </c>
      <c r="F346" t="s">
        <v>895</v>
      </c>
      <c r="G346" t="s">
        <v>896</v>
      </c>
      <c r="I346" t="s">
        <v>1294</v>
      </c>
      <c r="Y346" t="s">
        <v>64</v>
      </c>
      <c r="AH346" t="s">
        <v>392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133</v>
      </c>
    </row>
    <row r="347" spans="1:167" ht="16" hidden="1" customHeight="1" x14ac:dyDescent="0.2">
      <c r="A347">
        <v>347</v>
      </c>
      <c r="B347">
        <v>13</v>
      </c>
      <c r="C347" t="s">
        <v>1322</v>
      </c>
      <c r="D347" t="s">
        <v>897</v>
      </c>
      <c r="E347" t="s">
        <v>884</v>
      </c>
      <c r="F347" t="s">
        <v>884</v>
      </c>
      <c r="G347" t="s">
        <v>898</v>
      </c>
      <c r="I347" t="s">
        <v>1294</v>
      </c>
      <c r="AH347" t="s">
        <v>392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1346</v>
      </c>
    </row>
    <row r="348" spans="1:167" ht="16" hidden="1" customHeight="1" x14ac:dyDescent="0.2">
      <c r="A348">
        <v>348</v>
      </c>
      <c r="B348">
        <v>36</v>
      </c>
      <c r="C348" t="s">
        <v>1311</v>
      </c>
      <c r="D348" t="s">
        <v>884</v>
      </c>
      <c r="E348" t="s">
        <v>884</v>
      </c>
      <c r="F348" t="s">
        <v>899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hidden="1" customHeight="1" x14ac:dyDescent="0.2">
      <c r="A349">
        <v>349</v>
      </c>
      <c r="B349">
        <v>6</v>
      </c>
      <c r="C349" t="s">
        <v>1319</v>
      </c>
      <c r="D349" t="s">
        <v>900</v>
      </c>
      <c r="E349" t="s">
        <v>901</v>
      </c>
      <c r="F349" t="s">
        <v>902</v>
      </c>
      <c r="G349" t="s">
        <v>903</v>
      </c>
      <c r="I349" t="s">
        <v>1294</v>
      </c>
      <c r="Y349" t="s">
        <v>64</v>
      </c>
      <c r="AG349" t="s">
        <v>357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1347</v>
      </c>
    </row>
    <row r="350" spans="1:167" ht="16" hidden="1" customHeight="1" x14ac:dyDescent="0.2">
      <c r="A350">
        <v>350</v>
      </c>
      <c r="B350">
        <v>14</v>
      </c>
      <c r="C350" t="s">
        <v>1322</v>
      </c>
      <c r="D350" t="s">
        <v>904</v>
      </c>
      <c r="E350" t="s">
        <v>901</v>
      </c>
      <c r="F350" t="s">
        <v>901</v>
      </c>
      <c r="G350" t="s">
        <v>905</v>
      </c>
      <c r="I350" t="s">
        <v>1294</v>
      </c>
      <c r="AG350" t="s">
        <v>357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1344</v>
      </c>
    </row>
    <row r="351" spans="1:167" ht="16" hidden="1" customHeight="1" x14ac:dyDescent="0.2">
      <c r="A351">
        <v>351</v>
      </c>
      <c r="B351">
        <v>31</v>
      </c>
      <c r="C351" t="s">
        <v>1306</v>
      </c>
      <c r="D351" t="s">
        <v>906</v>
      </c>
      <c r="E351" t="s">
        <v>906</v>
      </c>
      <c r="F351" t="s">
        <v>907</v>
      </c>
      <c r="G351" t="s">
        <v>908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hidden="1" customHeight="1" x14ac:dyDescent="0.2">
      <c r="A352">
        <v>352</v>
      </c>
      <c r="B352">
        <v>38</v>
      </c>
      <c r="C352" t="s">
        <v>1304</v>
      </c>
      <c r="D352" t="s">
        <v>906</v>
      </c>
      <c r="E352" t="s">
        <v>906</v>
      </c>
      <c r="F352" t="s">
        <v>907</v>
      </c>
      <c r="G352" t="s">
        <v>908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hidden="1" customHeight="1" x14ac:dyDescent="0.2">
      <c r="A353">
        <v>353</v>
      </c>
      <c r="B353">
        <v>12</v>
      </c>
      <c r="C353" t="s">
        <v>129</v>
      </c>
      <c r="D353" t="s">
        <v>909</v>
      </c>
      <c r="E353" t="s">
        <v>906</v>
      </c>
      <c r="F353" t="s">
        <v>910</v>
      </c>
      <c r="J353" t="s">
        <v>1349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hidden="1" customHeight="1" x14ac:dyDescent="0.2">
      <c r="A354">
        <v>354</v>
      </c>
      <c r="B354">
        <v>51</v>
      </c>
      <c r="C354" t="s">
        <v>1309</v>
      </c>
      <c r="D354" t="s">
        <v>911</v>
      </c>
      <c r="E354" t="s">
        <v>912</v>
      </c>
      <c r="F354" t="s">
        <v>913</v>
      </c>
      <c r="J354" t="s">
        <v>1349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hidden="1" customHeight="1" x14ac:dyDescent="0.2">
      <c r="A355">
        <v>355</v>
      </c>
      <c r="B355">
        <v>45</v>
      </c>
      <c r="C355" t="s">
        <v>21</v>
      </c>
      <c r="D355" t="s">
        <v>910</v>
      </c>
      <c r="E355" t="s">
        <v>914</v>
      </c>
      <c r="F355" t="s">
        <v>915</v>
      </c>
      <c r="G355" t="s">
        <v>916</v>
      </c>
      <c r="I355" t="s">
        <v>1294</v>
      </c>
      <c r="Q355" t="s">
        <v>57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1343</v>
      </c>
    </row>
    <row r="356" spans="1:164" ht="16" hidden="1" customHeight="1" x14ac:dyDescent="0.2">
      <c r="A356">
        <v>356</v>
      </c>
      <c r="B356">
        <v>13</v>
      </c>
      <c r="C356" t="s">
        <v>1310</v>
      </c>
      <c r="D356" t="s">
        <v>911</v>
      </c>
      <c r="E356" t="s">
        <v>907</v>
      </c>
      <c r="F356" t="s">
        <v>917</v>
      </c>
      <c r="G356" t="s">
        <v>918</v>
      </c>
      <c r="I356" t="s">
        <v>1294</v>
      </c>
      <c r="AE356" t="s">
        <v>440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1307</v>
      </c>
    </row>
    <row r="357" spans="1:164" ht="16" hidden="1" customHeight="1" x14ac:dyDescent="0.2">
      <c r="A357">
        <v>357</v>
      </c>
      <c r="B357">
        <v>37</v>
      </c>
      <c r="C357" t="s">
        <v>1311</v>
      </c>
      <c r="D357" t="s">
        <v>907</v>
      </c>
      <c r="E357" t="s">
        <v>907</v>
      </c>
      <c r="F357" t="s">
        <v>919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hidden="1" customHeight="1" x14ac:dyDescent="0.2">
      <c r="A358">
        <v>358</v>
      </c>
      <c r="B358">
        <v>22</v>
      </c>
      <c r="C358" t="s">
        <v>1302</v>
      </c>
      <c r="D358" t="s">
        <v>920</v>
      </c>
      <c r="E358" t="s">
        <v>920</v>
      </c>
      <c r="F358" t="s">
        <v>921</v>
      </c>
      <c r="G358" t="s">
        <v>922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hidden="1" customHeight="1" x14ac:dyDescent="0.2">
      <c r="A359">
        <v>359</v>
      </c>
      <c r="B359">
        <v>39</v>
      </c>
      <c r="C359" t="s">
        <v>1304</v>
      </c>
      <c r="D359" t="s">
        <v>920</v>
      </c>
      <c r="E359" t="s">
        <v>920</v>
      </c>
      <c r="F359" t="s">
        <v>921</v>
      </c>
      <c r="G359" t="s">
        <v>922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hidden="1" customHeight="1" x14ac:dyDescent="0.2">
      <c r="A360">
        <v>360</v>
      </c>
      <c r="B360">
        <v>16</v>
      </c>
      <c r="C360" t="s">
        <v>1317</v>
      </c>
      <c r="D360" t="s">
        <v>923</v>
      </c>
      <c r="E360" t="s">
        <v>924</v>
      </c>
      <c r="F360" t="s">
        <v>925</v>
      </c>
      <c r="G360" t="s">
        <v>926</v>
      </c>
      <c r="J360" t="s">
        <v>1349</v>
      </c>
      <c r="N360" t="s">
        <v>54</v>
      </c>
      <c r="CE360" t="s">
        <v>1330</v>
      </c>
      <c r="CJ360" t="s">
        <v>376</v>
      </c>
      <c r="CS360" t="s">
        <v>68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hidden="1" customHeight="1" x14ac:dyDescent="0.2">
      <c r="A361">
        <v>361</v>
      </c>
      <c r="B361">
        <v>5</v>
      </c>
      <c r="C361" t="s">
        <v>22</v>
      </c>
      <c r="D361" t="s">
        <v>927</v>
      </c>
      <c r="E361" t="s">
        <v>928</v>
      </c>
      <c r="F361" t="s">
        <v>921</v>
      </c>
      <c r="G361" t="s">
        <v>929</v>
      </c>
      <c r="J361" t="s">
        <v>1349</v>
      </c>
      <c r="N361" t="s">
        <v>54</v>
      </c>
      <c r="CC361" t="s">
        <v>1328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hidden="1" customHeight="1" x14ac:dyDescent="0.2">
      <c r="A362">
        <v>362</v>
      </c>
      <c r="B362">
        <v>8</v>
      </c>
      <c r="C362" t="s">
        <v>135</v>
      </c>
      <c r="D362" t="s">
        <v>930</v>
      </c>
      <c r="E362" t="s">
        <v>931</v>
      </c>
      <c r="F362" t="s">
        <v>932</v>
      </c>
      <c r="G362" t="s">
        <v>933</v>
      </c>
      <c r="J362" t="s">
        <v>1349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1332</v>
      </c>
    </row>
    <row r="363" spans="1:164" ht="16" hidden="1" customHeight="1" x14ac:dyDescent="0.2">
      <c r="A363">
        <v>363</v>
      </c>
      <c r="B363">
        <v>52</v>
      </c>
      <c r="C363" t="s">
        <v>1309</v>
      </c>
      <c r="D363" t="s">
        <v>931</v>
      </c>
      <c r="E363" t="s">
        <v>932</v>
      </c>
      <c r="F363" t="s">
        <v>169</v>
      </c>
      <c r="I363" t="s">
        <v>1294</v>
      </c>
      <c r="AD363" t="s">
        <v>322</v>
      </c>
      <c r="CD363" t="s">
        <v>1329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hidden="1" customHeight="1" x14ac:dyDescent="0.2">
      <c r="A364">
        <v>364</v>
      </c>
      <c r="B364">
        <v>15</v>
      </c>
      <c r="C364" t="s">
        <v>1322</v>
      </c>
      <c r="D364" t="s">
        <v>934</v>
      </c>
      <c r="E364" t="s">
        <v>921</v>
      </c>
      <c r="F364" t="s">
        <v>921</v>
      </c>
      <c r="G364" t="s">
        <v>935</v>
      </c>
      <c r="J364" t="s">
        <v>1349</v>
      </c>
      <c r="N364" t="s">
        <v>54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1346</v>
      </c>
    </row>
    <row r="365" spans="1:164" ht="16" hidden="1" customHeight="1" x14ac:dyDescent="0.2">
      <c r="A365">
        <v>365</v>
      </c>
      <c r="B365">
        <v>38</v>
      </c>
      <c r="C365" t="s">
        <v>1311</v>
      </c>
      <c r="D365" t="s">
        <v>921</v>
      </c>
      <c r="E365" t="s">
        <v>921</v>
      </c>
      <c r="F365" t="s">
        <v>936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hidden="1" customHeight="1" x14ac:dyDescent="0.2">
      <c r="A366">
        <v>366</v>
      </c>
      <c r="B366">
        <v>40</v>
      </c>
      <c r="C366" t="s">
        <v>1304</v>
      </c>
      <c r="D366" t="s">
        <v>937</v>
      </c>
      <c r="E366" t="s">
        <v>937</v>
      </c>
      <c r="F366" t="s">
        <v>938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hidden="1" customHeight="1" x14ac:dyDescent="0.2">
      <c r="A367">
        <v>367</v>
      </c>
      <c r="B367">
        <v>13</v>
      </c>
      <c r="C367" t="s">
        <v>129</v>
      </c>
      <c r="D367" t="s">
        <v>939</v>
      </c>
      <c r="E367" t="s">
        <v>940</v>
      </c>
      <c r="F367" t="s">
        <v>941</v>
      </c>
      <c r="I367" t="s">
        <v>1294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hidden="1" customHeight="1" x14ac:dyDescent="0.2">
      <c r="A368">
        <v>368</v>
      </c>
      <c r="B368">
        <v>18</v>
      </c>
      <c r="C368" t="s">
        <v>1320</v>
      </c>
      <c r="D368" t="s">
        <v>937</v>
      </c>
      <c r="E368" t="s">
        <v>938</v>
      </c>
      <c r="F368" t="s">
        <v>942</v>
      </c>
      <c r="I368" t="s">
        <v>1294</v>
      </c>
      <c r="AF368" t="s">
        <v>411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1333</v>
      </c>
    </row>
    <row r="369" spans="1:161" ht="16" hidden="1" customHeight="1" x14ac:dyDescent="0.2">
      <c r="A369">
        <v>369</v>
      </c>
      <c r="B369">
        <v>39</v>
      </c>
      <c r="C369" t="s">
        <v>1311</v>
      </c>
      <c r="D369" t="s">
        <v>938</v>
      </c>
      <c r="E369" t="s">
        <v>938</v>
      </c>
      <c r="F369" t="s">
        <v>943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hidden="1" customHeight="1" x14ac:dyDescent="0.2">
      <c r="A370">
        <v>370</v>
      </c>
      <c r="B370">
        <v>23</v>
      </c>
      <c r="C370" t="s">
        <v>1302</v>
      </c>
      <c r="D370" t="s">
        <v>944</v>
      </c>
      <c r="E370" t="s">
        <v>944</v>
      </c>
      <c r="F370" t="s">
        <v>945</v>
      </c>
      <c r="G370" t="s">
        <v>252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hidden="1" customHeight="1" x14ac:dyDescent="0.2">
      <c r="A371">
        <v>371</v>
      </c>
      <c r="B371">
        <v>41</v>
      </c>
      <c r="C371" t="s">
        <v>1304</v>
      </c>
      <c r="D371" t="s">
        <v>944</v>
      </c>
      <c r="E371" t="s">
        <v>944</v>
      </c>
      <c r="F371" t="s">
        <v>945</v>
      </c>
      <c r="G371" t="s">
        <v>252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hidden="1" customHeight="1" x14ac:dyDescent="0.2">
      <c r="A372">
        <v>372</v>
      </c>
      <c r="B372">
        <v>12</v>
      </c>
      <c r="C372" t="s">
        <v>1321</v>
      </c>
      <c r="D372" t="s">
        <v>946</v>
      </c>
      <c r="E372" t="s">
        <v>947</v>
      </c>
      <c r="F372" t="s">
        <v>948</v>
      </c>
      <c r="G372" t="s">
        <v>252</v>
      </c>
      <c r="J372" t="s">
        <v>1349</v>
      </c>
      <c r="S372" t="s">
        <v>59</v>
      </c>
      <c r="BZ372" t="s">
        <v>1324</v>
      </c>
      <c r="CD372" t="s">
        <v>1329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1305</v>
      </c>
      <c r="D373" t="s">
        <v>949</v>
      </c>
      <c r="E373" t="s">
        <v>950</v>
      </c>
      <c r="F373" t="s">
        <v>951</v>
      </c>
      <c r="I373" t="s">
        <v>1294</v>
      </c>
      <c r="J373" s="20"/>
      <c r="DD373"/>
      <c r="DE373"/>
      <c r="DF373"/>
      <c r="DG373"/>
      <c r="DH373"/>
      <c r="DI373"/>
      <c r="DJ373"/>
      <c r="DK373"/>
      <c r="DL373"/>
      <c r="DM373"/>
      <c r="DN373"/>
      <c r="EJ373" t="s">
        <v>1318</v>
      </c>
    </row>
    <row r="374" spans="1:161" ht="16" hidden="1" customHeight="1" x14ac:dyDescent="0.2">
      <c r="A374">
        <v>374</v>
      </c>
      <c r="B374">
        <v>40</v>
      </c>
      <c r="C374" t="s">
        <v>1311</v>
      </c>
      <c r="D374" t="s">
        <v>945</v>
      </c>
      <c r="E374" t="s">
        <v>945</v>
      </c>
      <c r="F374" t="s">
        <v>951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hidden="1" customHeight="1" x14ac:dyDescent="0.2">
      <c r="A375">
        <v>375</v>
      </c>
      <c r="B375">
        <v>32</v>
      </c>
      <c r="C375" t="s">
        <v>1306</v>
      </c>
      <c r="D375" t="s">
        <v>259</v>
      </c>
      <c r="E375" t="s">
        <v>259</v>
      </c>
      <c r="F375" t="s">
        <v>952</v>
      </c>
      <c r="G375" t="s">
        <v>953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hidden="1" customHeight="1" x14ac:dyDescent="0.2">
      <c r="A376">
        <v>376</v>
      </c>
      <c r="B376">
        <v>42</v>
      </c>
      <c r="C376" t="s">
        <v>1304</v>
      </c>
      <c r="D376" t="s">
        <v>259</v>
      </c>
      <c r="E376" t="s">
        <v>259</v>
      </c>
      <c r="F376" t="s">
        <v>954</v>
      </c>
      <c r="G376" t="s">
        <v>955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hidden="1" customHeight="1" x14ac:dyDescent="0.2">
      <c r="A377">
        <v>377</v>
      </c>
      <c r="B377">
        <v>17</v>
      </c>
      <c r="C377" t="s">
        <v>1317</v>
      </c>
      <c r="D377" t="s">
        <v>260</v>
      </c>
      <c r="E377" t="s">
        <v>956</v>
      </c>
      <c r="F377" t="s">
        <v>957</v>
      </c>
      <c r="G377" t="s">
        <v>391</v>
      </c>
      <c r="I377" t="s">
        <v>1294</v>
      </c>
      <c r="S377" t="s">
        <v>59</v>
      </c>
      <c r="AB377" t="s">
        <v>603</v>
      </c>
      <c r="CE377" t="s">
        <v>1330</v>
      </c>
      <c r="CJ377" t="s">
        <v>376</v>
      </c>
      <c r="CQ377" t="s">
        <v>66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hidden="1" customHeight="1" x14ac:dyDescent="0.2">
      <c r="A378">
        <v>378</v>
      </c>
      <c r="B378">
        <v>53</v>
      </c>
      <c r="C378" t="s">
        <v>1309</v>
      </c>
      <c r="D378" t="s">
        <v>958</v>
      </c>
      <c r="E378" t="s">
        <v>959</v>
      </c>
      <c r="F378" t="s">
        <v>960</v>
      </c>
      <c r="J378" t="s">
        <v>1349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hidden="1" customHeight="1" x14ac:dyDescent="0.2">
      <c r="A379">
        <v>379</v>
      </c>
      <c r="B379">
        <v>46</v>
      </c>
      <c r="C379" t="s">
        <v>21</v>
      </c>
      <c r="D379" t="s">
        <v>961</v>
      </c>
      <c r="E379" t="s">
        <v>962</v>
      </c>
      <c r="F379" t="s">
        <v>963</v>
      </c>
      <c r="G379" t="s">
        <v>964</v>
      </c>
      <c r="I379" t="s">
        <v>1294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1343</v>
      </c>
    </row>
    <row r="380" spans="1:161" ht="16" hidden="1" customHeight="1" x14ac:dyDescent="0.2">
      <c r="A380">
        <v>380</v>
      </c>
      <c r="B380">
        <v>14</v>
      </c>
      <c r="C380" t="s">
        <v>1308</v>
      </c>
      <c r="D380" t="s">
        <v>963</v>
      </c>
      <c r="E380" t="s">
        <v>965</v>
      </c>
      <c r="F380" t="s">
        <v>966</v>
      </c>
      <c r="J380" t="s">
        <v>1349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hidden="1" customHeight="1" x14ac:dyDescent="0.2">
      <c r="A381">
        <v>381</v>
      </c>
      <c r="B381">
        <v>15</v>
      </c>
      <c r="C381" t="s">
        <v>1308</v>
      </c>
      <c r="D381" t="s">
        <v>967</v>
      </c>
      <c r="E381" t="s">
        <v>968</v>
      </c>
      <c r="F381" t="s">
        <v>969</v>
      </c>
      <c r="J381" t="s">
        <v>1349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hidden="1" customHeight="1" x14ac:dyDescent="0.2">
      <c r="A382">
        <v>382</v>
      </c>
      <c r="B382">
        <v>19</v>
      </c>
      <c r="C382" t="s">
        <v>1320</v>
      </c>
      <c r="D382" t="s">
        <v>970</v>
      </c>
      <c r="E382" t="s">
        <v>969</v>
      </c>
      <c r="F382" t="s">
        <v>971</v>
      </c>
      <c r="I382" t="s">
        <v>1294</v>
      </c>
      <c r="AI382" t="s">
        <v>600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1333</v>
      </c>
    </row>
    <row r="383" spans="1:161" ht="16" hidden="1" customHeight="1" x14ac:dyDescent="0.2">
      <c r="A383">
        <v>383</v>
      </c>
      <c r="B383">
        <v>24</v>
      </c>
      <c r="C383" t="s">
        <v>1302</v>
      </c>
      <c r="D383" t="s">
        <v>952</v>
      </c>
      <c r="E383" t="s">
        <v>952</v>
      </c>
      <c r="F383" t="s">
        <v>972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1305</v>
      </c>
      <c r="D384" t="s">
        <v>973</v>
      </c>
      <c r="E384" t="s">
        <v>974</v>
      </c>
      <c r="F384" t="s">
        <v>975</v>
      </c>
      <c r="I384" t="s">
        <v>1294</v>
      </c>
      <c r="J384" s="20"/>
      <c r="DD384"/>
      <c r="DE384"/>
      <c r="DF384"/>
      <c r="DG384"/>
      <c r="DH384"/>
      <c r="DI384"/>
      <c r="DJ384"/>
      <c r="DK384"/>
      <c r="DL384"/>
      <c r="DM384"/>
      <c r="DN384"/>
      <c r="EJ384" t="s">
        <v>1318</v>
      </c>
    </row>
    <row r="385" spans="1:155" ht="16" hidden="1" customHeight="1" x14ac:dyDescent="0.2">
      <c r="A385">
        <v>385</v>
      </c>
      <c r="B385">
        <v>33</v>
      </c>
      <c r="C385" t="s">
        <v>1306</v>
      </c>
      <c r="D385" t="s">
        <v>972</v>
      </c>
      <c r="E385" t="s">
        <v>972</v>
      </c>
      <c r="F385" t="s">
        <v>954</v>
      </c>
      <c r="G385" t="s">
        <v>976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hidden="1" customHeight="1" x14ac:dyDescent="0.2">
      <c r="A386">
        <v>386</v>
      </c>
      <c r="B386">
        <v>41</v>
      </c>
      <c r="C386" t="s">
        <v>1311</v>
      </c>
      <c r="D386" t="s">
        <v>954</v>
      </c>
      <c r="E386" t="s">
        <v>954</v>
      </c>
      <c r="F386" t="s">
        <v>977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hidden="1" customHeight="1" x14ac:dyDescent="0.2">
      <c r="A387">
        <v>387</v>
      </c>
      <c r="B387">
        <v>20</v>
      </c>
      <c r="C387" t="s">
        <v>1320</v>
      </c>
      <c r="D387" t="s">
        <v>975</v>
      </c>
      <c r="E387" t="s">
        <v>977</v>
      </c>
      <c r="F387" t="s">
        <v>978</v>
      </c>
      <c r="I387" t="s">
        <v>1294</v>
      </c>
      <c r="AP387" t="s">
        <v>979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1318</v>
      </c>
    </row>
    <row r="388" spans="1:155" ht="16" hidden="1" customHeight="1" x14ac:dyDescent="0.2">
      <c r="A388">
        <v>388</v>
      </c>
      <c r="B388">
        <v>7</v>
      </c>
      <c r="C388" t="s">
        <v>1318</v>
      </c>
      <c r="D388" t="s">
        <v>980</v>
      </c>
      <c r="E388" t="s">
        <v>977</v>
      </c>
      <c r="F388" t="s">
        <v>981</v>
      </c>
      <c r="G388" t="s">
        <v>982</v>
      </c>
      <c r="I388" t="s">
        <v>1294</v>
      </c>
      <c r="L388" t="s">
        <v>52</v>
      </c>
      <c r="AP388" t="s">
        <v>979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1339</v>
      </c>
    </row>
    <row r="389" spans="1:155" ht="16" hidden="1" customHeight="1" x14ac:dyDescent="0.2">
      <c r="A389">
        <v>389</v>
      </c>
      <c r="B389">
        <v>25</v>
      </c>
      <c r="C389" t="s">
        <v>1302</v>
      </c>
      <c r="D389" t="s">
        <v>983</v>
      </c>
      <c r="E389" t="s">
        <v>983</v>
      </c>
      <c r="F389" t="s">
        <v>984</v>
      </c>
      <c r="G389" t="s">
        <v>985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hidden="1" customHeight="1" x14ac:dyDescent="0.2">
      <c r="A390">
        <v>390</v>
      </c>
      <c r="B390">
        <v>43</v>
      </c>
      <c r="C390" t="s">
        <v>1304</v>
      </c>
      <c r="D390" t="s">
        <v>983</v>
      </c>
      <c r="E390" t="s">
        <v>983</v>
      </c>
      <c r="F390" t="s">
        <v>986</v>
      </c>
      <c r="G390" t="s">
        <v>987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hidden="1" customHeight="1" x14ac:dyDescent="0.2">
      <c r="A391">
        <v>391</v>
      </c>
      <c r="B391">
        <v>18</v>
      </c>
      <c r="C391" t="s">
        <v>1317</v>
      </c>
      <c r="D391" t="s">
        <v>988</v>
      </c>
      <c r="E391" t="s">
        <v>984</v>
      </c>
      <c r="F391" t="s">
        <v>989</v>
      </c>
      <c r="G391" t="s">
        <v>985</v>
      </c>
      <c r="J391" t="s">
        <v>1349</v>
      </c>
      <c r="S391" t="s">
        <v>59</v>
      </c>
      <c r="CF391" t="s">
        <v>1326</v>
      </c>
      <c r="CJ391" t="s">
        <v>376</v>
      </c>
      <c r="CT391" t="s">
        <v>69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hidden="1" customHeight="1" x14ac:dyDescent="0.2">
      <c r="A392">
        <v>392</v>
      </c>
      <c r="B392">
        <v>34</v>
      </c>
      <c r="C392" t="s">
        <v>1306</v>
      </c>
      <c r="D392" t="s">
        <v>984</v>
      </c>
      <c r="E392" t="s">
        <v>984</v>
      </c>
      <c r="F392" t="s">
        <v>986</v>
      </c>
      <c r="G392" t="s">
        <v>990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hidden="1" customHeight="1" x14ac:dyDescent="0.2">
      <c r="A393">
        <v>393</v>
      </c>
      <c r="B393">
        <v>16</v>
      </c>
      <c r="C393" t="s">
        <v>1308</v>
      </c>
      <c r="D393" t="s">
        <v>984</v>
      </c>
      <c r="E393" t="s">
        <v>991</v>
      </c>
      <c r="F393" t="s">
        <v>992</v>
      </c>
      <c r="J393" t="s">
        <v>1349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hidden="1" customHeight="1" x14ac:dyDescent="0.2">
      <c r="A394">
        <v>394</v>
      </c>
      <c r="B394">
        <v>17</v>
      </c>
      <c r="C394" t="s">
        <v>1308</v>
      </c>
      <c r="D394" t="s">
        <v>984</v>
      </c>
      <c r="E394" t="s">
        <v>991</v>
      </c>
      <c r="F394" t="s">
        <v>992</v>
      </c>
      <c r="J394" t="s">
        <v>1349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hidden="1" customHeight="1" x14ac:dyDescent="0.2">
      <c r="A395">
        <v>395</v>
      </c>
      <c r="B395">
        <v>9</v>
      </c>
      <c r="C395" t="s">
        <v>135</v>
      </c>
      <c r="D395" t="s">
        <v>984</v>
      </c>
      <c r="E395" t="s">
        <v>991</v>
      </c>
      <c r="F395" t="s">
        <v>992</v>
      </c>
      <c r="G395" t="s">
        <v>990</v>
      </c>
      <c r="I395" t="s">
        <v>1294</v>
      </c>
      <c r="S395" t="s">
        <v>59</v>
      </c>
      <c r="AE395" t="s">
        <v>440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133</v>
      </c>
    </row>
    <row r="396" spans="1:155" ht="16" hidden="1" customHeight="1" x14ac:dyDescent="0.2">
      <c r="A396">
        <v>396</v>
      </c>
      <c r="B396">
        <v>54</v>
      </c>
      <c r="C396" t="s">
        <v>1309</v>
      </c>
      <c r="D396" t="s">
        <v>993</v>
      </c>
      <c r="E396" t="s">
        <v>989</v>
      </c>
      <c r="F396" t="s">
        <v>994</v>
      </c>
      <c r="J396" t="s">
        <v>1349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hidden="1" customHeight="1" x14ac:dyDescent="0.2">
      <c r="A397">
        <v>397</v>
      </c>
      <c r="B397">
        <v>55</v>
      </c>
      <c r="C397" t="s">
        <v>1309</v>
      </c>
      <c r="D397" t="s">
        <v>993</v>
      </c>
      <c r="E397" t="s">
        <v>989</v>
      </c>
      <c r="F397" t="s">
        <v>994</v>
      </c>
      <c r="J397" t="s">
        <v>1349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hidden="1" customHeight="1" x14ac:dyDescent="0.2">
      <c r="A398">
        <v>398</v>
      </c>
      <c r="B398">
        <v>42</v>
      </c>
      <c r="C398" t="s">
        <v>1311</v>
      </c>
      <c r="D398" t="s">
        <v>986</v>
      </c>
      <c r="E398" t="s">
        <v>986</v>
      </c>
      <c r="F398" t="s">
        <v>995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hidden="1" customHeight="1" x14ac:dyDescent="0.2">
      <c r="A399">
        <v>399</v>
      </c>
      <c r="B399">
        <v>35</v>
      </c>
      <c r="C399" t="s">
        <v>1306</v>
      </c>
      <c r="D399" t="s">
        <v>996</v>
      </c>
      <c r="E399" t="s">
        <v>996</v>
      </c>
      <c r="F399" t="s">
        <v>997</v>
      </c>
      <c r="G399" t="s">
        <v>998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hidden="1" customHeight="1" x14ac:dyDescent="0.2">
      <c r="A400">
        <v>400</v>
      </c>
      <c r="B400">
        <v>44</v>
      </c>
      <c r="C400" t="s">
        <v>1304</v>
      </c>
      <c r="D400" t="s">
        <v>996</v>
      </c>
      <c r="E400" t="s">
        <v>996</v>
      </c>
      <c r="F400" t="s">
        <v>997</v>
      </c>
      <c r="G400" t="s">
        <v>998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hidden="1" customHeight="1" x14ac:dyDescent="0.2">
      <c r="A401">
        <v>401</v>
      </c>
      <c r="B401">
        <v>13</v>
      </c>
      <c r="C401" t="s">
        <v>1321</v>
      </c>
      <c r="D401" t="s">
        <v>999</v>
      </c>
      <c r="E401" t="s">
        <v>1000</v>
      </c>
      <c r="F401" t="s">
        <v>1001</v>
      </c>
      <c r="G401" t="s">
        <v>998</v>
      </c>
      <c r="I401" t="s">
        <v>1294</v>
      </c>
      <c r="W401" t="s">
        <v>62</v>
      </c>
      <c r="BZ401" t="s">
        <v>1324</v>
      </c>
      <c r="CB401" t="s">
        <v>1327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hidden="1" customHeight="1" x14ac:dyDescent="0.2">
      <c r="A402">
        <v>402</v>
      </c>
      <c r="B402">
        <v>21</v>
      </c>
      <c r="C402" t="s">
        <v>1320</v>
      </c>
      <c r="D402" t="s">
        <v>1002</v>
      </c>
      <c r="E402" t="s">
        <v>1003</v>
      </c>
      <c r="F402" t="s">
        <v>1004</v>
      </c>
      <c r="I402" t="s">
        <v>1294</v>
      </c>
      <c r="AK402" t="s">
        <v>809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1333</v>
      </c>
    </row>
    <row r="403" spans="1:161" ht="16" hidden="1" customHeight="1" x14ac:dyDescent="0.2">
      <c r="A403">
        <v>403</v>
      </c>
      <c r="B403">
        <v>43</v>
      </c>
      <c r="C403" t="s">
        <v>1311</v>
      </c>
      <c r="D403" t="s">
        <v>997</v>
      </c>
      <c r="E403" t="s">
        <v>997</v>
      </c>
      <c r="F403" t="s">
        <v>1005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hidden="1" customHeight="1" x14ac:dyDescent="0.2">
      <c r="A404">
        <v>404</v>
      </c>
      <c r="B404">
        <v>26</v>
      </c>
      <c r="C404" t="s">
        <v>1302</v>
      </c>
      <c r="D404" t="s">
        <v>1006</v>
      </c>
      <c r="E404" t="s">
        <v>1006</v>
      </c>
      <c r="F404" t="s">
        <v>1007</v>
      </c>
      <c r="G404" t="s">
        <v>1008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hidden="1" customHeight="1" x14ac:dyDescent="0.2">
      <c r="A405">
        <v>405</v>
      </c>
      <c r="B405">
        <v>45</v>
      </c>
      <c r="C405" t="s">
        <v>1304</v>
      </c>
      <c r="D405" t="s">
        <v>1006</v>
      </c>
      <c r="E405" t="s">
        <v>1006</v>
      </c>
      <c r="F405" t="s">
        <v>1007</v>
      </c>
      <c r="G405" t="s">
        <v>1008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hidden="1" customHeight="1" x14ac:dyDescent="0.2">
      <c r="A406">
        <v>406</v>
      </c>
      <c r="B406">
        <v>14</v>
      </c>
      <c r="C406" t="s">
        <v>1321</v>
      </c>
      <c r="D406" t="s">
        <v>1009</v>
      </c>
      <c r="E406" t="s">
        <v>1010</v>
      </c>
      <c r="F406" t="s">
        <v>1011</v>
      </c>
      <c r="G406" t="s">
        <v>1012</v>
      </c>
      <c r="J406" t="s">
        <v>1349</v>
      </c>
      <c r="U406" t="s">
        <v>60</v>
      </c>
      <c r="BZ406" t="s">
        <v>1324</v>
      </c>
      <c r="CC406" t="s">
        <v>1328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hidden="1" customHeight="1" x14ac:dyDescent="0.2">
      <c r="A407">
        <v>407</v>
      </c>
      <c r="B407">
        <v>56</v>
      </c>
      <c r="C407" t="s">
        <v>1309</v>
      </c>
      <c r="D407" t="s">
        <v>1013</v>
      </c>
      <c r="E407" t="s">
        <v>262</v>
      </c>
      <c r="F407" t="s">
        <v>264</v>
      </c>
      <c r="I407" t="s">
        <v>1294</v>
      </c>
      <c r="AG407" t="s">
        <v>357</v>
      </c>
      <c r="CD407" t="s">
        <v>1329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hidden="1" customHeight="1" x14ac:dyDescent="0.2">
      <c r="A408">
        <v>408</v>
      </c>
      <c r="B408">
        <v>47</v>
      </c>
      <c r="C408" t="s">
        <v>21</v>
      </c>
      <c r="D408" t="s">
        <v>1014</v>
      </c>
      <c r="E408" t="s">
        <v>1015</v>
      </c>
      <c r="F408" t="s">
        <v>1016</v>
      </c>
      <c r="G408" t="s">
        <v>1017</v>
      </c>
      <c r="J408" t="s">
        <v>1349</v>
      </c>
      <c r="U408" t="s">
        <v>60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1343</v>
      </c>
    </row>
    <row r="409" spans="1:161" ht="16" hidden="1" customHeight="1" x14ac:dyDescent="0.2">
      <c r="A409">
        <v>409</v>
      </c>
      <c r="B409">
        <v>18</v>
      </c>
      <c r="C409" t="s">
        <v>1308</v>
      </c>
      <c r="D409" t="s">
        <v>1018</v>
      </c>
      <c r="E409" t="s">
        <v>263</v>
      </c>
      <c r="F409" t="s">
        <v>1019</v>
      </c>
      <c r="I409" t="s">
        <v>1294</v>
      </c>
      <c r="AI409" t="s">
        <v>600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hidden="1" customHeight="1" x14ac:dyDescent="0.2">
      <c r="A410">
        <v>410</v>
      </c>
      <c r="B410">
        <v>16</v>
      </c>
      <c r="C410" t="s">
        <v>1305</v>
      </c>
      <c r="D410" t="s">
        <v>263</v>
      </c>
      <c r="E410" t="s">
        <v>1007</v>
      </c>
      <c r="F410" t="s">
        <v>265</v>
      </c>
      <c r="I410" t="s">
        <v>1294</v>
      </c>
      <c r="J410" s="20"/>
      <c r="DD410"/>
      <c r="DE410"/>
      <c r="DF410"/>
      <c r="DG410"/>
      <c r="DH410"/>
      <c r="DI410"/>
      <c r="DJ410"/>
      <c r="DK410"/>
      <c r="DL410"/>
      <c r="DM410"/>
      <c r="DN410"/>
      <c r="EF410" t="s">
        <v>1333</v>
      </c>
    </row>
    <row r="411" spans="1:161" ht="16" hidden="1" customHeight="1" x14ac:dyDescent="0.2">
      <c r="A411">
        <v>411</v>
      </c>
      <c r="B411">
        <v>44</v>
      </c>
      <c r="C411" t="s">
        <v>1311</v>
      </c>
      <c r="D411" t="s">
        <v>1007</v>
      </c>
      <c r="E411" t="s">
        <v>1007</v>
      </c>
      <c r="F411" t="s">
        <v>1020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hidden="1" customHeight="1" x14ac:dyDescent="0.2">
      <c r="A412">
        <v>412</v>
      </c>
      <c r="B412">
        <v>36</v>
      </c>
      <c r="C412" t="s">
        <v>1306</v>
      </c>
      <c r="D412" t="s">
        <v>1021</v>
      </c>
      <c r="E412" t="s">
        <v>1021</v>
      </c>
      <c r="F412" t="s">
        <v>1022</v>
      </c>
      <c r="G412" t="s">
        <v>1023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hidden="1" customHeight="1" x14ac:dyDescent="0.2">
      <c r="A413">
        <v>413</v>
      </c>
      <c r="B413">
        <v>46</v>
      </c>
      <c r="C413" t="s">
        <v>1304</v>
      </c>
      <c r="D413" t="s">
        <v>1021</v>
      </c>
      <c r="E413" t="s">
        <v>1021</v>
      </c>
      <c r="F413" t="s">
        <v>1022</v>
      </c>
      <c r="G413" t="s">
        <v>1023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hidden="1" customHeight="1" x14ac:dyDescent="0.2">
      <c r="A414">
        <v>414</v>
      </c>
      <c r="B414">
        <v>15</v>
      </c>
      <c r="C414" t="s">
        <v>1321</v>
      </c>
      <c r="D414" t="s">
        <v>266</v>
      </c>
      <c r="E414" t="s">
        <v>1024</v>
      </c>
      <c r="F414" t="s">
        <v>1025</v>
      </c>
      <c r="G414" t="s">
        <v>1026</v>
      </c>
      <c r="I414" t="s">
        <v>1294</v>
      </c>
      <c r="T414" t="s">
        <v>58</v>
      </c>
      <c r="BZ414" t="s">
        <v>1324</v>
      </c>
      <c r="CC414" t="s">
        <v>1328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hidden="1" customHeight="1" x14ac:dyDescent="0.2">
      <c r="A415">
        <v>415</v>
      </c>
      <c r="B415">
        <v>19</v>
      </c>
      <c r="C415" t="s">
        <v>1308</v>
      </c>
      <c r="D415" t="s">
        <v>267</v>
      </c>
      <c r="E415" t="s">
        <v>1027</v>
      </c>
      <c r="F415" t="s">
        <v>1028</v>
      </c>
      <c r="J415" t="s">
        <v>1349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hidden="1" customHeight="1" x14ac:dyDescent="0.2">
      <c r="A416">
        <v>416</v>
      </c>
      <c r="B416">
        <v>57</v>
      </c>
      <c r="C416" t="s">
        <v>1309</v>
      </c>
      <c r="D416" t="s">
        <v>268</v>
      </c>
      <c r="E416" t="s">
        <v>269</v>
      </c>
      <c r="F416" t="s">
        <v>270</v>
      </c>
      <c r="J416" t="s">
        <v>1349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hidden="1" customHeight="1" x14ac:dyDescent="0.2">
      <c r="A417">
        <v>417</v>
      </c>
      <c r="B417">
        <v>48</v>
      </c>
      <c r="C417" t="s">
        <v>21</v>
      </c>
      <c r="D417" t="s">
        <v>1027</v>
      </c>
      <c r="E417" t="s">
        <v>1028</v>
      </c>
      <c r="F417" t="s">
        <v>1029</v>
      </c>
      <c r="G417" t="s">
        <v>1030</v>
      </c>
      <c r="I417" t="s">
        <v>1294</v>
      </c>
      <c r="V417" t="s">
        <v>61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1342</v>
      </c>
    </row>
    <row r="418" spans="1:167" ht="16" hidden="1" customHeight="1" x14ac:dyDescent="0.2">
      <c r="A418">
        <v>418</v>
      </c>
      <c r="B418">
        <v>58</v>
      </c>
      <c r="C418" t="s">
        <v>1309</v>
      </c>
      <c r="D418" t="s">
        <v>1031</v>
      </c>
      <c r="E418" t="s">
        <v>1032</v>
      </c>
      <c r="F418" t="s">
        <v>1033</v>
      </c>
      <c r="J418" t="s">
        <v>1349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hidden="1" customHeight="1" x14ac:dyDescent="0.2">
      <c r="A419">
        <v>419</v>
      </c>
      <c r="B419">
        <v>49</v>
      </c>
      <c r="C419" t="s">
        <v>21</v>
      </c>
      <c r="D419" t="s">
        <v>270</v>
      </c>
      <c r="E419" t="s">
        <v>1034</v>
      </c>
      <c r="F419" t="s">
        <v>1035</v>
      </c>
      <c r="G419" t="s">
        <v>209</v>
      </c>
      <c r="I419" t="s">
        <v>1294</v>
      </c>
      <c r="V419" t="s">
        <v>61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1343</v>
      </c>
    </row>
    <row r="420" spans="1:167" ht="16" hidden="1" customHeight="1" x14ac:dyDescent="0.2">
      <c r="A420">
        <v>420</v>
      </c>
      <c r="B420">
        <v>20</v>
      </c>
      <c r="C420" t="s">
        <v>1308</v>
      </c>
      <c r="D420" t="s">
        <v>1035</v>
      </c>
      <c r="E420" t="s">
        <v>1036</v>
      </c>
      <c r="F420" t="s">
        <v>1037</v>
      </c>
      <c r="J420" t="s">
        <v>1349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hidden="1" customHeight="1" x14ac:dyDescent="0.2">
      <c r="A421">
        <v>421</v>
      </c>
      <c r="B421">
        <v>59</v>
      </c>
      <c r="C421" t="s">
        <v>1309</v>
      </c>
      <c r="D421" t="s">
        <v>1038</v>
      </c>
      <c r="E421" t="s">
        <v>1039</v>
      </c>
      <c r="F421" t="s">
        <v>1040</v>
      </c>
      <c r="J421" t="s">
        <v>1349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hidden="1" customHeight="1" x14ac:dyDescent="0.2">
      <c r="A422">
        <v>422</v>
      </c>
      <c r="B422">
        <v>50</v>
      </c>
      <c r="C422" t="s">
        <v>21</v>
      </c>
      <c r="D422" t="s">
        <v>1037</v>
      </c>
      <c r="E422" t="s">
        <v>1041</v>
      </c>
      <c r="F422" t="s">
        <v>1042</v>
      </c>
      <c r="G422" t="s">
        <v>1043</v>
      </c>
      <c r="I422" t="s">
        <v>1294</v>
      </c>
      <c r="Y422" t="s">
        <v>64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1342</v>
      </c>
    </row>
    <row r="423" spans="1:167" ht="16" hidden="1" customHeight="1" x14ac:dyDescent="0.2">
      <c r="A423">
        <v>423</v>
      </c>
      <c r="B423">
        <v>21</v>
      </c>
      <c r="C423" t="s">
        <v>1308</v>
      </c>
      <c r="D423" t="s">
        <v>1041</v>
      </c>
      <c r="E423" t="s">
        <v>1042</v>
      </c>
      <c r="F423" t="s">
        <v>271</v>
      </c>
      <c r="J423" t="s">
        <v>1349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hidden="1" customHeight="1" x14ac:dyDescent="0.2">
      <c r="A424">
        <v>424</v>
      </c>
      <c r="B424">
        <v>16</v>
      </c>
      <c r="C424" t="s">
        <v>1322</v>
      </c>
      <c r="D424" t="s">
        <v>1037</v>
      </c>
      <c r="E424" t="s">
        <v>1022</v>
      </c>
      <c r="F424" t="s">
        <v>1022</v>
      </c>
      <c r="G424" t="s">
        <v>1044</v>
      </c>
      <c r="I424" t="s">
        <v>1294</v>
      </c>
      <c r="AK424" t="s">
        <v>809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1346</v>
      </c>
    </row>
    <row r="425" spans="1:167" ht="16" hidden="1" customHeight="1" x14ac:dyDescent="0.2">
      <c r="A425">
        <v>425</v>
      </c>
      <c r="B425">
        <v>45</v>
      </c>
      <c r="C425" t="s">
        <v>1311</v>
      </c>
      <c r="D425" t="s">
        <v>1022</v>
      </c>
      <c r="E425" t="s">
        <v>1022</v>
      </c>
      <c r="F425" t="s">
        <v>1045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hidden="1" customHeight="1" x14ac:dyDescent="0.2">
      <c r="A426">
        <v>426</v>
      </c>
      <c r="B426">
        <v>7</v>
      </c>
      <c r="C426" t="s">
        <v>1319</v>
      </c>
      <c r="D426" t="s">
        <v>272</v>
      </c>
      <c r="E426" t="s">
        <v>1046</v>
      </c>
      <c r="F426" t="s">
        <v>273</v>
      </c>
      <c r="G426" t="s">
        <v>1047</v>
      </c>
      <c r="I426" t="s">
        <v>1294</v>
      </c>
      <c r="AG426" t="s">
        <v>357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1347</v>
      </c>
    </row>
    <row r="427" spans="1:167" ht="16" hidden="1" customHeight="1" x14ac:dyDescent="0.2">
      <c r="A427">
        <v>427</v>
      </c>
      <c r="B427">
        <v>17</v>
      </c>
      <c r="C427" t="s">
        <v>1322</v>
      </c>
      <c r="D427" t="s">
        <v>115</v>
      </c>
      <c r="E427" t="s">
        <v>1048</v>
      </c>
      <c r="F427" t="s">
        <v>274</v>
      </c>
      <c r="G427" t="s">
        <v>1049</v>
      </c>
      <c r="I427" t="s">
        <v>1294</v>
      </c>
      <c r="AG427" t="s">
        <v>357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1344</v>
      </c>
    </row>
    <row r="428" spans="1:167" ht="16" hidden="1" customHeight="1" x14ac:dyDescent="0.2">
      <c r="A428">
        <v>428</v>
      </c>
      <c r="B428">
        <v>47</v>
      </c>
      <c r="C428" t="s">
        <v>1304</v>
      </c>
      <c r="D428" t="s">
        <v>1050</v>
      </c>
      <c r="E428" t="s">
        <v>1050</v>
      </c>
      <c r="F428" t="s">
        <v>1051</v>
      </c>
      <c r="G428" t="s">
        <v>1052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hidden="1" customHeight="1" x14ac:dyDescent="0.2">
      <c r="A429">
        <v>429</v>
      </c>
      <c r="B429">
        <v>27</v>
      </c>
      <c r="C429" t="s">
        <v>1302</v>
      </c>
      <c r="D429" t="s">
        <v>1050</v>
      </c>
      <c r="E429" t="s">
        <v>1050</v>
      </c>
      <c r="F429" t="s">
        <v>1051</v>
      </c>
      <c r="G429" t="s">
        <v>1052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hidden="1" customHeight="1" x14ac:dyDescent="0.2">
      <c r="A430">
        <v>430</v>
      </c>
      <c r="B430">
        <v>22</v>
      </c>
      <c r="C430" t="s">
        <v>1308</v>
      </c>
      <c r="D430" t="s">
        <v>1050</v>
      </c>
      <c r="E430" t="s">
        <v>1053</v>
      </c>
      <c r="F430" t="s">
        <v>1054</v>
      </c>
      <c r="I430" t="s">
        <v>1294</v>
      </c>
      <c r="AI430" t="s">
        <v>600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hidden="1" customHeight="1" x14ac:dyDescent="0.2">
      <c r="A431">
        <v>431</v>
      </c>
      <c r="B431">
        <v>14</v>
      </c>
      <c r="C431" t="s">
        <v>129</v>
      </c>
      <c r="D431" t="s">
        <v>1055</v>
      </c>
      <c r="E431" t="s">
        <v>1053</v>
      </c>
      <c r="F431" t="s">
        <v>1056</v>
      </c>
      <c r="J431" t="s">
        <v>1349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hidden="1" customHeight="1" x14ac:dyDescent="0.2">
      <c r="A432">
        <v>432</v>
      </c>
      <c r="B432">
        <v>60</v>
      </c>
      <c r="C432" t="s">
        <v>1309</v>
      </c>
      <c r="D432" t="s">
        <v>1057</v>
      </c>
      <c r="E432" t="s">
        <v>1056</v>
      </c>
      <c r="F432" t="s">
        <v>1058</v>
      </c>
      <c r="I432" t="s">
        <v>1294</v>
      </c>
      <c r="AR432">
        <v>23</v>
      </c>
      <c r="CD432" t="s">
        <v>1329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hidden="1" customHeight="1" x14ac:dyDescent="0.2">
      <c r="A433">
        <v>433</v>
      </c>
      <c r="B433">
        <v>61</v>
      </c>
      <c r="C433" t="s">
        <v>1309</v>
      </c>
      <c r="D433" t="s">
        <v>1059</v>
      </c>
      <c r="E433" t="s">
        <v>1060</v>
      </c>
      <c r="F433" t="s">
        <v>1061</v>
      </c>
      <c r="I433" t="s">
        <v>1294</v>
      </c>
      <c r="AI433" t="s">
        <v>600</v>
      </c>
      <c r="CD433" t="s">
        <v>1329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hidden="1" customHeight="1" x14ac:dyDescent="0.2">
      <c r="A434">
        <v>434</v>
      </c>
      <c r="B434">
        <v>51</v>
      </c>
      <c r="C434" t="s">
        <v>21</v>
      </c>
      <c r="D434" t="s">
        <v>1062</v>
      </c>
      <c r="E434" t="s">
        <v>1063</v>
      </c>
      <c r="F434" t="s">
        <v>1064</v>
      </c>
      <c r="G434" t="s">
        <v>1065</v>
      </c>
      <c r="J434" t="s">
        <v>1349</v>
      </c>
      <c r="X434" t="s">
        <v>63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1343</v>
      </c>
    </row>
    <row r="435" spans="1:161" ht="16" hidden="1" customHeight="1" x14ac:dyDescent="0.2">
      <c r="A435">
        <v>435</v>
      </c>
      <c r="B435">
        <v>62</v>
      </c>
      <c r="C435" t="s">
        <v>1309</v>
      </c>
      <c r="D435" t="s">
        <v>1066</v>
      </c>
      <c r="E435" t="s">
        <v>1067</v>
      </c>
      <c r="F435" t="s">
        <v>1068</v>
      </c>
      <c r="I435" t="s">
        <v>1294</v>
      </c>
      <c r="AA435" t="s">
        <v>404</v>
      </c>
      <c r="CC435" t="s">
        <v>1328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hidden="1" customHeight="1" x14ac:dyDescent="0.2">
      <c r="A436">
        <v>436</v>
      </c>
      <c r="B436">
        <v>52</v>
      </c>
      <c r="C436" t="s">
        <v>21</v>
      </c>
      <c r="D436" t="s">
        <v>1067</v>
      </c>
      <c r="E436" t="s">
        <v>1068</v>
      </c>
      <c r="F436" t="s">
        <v>1051</v>
      </c>
      <c r="G436" t="s">
        <v>338</v>
      </c>
      <c r="J436" t="s">
        <v>1349</v>
      </c>
      <c r="X436" t="s">
        <v>63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1343</v>
      </c>
    </row>
    <row r="437" spans="1:161" ht="16" hidden="1" customHeight="1" x14ac:dyDescent="0.2">
      <c r="A437">
        <v>437</v>
      </c>
      <c r="B437">
        <v>14</v>
      </c>
      <c r="C437" t="s">
        <v>1310</v>
      </c>
      <c r="D437" t="s">
        <v>1061</v>
      </c>
      <c r="E437" t="s">
        <v>1051</v>
      </c>
      <c r="F437" t="s">
        <v>1069</v>
      </c>
      <c r="G437" t="s">
        <v>1070</v>
      </c>
      <c r="I437" t="s">
        <v>1294</v>
      </c>
      <c r="X437" t="s">
        <v>63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1338</v>
      </c>
    </row>
    <row r="438" spans="1:161" ht="16" hidden="1" customHeight="1" x14ac:dyDescent="0.2">
      <c r="A438">
        <v>438</v>
      </c>
      <c r="B438">
        <v>46</v>
      </c>
      <c r="C438" t="s">
        <v>1311</v>
      </c>
      <c r="D438" t="s">
        <v>1071</v>
      </c>
      <c r="E438" t="s">
        <v>1071</v>
      </c>
      <c r="F438" t="s">
        <v>1072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hidden="1" customHeight="1" x14ac:dyDescent="0.2">
      <c r="A439">
        <v>439</v>
      </c>
      <c r="B439">
        <v>28</v>
      </c>
      <c r="C439" t="s">
        <v>1302</v>
      </c>
      <c r="D439" t="s">
        <v>1073</v>
      </c>
      <c r="E439" t="s">
        <v>1073</v>
      </c>
      <c r="F439" t="s">
        <v>1074</v>
      </c>
      <c r="G439" t="s">
        <v>1075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hidden="1" customHeight="1" x14ac:dyDescent="0.2">
      <c r="A440">
        <v>440</v>
      </c>
      <c r="B440">
        <v>48</v>
      </c>
      <c r="C440" t="s">
        <v>1304</v>
      </c>
      <c r="D440" t="s">
        <v>1073</v>
      </c>
      <c r="E440" t="s">
        <v>1073</v>
      </c>
      <c r="F440" t="s">
        <v>1076</v>
      </c>
      <c r="G440" t="s">
        <v>1077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hidden="1" customHeight="1" x14ac:dyDescent="0.2">
      <c r="A441">
        <v>441</v>
      </c>
      <c r="B441">
        <v>19</v>
      </c>
      <c r="C441" t="s">
        <v>1317</v>
      </c>
      <c r="D441" t="s">
        <v>1078</v>
      </c>
      <c r="E441" t="s">
        <v>1079</v>
      </c>
      <c r="F441" t="s">
        <v>1080</v>
      </c>
      <c r="G441" t="s">
        <v>1081</v>
      </c>
      <c r="J441" t="s">
        <v>1349</v>
      </c>
      <c r="N441" t="s">
        <v>54</v>
      </c>
      <c r="CE441" t="s">
        <v>1330</v>
      </c>
      <c r="CJ441" t="s">
        <v>376</v>
      </c>
      <c r="CS441" t="s">
        <v>68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hidden="1" customHeight="1" x14ac:dyDescent="0.2">
      <c r="A442">
        <v>442</v>
      </c>
      <c r="B442">
        <v>23</v>
      </c>
      <c r="C442" t="s">
        <v>1308</v>
      </c>
      <c r="D442" t="s">
        <v>1082</v>
      </c>
      <c r="E442" t="s">
        <v>1083</v>
      </c>
      <c r="F442" t="s">
        <v>1084</v>
      </c>
      <c r="I442" t="s">
        <v>1294</v>
      </c>
      <c r="AF442" t="s">
        <v>411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hidden="1" customHeight="1" x14ac:dyDescent="0.2">
      <c r="A443">
        <v>443</v>
      </c>
      <c r="B443">
        <v>53</v>
      </c>
      <c r="C443" t="s">
        <v>21</v>
      </c>
      <c r="D443" t="s">
        <v>1083</v>
      </c>
      <c r="E443" t="s">
        <v>1084</v>
      </c>
      <c r="F443" t="s">
        <v>1085</v>
      </c>
      <c r="G443" t="s">
        <v>1086</v>
      </c>
      <c r="J443" t="s">
        <v>1349</v>
      </c>
      <c r="N443" t="s">
        <v>54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1343</v>
      </c>
    </row>
    <row r="444" spans="1:161" ht="16" hidden="1" customHeight="1" x14ac:dyDescent="0.2">
      <c r="A444">
        <v>444</v>
      </c>
      <c r="B444">
        <v>63</v>
      </c>
      <c r="C444" t="s">
        <v>1309</v>
      </c>
      <c r="D444" t="s">
        <v>1087</v>
      </c>
      <c r="E444" t="s">
        <v>1088</v>
      </c>
      <c r="F444" t="s">
        <v>1089</v>
      </c>
      <c r="I444" t="s">
        <v>1294</v>
      </c>
      <c r="AR444">
        <v>23</v>
      </c>
      <c r="CD444" t="s">
        <v>1329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hidden="1" customHeight="1" x14ac:dyDescent="0.2">
      <c r="A445">
        <v>445</v>
      </c>
      <c r="B445">
        <v>54</v>
      </c>
      <c r="C445" t="s">
        <v>21</v>
      </c>
      <c r="D445" t="s">
        <v>1090</v>
      </c>
      <c r="E445" t="s">
        <v>1091</v>
      </c>
      <c r="F445" t="s">
        <v>1092</v>
      </c>
      <c r="G445" t="s">
        <v>216</v>
      </c>
      <c r="J445" t="s">
        <v>1349</v>
      </c>
      <c r="M445" t="s">
        <v>53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1343</v>
      </c>
    </row>
    <row r="446" spans="1:161" ht="16" hidden="1" customHeight="1" x14ac:dyDescent="0.2">
      <c r="A446">
        <v>446</v>
      </c>
      <c r="B446">
        <v>24</v>
      </c>
      <c r="C446" t="s">
        <v>1308</v>
      </c>
      <c r="D446" t="s">
        <v>1093</v>
      </c>
      <c r="E446" t="s">
        <v>1094</v>
      </c>
      <c r="F446" t="s">
        <v>1095</v>
      </c>
      <c r="I446" t="s">
        <v>1294</v>
      </c>
      <c r="AK446" t="s">
        <v>809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hidden="1" customHeight="1" x14ac:dyDescent="0.2">
      <c r="A447">
        <v>447</v>
      </c>
      <c r="B447">
        <v>55</v>
      </c>
      <c r="C447" t="s">
        <v>21</v>
      </c>
      <c r="D447" t="s">
        <v>1096</v>
      </c>
      <c r="E447" t="s">
        <v>1097</v>
      </c>
      <c r="F447" t="s">
        <v>1098</v>
      </c>
      <c r="G447" t="s">
        <v>215</v>
      </c>
      <c r="J447" t="s">
        <v>1349</v>
      </c>
      <c r="N447" t="s">
        <v>54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1343</v>
      </c>
    </row>
    <row r="448" spans="1:161" ht="16" hidden="1" customHeight="1" x14ac:dyDescent="0.2">
      <c r="A448">
        <v>448</v>
      </c>
      <c r="B448">
        <v>64</v>
      </c>
      <c r="C448" t="s">
        <v>1309</v>
      </c>
      <c r="D448" t="s">
        <v>1099</v>
      </c>
      <c r="E448" t="s">
        <v>1100</v>
      </c>
      <c r="F448" t="s">
        <v>1101</v>
      </c>
      <c r="I448" t="s">
        <v>1294</v>
      </c>
      <c r="AQ448">
        <v>27</v>
      </c>
      <c r="CD448" t="s">
        <v>1329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hidden="1" customHeight="1" x14ac:dyDescent="0.2">
      <c r="A449">
        <v>449</v>
      </c>
      <c r="B449">
        <v>17</v>
      </c>
      <c r="C449" t="s">
        <v>1305</v>
      </c>
      <c r="D449" t="s">
        <v>1102</v>
      </c>
      <c r="E449" t="s">
        <v>1074</v>
      </c>
      <c r="F449" t="s">
        <v>1103</v>
      </c>
      <c r="I449" t="s">
        <v>1294</v>
      </c>
      <c r="J449" s="20"/>
      <c r="AI449" t="s">
        <v>600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1334</v>
      </c>
    </row>
    <row r="450" spans="1:161" ht="16" hidden="1" customHeight="1" x14ac:dyDescent="0.2">
      <c r="A450">
        <v>450</v>
      </c>
      <c r="B450">
        <v>37</v>
      </c>
      <c r="C450" t="s">
        <v>1306</v>
      </c>
      <c r="D450" t="s">
        <v>1074</v>
      </c>
      <c r="E450" t="s">
        <v>1074</v>
      </c>
      <c r="F450" t="s">
        <v>1104</v>
      </c>
      <c r="G450" t="s">
        <v>982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hidden="1" customHeight="1" x14ac:dyDescent="0.2">
      <c r="A451">
        <v>451</v>
      </c>
      <c r="B451">
        <v>8</v>
      </c>
      <c r="C451" t="s">
        <v>1318</v>
      </c>
      <c r="D451" t="s">
        <v>1105</v>
      </c>
      <c r="E451" t="s">
        <v>1106</v>
      </c>
      <c r="F451" t="s">
        <v>1107</v>
      </c>
      <c r="G451" t="s">
        <v>982</v>
      </c>
      <c r="I451" t="s">
        <v>1294</v>
      </c>
      <c r="L451" t="s">
        <v>52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1340</v>
      </c>
    </row>
    <row r="452" spans="1:161" ht="16" hidden="1" customHeight="1" x14ac:dyDescent="0.2">
      <c r="A452">
        <v>452</v>
      </c>
      <c r="B452">
        <v>22</v>
      </c>
      <c r="C452" t="s">
        <v>1320</v>
      </c>
      <c r="D452" t="s">
        <v>1105</v>
      </c>
      <c r="E452" t="s">
        <v>1104</v>
      </c>
      <c r="F452" t="s">
        <v>1108</v>
      </c>
      <c r="I452" t="s">
        <v>1294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1318</v>
      </c>
    </row>
    <row r="453" spans="1:161" ht="16" hidden="1" customHeight="1" x14ac:dyDescent="0.2">
      <c r="A453">
        <v>453</v>
      </c>
      <c r="B453">
        <v>29</v>
      </c>
      <c r="C453" t="s">
        <v>1302</v>
      </c>
      <c r="D453" t="s">
        <v>1104</v>
      </c>
      <c r="E453" t="s">
        <v>1104</v>
      </c>
      <c r="F453" t="s">
        <v>1076</v>
      </c>
      <c r="G453" t="s">
        <v>1109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hidden="1" customHeight="1" x14ac:dyDescent="0.2">
      <c r="A454">
        <v>454</v>
      </c>
      <c r="B454">
        <v>65</v>
      </c>
      <c r="C454" t="s">
        <v>1309</v>
      </c>
      <c r="D454" t="s">
        <v>1110</v>
      </c>
      <c r="E454" t="s">
        <v>1111</v>
      </c>
      <c r="F454" t="s">
        <v>1108</v>
      </c>
      <c r="I454" t="s">
        <v>1294</v>
      </c>
      <c r="AH454" t="s">
        <v>392</v>
      </c>
      <c r="CC454" t="s">
        <v>1328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hidden="1" customHeight="1" x14ac:dyDescent="0.2">
      <c r="A455">
        <v>455</v>
      </c>
      <c r="B455">
        <v>56</v>
      </c>
      <c r="C455" t="s">
        <v>21</v>
      </c>
      <c r="D455" t="s">
        <v>1107</v>
      </c>
      <c r="E455" t="s">
        <v>1112</v>
      </c>
      <c r="F455" t="s">
        <v>1113</v>
      </c>
      <c r="G455" t="s">
        <v>1114</v>
      </c>
      <c r="J455" t="s">
        <v>1349</v>
      </c>
      <c r="P455" t="s">
        <v>56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1343</v>
      </c>
    </row>
    <row r="456" spans="1:161" ht="16" hidden="1" customHeight="1" x14ac:dyDescent="0.2">
      <c r="A456">
        <v>456</v>
      </c>
      <c r="B456">
        <v>57</v>
      </c>
      <c r="C456" t="s">
        <v>21</v>
      </c>
      <c r="D456" t="s">
        <v>1115</v>
      </c>
      <c r="E456" t="s">
        <v>1116</v>
      </c>
      <c r="F456" t="s">
        <v>1117</v>
      </c>
      <c r="G456" t="s">
        <v>1118</v>
      </c>
      <c r="J456" t="s">
        <v>1349</v>
      </c>
      <c r="P456" t="s">
        <v>56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1343</v>
      </c>
    </row>
    <row r="457" spans="1:161" ht="16" hidden="1" customHeight="1" x14ac:dyDescent="0.2">
      <c r="A457">
        <v>457</v>
      </c>
      <c r="B457">
        <v>15</v>
      </c>
      <c r="C457" t="s">
        <v>1310</v>
      </c>
      <c r="D457" t="s">
        <v>1119</v>
      </c>
      <c r="E457" t="s">
        <v>1076</v>
      </c>
      <c r="F457" t="s">
        <v>1120</v>
      </c>
      <c r="G457" t="s">
        <v>261</v>
      </c>
      <c r="I457" t="s">
        <v>1294</v>
      </c>
      <c r="P457" t="s">
        <v>56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1303</v>
      </c>
    </row>
    <row r="458" spans="1:161" ht="16" hidden="1" customHeight="1" x14ac:dyDescent="0.2">
      <c r="A458">
        <v>458</v>
      </c>
      <c r="B458">
        <v>47</v>
      </c>
      <c r="C458" t="s">
        <v>1311</v>
      </c>
      <c r="D458" t="s">
        <v>1076</v>
      </c>
      <c r="E458" t="s">
        <v>1076</v>
      </c>
      <c r="F458" t="s">
        <v>1121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hidden="1" customHeight="1" x14ac:dyDescent="0.2">
      <c r="A459">
        <v>459</v>
      </c>
      <c r="B459">
        <v>30</v>
      </c>
      <c r="C459" t="s">
        <v>1302</v>
      </c>
      <c r="D459" t="s">
        <v>1122</v>
      </c>
      <c r="E459" t="s">
        <v>1122</v>
      </c>
      <c r="F459" t="s">
        <v>1123</v>
      </c>
      <c r="G459" t="s">
        <v>1124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hidden="1" customHeight="1" x14ac:dyDescent="0.2">
      <c r="A460">
        <v>460</v>
      </c>
      <c r="B460">
        <v>49</v>
      </c>
      <c r="C460" t="s">
        <v>1304</v>
      </c>
      <c r="D460" t="s">
        <v>1122</v>
      </c>
      <c r="E460" t="s">
        <v>1122</v>
      </c>
      <c r="F460" t="s">
        <v>1123</v>
      </c>
      <c r="G460" t="s">
        <v>1124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hidden="1" customHeight="1" x14ac:dyDescent="0.2">
      <c r="A461">
        <v>461</v>
      </c>
      <c r="B461">
        <v>20</v>
      </c>
      <c r="C461" t="s">
        <v>1317</v>
      </c>
      <c r="D461" t="s">
        <v>1125</v>
      </c>
      <c r="E461" t="s">
        <v>1126</v>
      </c>
      <c r="F461" t="s">
        <v>1127</v>
      </c>
      <c r="G461" t="s">
        <v>1128</v>
      </c>
      <c r="J461" t="s">
        <v>1349</v>
      </c>
      <c r="K461" t="s">
        <v>51</v>
      </c>
      <c r="CE461" t="s">
        <v>1330</v>
      </c>
      <c r="CJ461" t="s">
        <v>376</v>
      </c>
      <c r="CT461" t="s">
        <v>69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hidden="1" customHeight="1" x14ac:dyDescent="0.2">
      <c r="A462">
        <v>462</v>
      </c>
      <c r="B462">
        <v>66</v>
      </c>
      <c r="C462" t="s">
        <v>1309</v>
      </c>
      <c r="D462" t="s">
        <v>1129</v>
      </c>
      <c r="E462" t="s">
        <v>1130</v>
      </c>
      <c r="F462" t="s">
        <v>1131</v>
      </c>
      <c r="I462" t="s">
        <v>1294</v>
      </c>
      <c r="AQ462">
        <v>27</v>
      </c>
      <c r="CD462" t="s">
        <v>1329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hidden="1" customHeight="1" x14ac:dyDescent="0.2">
      <c r="A463">
        <v>463</v>
      </c>
      <c r="B463">
        <v>58</v>
      </c>
      <c r="C463" t="s">
        <v>21</v>
      </c>
      <c r="D463" t="s">
        <v>1132</v>
      </c>
      <c r="E463" t="s">
        <v>1133</v>
      </c>
      <c r="F463" t="s">
        <v>1134</v>
      </c>
      <c r="G463" t="s">
        <v>1135</v>
      </c>
      <c r="J463" t="s">
        <v>1349</v>
      </c>
      <c r="L463" t="s">
        <v>52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1343</v>
      </c>
    </row>
    <row r="464" spans="1:161" ht="16" hidden="1" customHeight="1" x14ac:dyDescent="0.2">
      <c r="A464">
        <v>464</v>
      </c>
      <c r="B464">
        <v>16</v>
      </c>
      <c r="C464" t="s">
        <v>1310</v>
      </c>
      <c r="D464" t="s">
        <v>1131</v>
      </c>
      <c r="E464" t="s">
        <v>1123</v>
      </c>
      <c r="F464" t="s">
        <v>1136</v>
      </c>
      <c r="G464" t="s">
        <v>1137</v>
      </c>
      <c r="I464" t="s">
        <v>1294</v>
      </c>
      <c r="K464" t="s">
        <v>51</v>
      </c>
      <c r="AC464" t="s">
        <v>315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1337</v>
      </c>
    </row>
    <row r="465" spans="1:164" ht="16" hidden="1" customHeight="1" x14ac:dyDescent="0.2">
      <c r="A465">
        <v>465</v>
      </c>
      <c r="B465">
        <v>48</v>
      </c>
      <c r="C465" t="s">
        <v>1311</v>
      </c>
      <c r="D465" t="s">
        <v>1123</v>
      </c>
      <c r="E465" t="s">
        <v>1123</v>
      </c>
      <c r="F465" t="s">
        <v>1138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hidden="1" customHeight="1" x14ac:dyDescent="0.2">
      <c r="A466">
        <v>466</v>
      </c>
      <c r="B466">
        <v>31</v>
      </c>
      <c r="C466" t="s">
        <v>1302</v>
      </c>
      <c r="D466" t="s">
        <v>1139</v>
      </c>
      <c r="E466" t="s">
        <v>1139</v>
      </c>
      <c r="F466" t="s">
        <v>1140</v>
      </c>
      <c r="G466" t="s">
        <v>1141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hidden="1" customHeight="1" x14ac:dyDescent="0.2">
      <c r="A467">
        <v>467</v>
      </c>
      <c r="B467">
        <v>50</v>
      </c>
      <c r="C467" t="s">
        <v>1304</v>
      </c>
      <c r="D467" t="s">
        <v>1139</v>
      </c>
      <c r="E467" t="s">
        <v>1139</v>
      </c>
      <c r="F467" t="s">
        <v>1140</v>
      </c>
      <c r="G467" t="s">
        <v>1141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hidden="1" customHeight="1" x14ac:dyDescent="0.2">
      <c r="A468">
        <v>468</v>
      </c>
      <c r="B468">
        <v>21</v>
      </c>
      <c r="C468" t="s">
        <v>1317</v>
      </c>
      <c r="D468" t="s">
        <v>1142</v>
      </c>
      <c r="E468" t="s">
        <v>1143</v>
      </c>
      <c r="F468" t="s">
        <v>1144</v>
      </c>
      <c r="G468" t="s">
        <v>191</v>
      </c>
      <c r="J468" t="s">
        <v>1349</v>
      </c>
      <c r="K468" t="s">
        <v>51</v>
      </c>
      <c r="CE468" t="s">
        <v>1330</v>
      </c>
      <c r="CJ468" t="s">
        <v>376</v>
      </c>
      <c r="CR468" t="s">
        <v>67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hidden="1" customHeight="1" x14ac:dyDescent="0.2">
      <c r="A469">
        <v>469</v>
      </c>
      <c r="B469">
        <v>6</v>
      </c>
      <c r="C469" t="s">
        <v>22</v>
      </c>
      <c r="D469" t="s">
        <v>1145</v>
      </c>
      <c r="E469" t="s">
        <v>1146</v>
      </c>
      <c r="F469" t="s">
        <v>1140</v>
      </c>
      <c r="G469" t="s">
        <v>1147</v>
      </c>
      <c r="J469" t="s">
        <v>1349</v>
      </c>
      <c r="K469" t="s">
        <v>51</v>
      </c>
      <c r="CC469" t="s">
        <v>1328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hidden="1" customHeight="1" x14ac:dyDescent="0.2">
      <c r="A470">
        <v>470</v>
      </c>
      <c r="B470">
        <v>17</v>
      </c>
      <c r="C470" t="s">
        <v>1310</v>
      </c>
      <c r="D470" t="s">
        <v>1145</v>
      </c>
      <c r="E470" t="s">
        <v>1140</v>
      </c>
      <c r="F470" t="s">
        <v>1148</v>
      </c>
      <c r="G470" t="s">
        <v>1149</v>
      </c>
      <c r="I470" t="s">
        <v>1294</v>
      </c>
      <c r="K470" t="s">
        <v>51</v>
      </c>
      <c r="AJ470" t="s">
        <v>1150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1303</v>
      </c>
    </row>
    <row r="471" spans="1:164" ht="16" hidden="1" customHeight="1" x14ac:dyDescent="0.2">
      <c r="A471">
        <v>471</v>
      </c>
      <c r="B471">
        <v>49</v>
      </c>
      <c r="C471" t="s">
        <v>1311</v>
      </c>
      <c r="D471" t="s">
        <v>1140</v>
      </c>
      <c r="E471" t="s">
        <v>1140</v>
      </c>
      <c r="F471" t="s">
        <v>1151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hidden="1" customHeight="1" x14ac:dyDescent="0.2">
      <c r="A472">
        <v>472</v>
      </c>
      <c r="B472">
        <v>32</v>
      </c>
      <c r="C472" t="s">
        <v>1302</v>
      </c>
      <c r="D472" t="s">
        <v>1151</v>
      </c>
      <c r="E472" t="s">
        <v>1151</v>
      </c>
      <c r="F472" t="s">
        <v>1152</v>
      </c>
      <c r="G472" t="s">
        <v>1153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hidden="1" customHeight="1" x14ac:dyDescent="0.2">
      <c r="A473">
        <v>473</v>
      </c>
      <c r="B473">
        <v>51</v>
      </c>
      <c r="C473" t="s">
        <v>1304</v>
      </c>
      <c r="D473" t="s">
        <v>1151</v>
      </c>
      <c r="E473" t="s">
        <v>1151</v>
      </c>
      <c r="F473" t="s">
        <v>1152</v>
      </c>
      <c r="G473" t="s">
        <v>1153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hidden="1" customHeight="1" x14ac:dyDescent="0.2">
      <c r="A474">
        <v>474</v>
      </c>
      <c r="B474">
        <v>25</v>
      </c>
      <c r="C474" t="s">
        <v>1308</v>
      </c>
      <c r="D474" t="s">
        <v>1148</v>
      </c>
      <c r="E474" t="s">
        <v>1154</v>
      </c>
      <c r="F474" t="s">
        <v>1155</v>
      </c>
      <c r="J474" t="s">
        <v>1349</v>
      </c>
      <c r="AF474" t="s">
        <v>411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hidden="1" customHeight="1" x14ac:dyDescent="0.2">
      <c r="A475">
        <v>475</v>
      </c>
      <c r="B475">
        <v>18</v>
      </c>
      <c r="C475" t="s">
        <v>1310</v>
      </c>
      <c r="D475" t="s">
        <v>1156</v>
      </c>
      <c r="E475" t="s">
        <v>1157</v>
      </c>
      <c r="F475" t="s">
        <v>1158</v>
      </c>
      <c r="G475" t="s">
        <v>1159</v>
      </c>
      <c r="I475" t="s">
        <v>1294</v>
      </c>
      <c r="AF475" t="s">
        <v>411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1338</v>
      </c>
    </row>
    <row r="476" spans="1:164" ht="16" hidden="1" customHeight="1" x14ac:dyDescent="0.2">
      <c r="A476">
        <v>476</v>
      </c>
      <c r="B476">
        <v>67</v>
      </c>
      <c r="C476" t="s">
        <v>1309</v>
      </c>
      <c r="D476" t="s">
        <v>1157</v>
      </c>
      <c r="E476" t="s">
        <v>1160</v>
      </c>
      <c r="F476" t="s">
        <v>1161</v>
      </c>
      <c r="I476" t="s">
        <v>1294</v>
      </c>
      <c r="AQ476">
        <v>27</v>
      </c>
      <c r="CC476" t="s">
        <v>1328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hidden="1" customHeight="1" x14ac:dyDescent="0.2">
      <c r="A477">
        <v>477</v>
      </c>
      <c r="B477">
        <v>59</v>
      </c>
      <c r="C477" t="s">
        <v>21</v>
      </c>
      <c r="D477" t="s">
        <v>1157</v>
      </c>
      <c r="E477" t="s">
        <v>1160</v>
      </c>
      <c r="F477" t="s">
        <v>1161</v>
      </c>
      <c r="G477" t="s">
        <v>1147</v>
      </c>
      <c r="J477" t="s">
        <v>1349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1343</v>
      </c>
    </row>
    <row r="478" spans="1:164" ht="16" hidden="1" customHeight="1" x14ac:dyDescent="0.2">
      <c r="A478">
        <v>478</v>
      </c>
      <c r="B478">
        <v>26</v>
      </c>
      <c r="C478" t="s">
        <v>1308</v>
      </c>
      <c r="D478" t="s">
        <v>1162</v>
      </c>
      <c r="E478" t="s">
        <v>1163</v>
      </c>
      <c r="F478" t="s">
        <v>1164</v>
      </c>
      <c r="I478" t="s">
        <v>1294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hidden="1" customHeight="1" x14ac:dyDescent="0.2">
      <c r="A479">
        <v>479</v>
      </c>
      <c r="B479">
        <v>60</v>
      </c>
      <c r="C479" t="s">
        <v>21</v>
      </c>
      <c r="D479" t="s">
        <v>1165</v>
      </c>
      <c r="E479" t="s">
        <v>1166</v>
      </c>
      <c r="F479" t="s">
        <v>1167</v>
      </c>
      <c r="G479" t="s">
        <v>192</v>
      </c>
      <c r="J479" t="s">
        <v>1349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1343</v>
      </c>
    </row>
    <row r="480" spans="1:164" ht="16" hidden="1" customHeight="1" x14ac:dyDescent="0.2">
      <c r="A480">
        <v>480</v>
      </c>
      <c r="B480">
        <v>18</v>
      </c>
      <c r="C480" t="s">
        <v>1322</v>
      </c>
      <c r="D480" t="s">
        <v>1168</v>
      </c>
      <c r="E480" t="s">
        <v>1152</v>
      </c>
      <c r="F480" t="s">
        <v>1152</v>
      </c>
      <c r="G480" t="s">
        <v>1169</v>
      </c>
      <c r="J480" t="s">
        <v>1349</v>
      </c>
      <c r="K480" t="s">
        <v>51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1346</v>
      </c>
    </row>
    <row r="481" spans="1:146" ht="16" hidden="1" customHeight="1" x14ac:dyDescent="0.2">
      <c r="A481">
        <v>481</v>
      </c>
      <c r="B481">
        <v>50</v>
      </c>
      <c r="C481" t="s">
        <v>1311</v>
      </c>
      <c r="D481" t="s">
        <v>1152</v>
      </c>
      <c r="E481" t="s">
        <v>1152</v>
      </c>
      <c r="F481" t="s">
        <v>1170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hidden="1" customHeight="1" x14ac:dyDescent="0.2">
      <c r="A482">
        <v>482</v>
      </c>
      <c r="B482">
        <v>33</v>
      </c>
      <c r="C482" t="s">
        <v>1302</v>
      </c>
      <c r="D482" t="s">
        <v>1171</v>
      </c>
      <c r="E482" t="s">
        <v>1171</v>
      </c>
      <c r="F482" t="s">
        <v>1172</v>
      </c>
      <c r="G482" t="s">
        <v>1173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hidden="1" customHeight="1" x14ac:dyDescent="0.2">
      <c r="A483">
        <v>483</v>
      </c>
      <c r="B483">
        <v>52</v>
      </c>
      <c r="C483" t="s">
        <v>1304</v>
      </c>
      <c r="D483" t="s">
        <v>1171</v>
      </c>
      <c r="E483" t="s">
        <v>1171</v>
      </c>
      <c r="F483" t="s">
        <v>1172</v>
      </c>
      <c r="G483" t="s">
        <v>1173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hidden="1" customHeight="1" x14ac:dyDescent="0.2">
      <c r="A484">
        <v>484</v>
      </c>
      <c r="B484">
        <v>15</v>
      </c>
      <c r="C484" t="s">
        <v>129</v>
      </c>
      <c r="D484" t="s">
        <v>1174</v>
      </c>
      <c r="E484" t="s">
        <v>1171</v>
      </c>
      <c r="F484" t="s">
        <v>1175</v>
      </c>
      <c r="I484" t="s">
        <v>1294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hidden="1" customHeight="1" x14ac:dyDescent="0.2">
      <c r="A485">
        <v>485</v>
      </c>
      <c r="B485">
        <v>19</v>
      </c>
      <c r="C485" t="s">
        <v>1310</v>
      </c>
      <c r="D485" t="s">
        <v>1171</v>
      </c>
      <c r="E485" t="s">
        <v>1172</v>
      </c>
      <c r="F485" t="s">
        <v>1176</v>
      </c>
      <c r="G485" t="s">
        <v>1173</v>
      </c>
      <c r="J485" t="s">
        <v>1349</v>
      </c>
      <c r="R485" t="s">
        <v>189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1337</v>
      </c>
    </row>
    <row r="486" spans="1:146" ht="16" hidden="1" customHeight="1" x14ac:dyDescent="0.2">
      <c r="A486">
        <v>486</v>
      </c>
      <c r="B486">
        <v>51</v>
      </c>
      <c r="C486" t="s">
        <v>1311</v>
      </c>
      <c r="D486" t="s">
        <v>1172</v>
      </c>
      <c r="E486" t="s">
        <v>1172</v>
      </c>
      <c r="F486" t="s">
        <v>1177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hidden="1" customHeight="1" x14ac:dyDescent="0.2">
      <c r="A487">
        <v>487</v>
      </c>
      <c r="B487">
        <v>38</v>
      </c>
      <c r="C487" t="s">
        <v>1306</v>
      </c>
      <c r="D487" t="s">
        <v>1178</v>
      </c>
      <c r="E487" t="s">
        <v>1178</v>
      </c>
      <c r="F487" t="s">
        <v>1179</v>
      </c>
      <c r="G487" t="s">
        <v>1180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1303</v>
      </c>
    </row>
    <row r="488" spans="1:146" ht="16" hidden="1" customHeight="1" x14ac:dyDescent="0.2">
      <c r="A488">
        <v>488</v>
      </c>
      <c r="B488">
        <v>53</v>
      </c>
      <c r="C488" t="s">
        <v>1304</v>
      </c>
      <c r="D488" t="s">
        <v>1178</v>
      </c>
      <c r="E488" t="s">
        <v>1178</v>
      </c>
      <c r="F488" t="s">
        <v>1181</v>
      </c>
      <c r="G488" t="s">
        <v>1180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hidden="1" customHeight="1" x14ac:dyDescent="0.2">
      <c r="A489">
        <v>489</v>
      </c>
      <c r="B489">
        <v>22</v>
      </c>
      <c r="C489" t="s">
        <v>1317</v>
      </c>
      <c r="D489" t="s">
        <v>1182</v>
      </c>
      <c r="E489" t="s">
        <v>1183</v>
      </c>
      <c r="F489" t="s">
        <v>1184</v>
      </c>
      <c r="I489" t="s">
        <v>1294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hidden="1" customHeight="1" x14ac:dyDescent="0.2">
      <c r="A490">
        <v>490</v>
      </c>
      <c r="B490">
        <v>20</v>
      </c>
      <c r="C490" t="s">
        <v>1310</v>
      </c>
      <c r="D490" t="s">
        <v>1185</v>
      </c>
      <c r="E490" t="s">
        <v>1179</v>
      </c>
      <c r="F490" t="s">
        <v>1181</v>
      </c>
      <c r="I490" t="s">
        <v>1294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1303</v>
      </c>
    </row>
    <row r="491" spans="1:146" ht="16" hidden="1" customHeight="1" x14ac:dyDescent="0.2">
      <c r="A491">
        <v>491</v>
      </c>
      <c r="B491">
        <v>52</v>
      </c>
      <c r="C491" t="s">
        <v>1311</v>
      </c>
      <c r="D491" t="s">
        <v>1181</v>
      </c>
      <c r="E491" t="s">
        <v>1181</v>
      </c>
      <c r="F491" t="s">
        <v>1186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hidden="1" customHeight="1" x14ac:dyDescent="0.2">
      <c r="A492">
        <v>492</v>
      </c>
      <c r="B492">
        <v>34</v>
      </c>
      <c r="C492" t="s">
        <v>1302</v>
      </c>
      <c r="D492" t="s">
        <v>1187</v>
      </c>
      <c r="E492" t="s">
        <v>1187</v>
      </c>
      <c r="F492" t="s">
        <v>1188</v>
      </c>
      <c r="G492" t="s">
        <v>1189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hidden="1" customHeight="1" x14ac:dyDescent="0.2">
      <c r="A493">
        <v>493</v>
      </c>
      <c r="B493">
        <v>54</v>
      </c>
      <c r="C493" t="s">
        <v>1304</v>
      </c>
      <c r="D493" t="s">
        <v>1187</v>
      </c>
      <c r="E493" t="s">
        <v>1187</v>
      </c>
      <c r="F493" t="s">
        <v>1190</v>
      </c>
      <c r="G493" t="s">
        <v>1191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hidden="1" customHeight="1" x14ac:dyDescent="0.2">
      <c r="A494">
        <v>494</v>
      </c>
      <c r="B494">
        <v>23</v>
      </c>
      <c r="C494" t="s">
        <v>1317</v>
      </c>
      <c r="D494" t="s">
        <v>1192</v>
      </c>
      <c r="E494" t="s">
        <v>1193</v>
      </c>
      <c r="F494" t="s">
        <v>1194</v>
      </c>
      <c r="G494" t="s">
        <v>880</v>
      </c>
      <c r="J494" t="s">
        <v>1349</v>
      </c>
      <c r="S494" t="s">
        <v>59</v>
      </c>
      <c r="CE494" t="s">
        <v>1330</v>
      </c>
      <c r="CJ494" t="s">
        <v>376</v>
      </c>
      <c r="CS494" t="s">
        <v>68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hidden="1" customHeight="1" x14ac:dyDescent="0.2">
      <c r="A495">
        <v>495</v>
      </c>
      <c r="B495">
        <v>7</v>
      </c>
      <c r="C495" t="s">
        <v>22</v>
      </c>
      <c r="D495" t="s">
        <v>1195</v>
      </c>
      <c r="E495" t="s">
        <v>1196</v>
      </c>
      <c r="F495" t="s">
        <v>1197</v>
      </c>
      <c r="G495" t="s">
        <v>1198</v>
      </c>
      <c r="J495" t="s">
        <v>1349</v>
      </c>
      <c r="S495" t="s">
        <v>59</v>
      </c>
      <c r="CB495" t="s">
        <v>1327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hidden="1" customHeight="1" x14ac:dyDescent="0.2">
      <c r="A496">
        <v>496</v>
      </c>
      <c r="B496">
        <v>68</v>
      </c>
      <c r="C496" t="s">
        <v>1309</v>
      </c>
      <c r="D496" t="s">
        <v>1199</v>
      </c>
      <c r="E496" t="s">
        <v>1200</v>
      </c>
      <c r="F496" t="s">
        <v>1201</v>
      </c>
      <c r="I496" t="s">
        <v>1294</v>
      </c>
      <c r="AS496">
        <v>28</v>
      </c>
      <c r="CD496" t="s">
        <v>1329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hidden="1" customHeight="1" x14ac:dyDescent="0.2">
      <c r="A497">
        <v>497</v>
      </c>
      <c r="B497">
        <v>61</v>
      </c>
      <c r="C497" t="s">
        <v>21</v>
      </c>
      <c r="D497" t="s">
        <v>1200</v>
      </c>
      <c r="E497" t="s">
        <v>1201</v>
      </c>
      <c r="F497" t="s">
        <v>1202</v>
      </c>
      <c r="G497" t="s">
        <v>1203</v>
      </c>
      <c r="J497" t="s">
        <v>1349</v>
      </c>
      <c r="T497" t="s">
        <v>58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1343</v>
      </c>
    </row>
    <row r="498" spans="1:161" ht="16" customHeight="1" x14ac:dyDescent="0.2">
      <c r="A498">
        <v>498</v>
      </c>
      <c r="B498">
        <v>18</v>
      </c>
      <c r="C498" t="s">
        <v>1305</v>
      </c>
      <c r="D498" t="s">
        <v>1197</v>
      </c>
      <c r="E498" t="s">
        <v>1188</v>
      </c>
      <c r="F498" t="s">
        <v>1204</v>
      </c>
      <c r="I498" t="s">
        <v>1294</v>
      </c>
      <c r="J498" s="20"/>
      <c r="DD498"/>
      <c r="DE498"/>
      <c r="DF498"/>
      <c r="DG498"/>
      <c r="DH498"/>
      <c r="DI498"/>
      <c r="DJ498"/>
      <c r="DK498"/>
      <c r="DL498"/>
      <c r="DM498"/>
      <c r="DN498"/>
      <c r="EJ498" t="s">
        <v>1318</v>
      </c>
    </row>
    <row r="499" spans="1:161" ht="16" hidden="1" customHeight="1" x14ac:dyDescent="0.2">
      <c r="A499">
        <v>499</v>
      </c>
      <c r="B499">
        <v>39</v>
      </c>
      <c r="C499" t="s">
        <v>1306</v>
      </c>
      <c r="D499" t="s">
        <v>1188</v>
      </c>
      <c r="E499" t="s">
        <v>1188</v>
      </c>
      <c r="F499" t="s">
        <v>1205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hidden="1" customHeight="1" x14ac:dyDescent="0.2">
      <c r="A500">
        <v>500</v>
      </c>
      <c r="B500">
        <v>35</v>
      </c>
      <c r="C500" t="s">
        <v>1302</v>
      </c>
      <c r="D500" t="s">
        <v>1205</v>
      </c>
      <c r="E500" t="s">
        <v>1205</v>
      </c>
      <c r="F500" t="s">
        <v>1206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hidden="1" customHeight="1" x14ac:dyDescent="0.2">
      <c r="A501">
        <v>501</v>
      </c>
      <c r="B501">
        <v>23</v>
      </c>
      <c r="C501" t="s">
        <v>1320</v>
      </c>
      <c r="D501" t="s">
        <v>1207</v>
      </c>
      <c r="E501" t="s">
        <v>1208</v>
      </c>
      <c r="F501" t="s">
        <v>1209</v>
      </c>
      <c r="I501" t="s">
        <v>1294</v>
      </c>
      <c r="AH501" t="s">
        <v>392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1334</v>
      </c>
    </row>
    <row r="502" spans="1:161" ht="16" hidden="1" customHeight="1" x14ac:dyDescent="0.2">
      <c r="A502">
        <v>502</v>
      </c>
      <c r="B502">
        <v>19</v>
      </c>
      <c r="C502" t="s">
        <v>1305</v>
      </c>
      <c r="D502" t="s">
        <v>1209</v>
      </c>
      <c r="E502" t="s">
        <v>1206</v>
      </c>
      <c r="F502" t="s">
        <v>1210</v>
      </c>
      <c r="I502" t="s">
        <v>1294</v>
      </c>
      <c r="J502" s="20"/>
      <c r="AI502" t="s">
        <v>600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1334</v>
      </c>
    </row>
    <row r="503" spans="1:161" ht="16" hidden="1" customHeight="1" x14ac:dyDescent="0.2">
      <c r="A503">
        <v>503</v>
      </c>
      <c r="B503">
        <v>40</v>
      </c>
      <c r="C503" t="s">
        <v>1306</v>
      </c>
      <c r="D503" t="s">
        <v>1206</v>
      </c>
      <c r="E503" t="s">
        <v>1206</v>
      </c>
      <c r="F503" t="s">
        <v>1190</v>
      </c>
      <c r="G503" t="s">
        <v>1211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hidden="1" customHeight="1" x14ac:dyDescent="0.2">
      <c r="A504">
        <v>504</v>
      </c>
      <c r="B504">
        <v>62</v>
      </c>
      <c r="C504" t="s">
        <v>21</v>
      </c>
      <c r="D504" t="s">
        <v>1212</v>
      </c>
      <c r="E504" t="s">
        <v>1213</v>
      </c>
      <c r="F504" t="s">
        <v>1214</v>
      </c>
      <c r="G504" t="s">
        <v>1215</v>
      </c>
      <c r="I504" t="s">
        <v>1294</v>
      </c>
      <c r="P504" t="s">
        <v>56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1343</v>
      </c>
    </row>
    <row r="505" spans="1:161" ht="16" hidden="1" customHeight="1" x14ac:dyDescent="0.2">
      <c r="A505">
        <v>505</v>
      </c>
      <c r="B505">
        <v>63</v>
      </c>
      <c r="C505" t="s">
        <v>21</v>
      </c>
      <c r="D505" t="s">
        <v>1216</v>
      </c>
      <c r="E505" t="s">
        <v>1217</v>
      </c>
      <c r="F505" t="s">
        <v>1218</v>
      </c>
      <c r="G505" t="s">
        <v>1219</v>
      </c>
      <c r="I505" t="s">
        <v>1294</v>
      </c>
      <c r="Q505" t="s">
        <v>57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1343</v>
      </c>
    </row>
    <row r="506" spans="1:161" ht="16" hidden="1" customHeight="1" x14ac:dyDescent="0.2">
      <c r="A506">
        <v>506</v>
      </c>
      <c r="B506">
        <v>27</v>
      </c>
      <c r="C506" t="s">
        <v>1308</v>
      </c>
      <c r="D506" t="s">
        <v>1220</v>
      </c>
      <c r="E506" t="s">
        <v>1221</v>
      </c>
      <c r="F506" t="s">
        <v>1222</v>
      </c>
      <c r="J506" t="s">
        <v>1349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hidden="1" customHeight="1" x14ac:dyDescent="0.2">
      <c r="A507">
        <v>507</v>
      </c>
      <c r="B507">
        <v>69</v>
      </c>
      <c r="C507" t="s">
        <v>1309</v>
      </c>
      <c r="D507" t="s">
        <v>1223</v>
      </c>
      <c r="E507" t="s">
        <v>1224</v>
      </c>
      <c r="F507" t="s">
        <v>1225</v>
      </c>
      <c r="J507" t="s">
        <v>1349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hidden="1" customHeight="1" x14ac:dyDescent="0.2">
      <c r="A508">
        <v>508</v>
      </c>
      <c r="B508">
        <v>64</v>
      </c>
      <c r="C508" t="s">
        <v>21</v>
      </c>
      <c r="D508" t="s">
        <v>1224</v>
      </c>
      <c r="E508" t="s">
        <v>1225</v>
      </c>
      <c r="F508" t="s">
        <v>1226</v>
      </c>
      <c r="G508" t="s">
        <v>1227</v>
      </c>
      <c r="I508" t="s">
        <v>1294</v>
      </c>
      <c r="R508" t="s">
        <v>189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1343</v>
      </c>
    </row>
    <row r="509" spans="1:161" ht="16" hidden="1" customHeight="1" x14ac:dyDescent="0.2">
      <c r="A509">
        <v>509</v>
      </c>
      <c r="B509">
        <v>21</v>
      </c>
      <c r="C509" t="s">
        <v>1310</v>
      </c>
      <c r="D509" t="s">
        <v>1228</v>
      </c>
      <c r="E509" t="s">
        <v>1190</v>
      </c>
      <c r="F509" t="s">
        <v>1229</v>
      </c>
      <c r="G509" t="s">
        <v>1227</v>
      </c>
      <c r="J509" t="s">
        <v>1349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1303</v>
      </c>
    </row>
    <row r="510" spans="1:161" ht="16" hidden="1" customHeight="1" x14ac:dyDescent="0.2">
      <c r="A510">
        <v>510</v>
      </c>
      <c r="B510">
        <v>53</v>
      </c>
      <c r="C510" t="s">
        <v>1311</v>
      </c>
      <c r="D510" t="s">
        <v>1190</v>
      </c>
      <c r="E510" t="s">
        <v>1190</v>
      </c>
      <c r="F510" t="s">
        <v>1230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hidden="1" customHeight="1" x14ac:dyDescent="0.2">
      <c r="A511">
        <v>511</v>
      </c>
      <c r="B511">
        <v>41</v>
      </c>
      <c r="C511" t="s">
        <v>1306</v>
      </c>
      <c r="D511" t="s">
        <v>1229</v>
      </c>
      <c r="E511" t="s">
        <v>1229</v>
      </c>
      <c r="F511" t="s">
        <v>1231</v>
      </c>
      <c r="G511" t="s">
        <v>1232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hidden="1" customHeight="1" x14ac:dyDescent="0.2">
      <c r="A512">
        <v>512</v>
      </c>
      <c r="B512">
        <v>55</v>
      </c>
      <c r="C512" t="s">
        <v>1304</v>
      </c>
      <c r="D512" t="s">
        <v>1229</v>
      </c>
      <c r="E512" t="s">
        <v>1229</v>
      </c>
      <c r="F512" t="s">
        <v>1231</v>
      </c>
      <c r="G512" t="s">
        <v>1232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hidden="1" customHeight="1" x14ac:dyDescent="0.2">
      <c r="A513">
        <v>513</v>
      </c>
      <c r="B513">
        <v>28</v>
      </c>
      <c r="C513" t="s">
        <v>1308</v>
      </c>
      <c r="D513" t="s">
        <v>1233</v>
      </c>
      <c r="E513" t="s">
        <v>1234</v>
      </c>
      <c r="F513" t="s">
        <v>1235</v>
      </c>
      <c r="J513" t="s">
        <v>1349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hidden="1" customHeight="1" x14ac:dyDescent="0.2">
      <c r="A514">
        <v>514</v>
      </c>
      <c r="B514">
        <v>70</v>
      </c>
      <c r="C514" t="s">
        <v>1309</v>
      </c>
      <c r="D514" t="s">
        <v>1234</v>
      </c>
      <c r="E514" t="s">
        <v>1235</v>
      </c>
      <c r="F514" t="s">
        <v>1236</v>
      </c>
      <c r="J514" t="s">
        <v>1349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hidden="1" customHeight="1" x14ac:dyDescent="0.2">
      <c r="A515">
        <v>515</v>
      </c>
      <c r="B515">
        <v>65</v>
      </c>
      <c r="C515" t="s">
        <v>21</v>
      </c>
      <c r="D515" t="s">
        <v>1237</v>
      </c>
      <c r="E515" t="s">
        <v>1238</v>
      </c>
      <c r="F515" t="s">
        <v>1239</v>
      </c>
      <c r="G515" t="s">
        <v>1232</v>
      </c>
      <c r="I515" t="s">
        <v>1294</v>
      </c>
      <c r="U515" t="s">
        <v>60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1342</v>
      </c>
    </row>
    <row r="516" spans="1:164" ht="16" hidden="1" customHeight="1" x14ac:dyDescent="0.2">
      <c r="A516">
        <v>516</v>
      </c>
      <c r="B516">
        <v>24</v>
      </c>
      <c r="C516" t="s">
        <v>1320</v>
      </c>
      <c r="D516" t="s">
        <v>1240</v>
      </c>
      <c r="E516" t="s">
        <v>1239</v>
      </c>
      <c r="F516" t="s">
        <v>1241</v>
      </c>
      <c r="I516" t="s">
        <v>1294</v>
      </c>
      <c r="AP516" t="s">
        <v>979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1335</v>
      </c>
    </row>
    <row r="517" spans="1:164" ht="16" hidden="1" customHeight="1" x14ac:dyDescent="0.2">
      <c r="A517">
        <v>517</v>
      </c>
      <c r="B517">
        <v>54</v>
      </c>
      <c r="C517" t="s">
        <v>1311</v>
      </c>
      <c r="D517" t="s">
        <v>1231</v>
      </c>
      <c r="E517" t="s">
        <v>1231</v>
      </c>
      <c r="F517" t="s">
        <v>1242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hidden="1" customHeight="1" x14ac:dyDescent="0.2">
      <c r="A518">
        <v>518</v>
      </c>
      <c r="B518">
        <v>19</v>
      </c>
      <c r="C518" t="s">
        <v>1322</v>
      </c>
      <c r="D518" t="s">
        <v>1231</v>
      </c>
      <c r="E518" t="s">
        <v>1243</v>
      </c>
      <c r="F518" t="s">
        <v>1244</v>
      </c>
      <c r="G518" t="s">
        <v>1245</v>
      </c>
      <c r="J518" t="s">
        <v>1349</v>
      </c>
      <c r="M518" t="s">
        <v>53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1346</v>
      </c>
    </row>
    <row r="519" spans="1:164" ht="16" hidden="1" customHeight="1" x14ac:dyDescent="0.2">
      <c r="A519">
        <v>519</v>
      </c>
      <c r="B519">
        <v>20</v>
      </c>
      <c r="C519" t="s">
        <v>1322</v>
      </c>
      <c r="D519" t="s">
        <v>1246</v>
      </c>
      <c r="E519" t="s">
        <v>1247</v>
      </c>
      <c r="F519" t="s">
        <v>1247</v>
      </c>
      <c r="G519" t="s">
        <v>1248</v>
      </c>
      <c r="J519" t="s">
        <v>1349</v>
      </c>
      <c r="L519" t="s">
        <v>52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1344</v>
      </c>
    </row>
    <row r="520" spans="1:164" ht="16" hidden="1" customHeight="1" x14ac:dyDescent="0.2">
      <c r="A520">
        <v>520</v>
      </c>
      <c r="B520">
        <v>16</v>
      </c>
      <c r="C520" t="s">
        <v>129</v>
      </c>
      <c r="D520" t="s">
        <v>1249</v>
      </c>
      <c r="E520" t="s">
        <v>1250</v>
      </c>
      <c r="F520" t="s">
        <v>1251</v>
      </c>
      <c r="I520" t="s">
        <v>1294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hidden="1" customHeight="1" x14ac:dyDescent="0.2">
      <c r="A521">
        <v>521</v>
      </c>
      <c r="B521">
        <v>36</v>
      </c>
      <c r="C521" t="s">
        <v>1302</v>
      </c>
      <c r="D521" t="s">
        <v>1252</v>
      </c>
      <c r="E521" t="s">
        <v>1252</v>
      </c>
      <c r="F521" t="s">
        <v>1253</v>
      </c>
      <c r="G521" t="s">
        <v>1254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hidden="1" customHeight="1" x14ac:dyDescent="0.2">
      <c r="A522">
        <v>522</v>
      </c>
      <c r="B522">
        <v>56</v>
      </c>
      <c r="C522" t="s">
        <v>1304</v>
      </c>
      <c r="D522" t="s">
        <v>1252</v>
      </c>
      <c r="E522" t="s">
        <v>1252</v>
      </c>
      <c r="F522" t="s">
        <v>1253</v>
      </c>
      <c r="G522" t="s">
        <v>1254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hidden="1" customHeight="1" x14ac:dyDescent="0.2">
      <c r="A523">
        <v>523</v>
      </c>
      <c r="B523">
        <v>71</v>
      </c>
      <c r="C523" t="s">
        <v>1309</v>
      </c>
      <c r="D523" t="s">
        <v>1251</v>
      </c>
      <c r="E523" t="s">
        <v>1255</v>
      </c>
      <c r="F523" t="s">
        <v>1256</v>
      </c>
      <c r="I523" t="s">
        <v>1294</v>
      </c>
      <c r="AF523" t="s">
        <v>411</v>
      </c>
      <c r="CD523" t="s">
        <v>1329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hidden="1" customHeight="1" x14ac:dyDescent="0.2">
      <c r="A524">
        <v>524</v>
      </c>
      <c r="B524">
        <v>66</v>
      </c>
      <c r="C524" t="s">
        <v>21</v>
      </c>
      <c r="D524" t="s">
        <v>1257</v>
      </c>
      <c r="E524" t="s">
        <v>1258</v>
      </c>
      <c r="F524" t="s">
        <v>1259</v>
      </c>
      <c r="G524" t="s">
        <v>1260</v>
      </c>
      <c r="J524" t="s">
        <v>1349</v>
      </c>
      <c r="S524" t="s">
        <v>59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1343</v>
      </c>
    </row>
    <row r="525" spans="1:164" ht="16" hidden="1" customHeight="1" x14ac:dyDescent="0.2">
      <c r="A525">
        <v>525</v>
      </c>
      <c r="B525">
        <v>22</v>
      </c>
      <c r="C525" t="s">
        <v>1310</v>
      </c>
      <c r="D525" t="s">
        <v>1261</v>
      </c>
      <c r="E525" t="s">
        <v>1253</v>
      </c>
      <c r="F525" t="s">
        <v>1262</v>
      </c>
      <c r="G525" t="s">
        <v>1263</v>
      </c>
      <c r="I525" t="s">
        <v>1294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1303</v>
      </c>
    </row>
    <row r="526" spans="1:164" ht="16" hidden="1" customHeight="1" x14ac:dyDescent="0.2">
      <c r="A526">
        <v>526</v>
      </c>
      <c r="B526">
        <v>55</v>
      </c>
      <c r="C526" t="s">
        <v>1311</v>
      </c>
      <c r="D526" t="s">
        <v>1253</v>
      </c>
      <c r="E526" t="s">
        <v>1253</v>
      </c>
      <c r="F526" t="s">
        <v>1259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hidden="1" customHeight="1" x14ac:dyDescent="0.2">
      <c r="A527">
        <v>527</v>
      </c>
      <c r="B527">
        <v>37</v>
      </c>
      <c r="C527" t="s">
        <v>1302</v>
      </c>
      <c r="D527" t="s">
        <v>1264</v>
      </c>
      <c r="E527" t="s">
        <v>1264</v>
      </c>
      <c r="F527" t="s">
        <v>1265</v>
      </c>
      <c r="G527" t="s">
        <v>1266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hidden="1" customHeight="1" x14ac:dyDescent="0.2">
      <c r="A528">
        <v>528</v>
      </c>
      <c r="B528">
        <v>57</v>
      </c>
      <c r="C528" t="s">
        <v>1304</v>
      </c>
      <c r="D528" t="s">
        <v>1264</v>
      </c>
      <c r="E528" t="s">
        <v>1264</v>
      </c>
      <c r="F528" t="s">
        <v>1265</v>
      </c>
      <c r="G528" t="s">
        <v>1266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70" ht="16" hidden="1" customHeight="1" x14ac:dyDescent="0.2">
      <c r="A529">
        <v>529</v>
      </c>
      <c r="B529">
        <v>24</v>
      </c>
      <c r="C529" t="s">
        <v>1317</v>
      </c>
      <c r="D529" t="s">
        <v>1267</v>
      </c>
      <c r="E529" t="s">
        <v>1268</v>
      </c>
      <c r="F529" t="s">
        <v>1269</v>
      </c>
      <c r="G529" t="s">
        <v>1266</v>
      </c>
      <c r="J529" t="s">
        <v>1349</v>
      </c>
      <c r="O529" t="s">
        <v>55</v>
      </c>
      <c r="CE529" t="s">
        <v>1330</v>
      </c>
      <c r="CJ529" t="s">
        <v>376</v>
      </c>
      <c r="CU529" t="s">
        <v>142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70" ht="16" hidden="1" customHeight="1" x14ac:dyDescent="0.2">
      <c r="A530">
        <v>530</v>
      </c>
      <c r="B530">
        <v>72</v>
      </c>
      <c r="C530" t="s">
        <v>1309</v>
      </c>
      <c r="D530" t="s">
        <v>1270</v>
      </c>
      <c r="E530" t="s">
        <v>1271</v>
      </c>
      <c r="F530" t="s">
        <v>1265</v>
      </c>
      <c r="I530" t="s">
        <v>1294</v>
      </c>
      <c r="AC530" t="s">
        <v>315</v>
      </c>
      <c r="CD530" t="s">
        <v>1329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70" ht="16" hidden="1" customHeight="1" x14ac:dyDescent="0.2">
      <c r="A531">
        <v>531</v>
      </c>
      <c r="B531">
        <v>20</v>
      </c>
      <c r="C531" t="s">
        <v>1305</v>
      </c>
      <c r="D531" t="s">
        <v>1270</v>
      </c>
      <c r="E531" t="s">
        <v>1272</v>
      </c>
      <c r="F531" t="s">
        <v>1273</v>
      </c>
      <c r="I531" t="s">
        <v>1294</v>
      </c>
      <c r="J531" s="20"/>
      <c r="DD531"/>
      <c r="DE531"/>
      <c r="DF531"/>
      <c r="DG531"/>
      <c r="DH531"/>
      <c r="DI531"/>
      <c r="DJ531"/>
      <c r="DK531"/>
      <c r="DL531"/>
      <c r="DM531"/>
      <c r="DN531"/>
      <c r="EF531" t="s">
        <v>1333</v>
      </c>
    </row>
    <row r="532" spans="1:170" ht="16" hidden="1" customHeight="1" x14ac:dyDescent="0.2">
      <c r="A532">
        <v>532</v>
      </c>
      <c r="B532">
        <v>56</v>
      </c>
      <c r="C532" t="s">
        <v>1311</v>
      </c>
      <c r="D532" t="s">
        <v>1265</v>
      </c>
      <c r="E532" t="s">
        <v>1265</v>
      </c>
      <c r="F532" t="s">
        <v>1274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70" ht="16" hidden="1" customHeight="1" x14ac:dyDescent="0.2">
      <c r="A533">
        <v>533</v>
      </c>
      <c r="B533">
        <v>42</v>
      </c>
      <c r="C533" t="s">
        <v>1306</v>
      </c>
      <c r="D533" t="s">
        <v>1275</v>
      </c>
      <c r="E533" t="s">
        <v>1275</v>
      </c>
      <c r="F533" t="s">
        <v>1276</v>
      </c>
      <c r="G533" t="s">
        <v>1277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70" ht="16" hidden="1" customHeight="1" x14ac:dyDescent="0.2">
      <c r="A534">
        <v>534</v>
      </c>
      <c r="B534">
        <v>58</v>
      </c>
      <c r="C534" t="s">
        <v>1304</v>
      </c>
      <c r="D534" t="s">
        <v>1275</v>
      </c>
      <c r="E534" t="s">
        <v>1275</v>
      </c>
      <c r="F534" t="s">
        <v>1276</v>
      </c>
      <c r="G534" t="s">
        <v>1277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70" ht="16" hidden="1" customHeight="1" x14ac:dyDescent="0.2">
      <c r="A535">
        <v>535</v>
      </c>
      <c r="B535">
        <v>16</v>
      </c>
      <c r="C535" t="s">
        <v>1321</v>
      </c>
      <c r="D535" t="s">
        <v>1278</v>
      </c>
      <c r="E535" t="s">
        <v>1279</v>
      </c>
      <c r="F535" t="s">
        <v>1280</v>
      </c>
      <c r="G535" t="s">
        <v>1277</v>
      </c>
      <c r="I535" t="s">
        <v>1294</v>
      </c>
      <c r="Q535" t="s">
        <v>57</v>
      </c>
      <c r="BZ535" t="s">
        <v>1324</v>
      </c>
      <c r="CC535" t="s">
        <v>1328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70" ht="16" hidden="1" customHeight="1" x14ac:dyDescent="0.2">
      <c r="A536">
        <v>536</v>
      </c>
      <c r="B536">
        <v>25</v>
      </c>
      <c r="C536" t="s">
        <v>1320</v>
      </c>
      <c r="D536" t="s">
        <v>1281</v>
      </c>
      <c r="E536" t="s">
        <v>1276</v>
      </c>
      <c r="F536" t="s">
        <v>1282</v>
      </c>
      <c r="I536" t="s">
        <v>1294</v>
      </c>
      <c r="AP536" t="s">
        <v>979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1333</v>
      </c>
    </row>
    <row r="537" spans="1:170" ht="16" hidden="1" customHeight="1" x14ac:dyDescent="0.2">
      <c r="A537">
        <v>537</v>
      </c>
      <c r="B537">
        <v>57</v>
      </c>
      <c r="C537" t="s">
        <v>1311</v>
      </c>
      <c r="D537" t="s">
        <v>1276</v>
      </c>
      <c r="E537" t="s">
        <v>1276</v>
      </c>
      <c r="F537" t="s">
        <v>1283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70" ht="16" hidden="1" customHeight="1" x14ac:dyDescent="0.2">
      <c r="A538">
        <v>538</v>
      </c>
      <c r="B538">
        <v>17</v>
      </c>
      <c r="C538" t="s">
        <v>1321</v>
      </c>
      <c r="D538" t="s">
        <v>1284</v>
      </c>
      <c r="E538" t="s">
        <v>1285</v>
      </c>
      <c r="F538" t="s">
        <v>1286</v>
      </c>
      <c r="G538" t="s">
        <v>1287</v>
      </c>
      <c r="J538" t="s">
        <v>1349</v>
      </c>
      <c r="O538" t="s">
        <v>55</v>
      </c>
      <c r="BZ538" t="s">
        <v>1324</v>
      </c>
      <c r="CC538" t="s">
        <v>1328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70" ht="16" hidden="1" customHeight="1" x14ac:dyDescent="0.2">
      <c r="A539">
        <v>539</v>
      </c>
      <c r="B539">
        <v>38</v>
      </c>
      <c r="C539" t="s">
        <v>1302</v>
      </c>
      <c r="D539" t="s">
        <v>1285</v>
      </c>
      <c r="E539" t="s">
        <v>1285</v>
      </c>
      <c r="F539" t="s">
        <v>1288</v>
      </c>
      <c r="G539" t="s">
        <v>1287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70" ht="16" hidden="1" customHeight="1" x14ac:dyDescent="0.2">
      <c r="A540">
        <v>540</v>
      </c>
      <c r="B540">
        <v>59</v>
      </c>
      <c r="C540" t="s">
        <v>1304</v>
      </c>
      <c r="D540" t="s">
        <v>1285</v>
      </c>
      <c r="E540" t="s">
        <v>1285</v>
      </c>
      <c r="F540" t="s">
        <v>1288</v>
      </c>
      <c r="G540" t="s">
        <v>1287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70" ht="16" hidden="1" customHeight="1" x14ac:dyDescent="0.2">
      <c r="A541">
        <v>541</v>
      </c>
      <c r="B541">
        <v>73</v>
      </c>
      <c r="C541" t="s">
        <v>1309</v>
      </c>
      <c r="D541" t="s">
        <v>1286</v>
      </c>
      <c r="E541" t="s">
        <v>1289</v>
      </c>
      <c r="F541" t="s">
        <v>1290</v>
      </c>
      <c r="I541" t="s">
        <v>1294</v>
      </c>
      <c r="AJ541" t="s">
        <v>1150</v>
      </c>
      <c r="CC541" t="s">
        <v>1328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70" ht="16" hidden="1" customHeight="1" x14ac:dyDescent="0.2">
      <c r="A542">
        <v>542</v>
      </c>
      <c r="B542">
        <v>21</v>
      </c>
      <c r="C542" t="s">
        <v>1305</v>
      </c>
      <c r="D542" t="s">
        <v>1291</v>
      </c>
      <c r="E542" t="s">
        <v>1289</v>
      </c>
      <c r="F542" t="s">
        <v>1292</v>
      </c>
      <c r="I542" t="s">
        <v>1294</v>
      </c>
      <c r="J542" s="20"/>
      <c r="DD542"/>
      <c r="DE542"/>
      <c r="DF542"/>
      <c r="DG542"/>
      <c r="DH542"/>
      <c r="DI542"/>
      <c r="DJ542"/>
      <c r="DK542"/>
      <c r="DL542"/>
      <c r="DM542"/>
      <c r="DN542"/>
      <c r="EF542" t="s">
        <v>1333</v>
      </c>
    </row>
    <row r="543" spans="1:170" ht="16" hidden="1" customHeight="1" x14ac:dyDescent="0.2">
      <c r="A543">
        <v>543</v>
      </c>
      <c r="B543">
        <v>58</v>
      </c>
      <c r="C543" t="s">
        <v>1311</v>
      </c>
      <c r="D543" t="s">
        <v>1288</v>
      </c>
      <c r="E543" t="s">
        <v>1288</v>
      </c>
      <c r="F543" t="s">
        <v>1293</v>
      </c>
      <c r="DD543"/>
      <c r="DE543"/>
      <c r="DF543"/>
      <c r="DG543"/>
      <c r="DH543"/>
      <c r="DI543"/>
      <c r="DJ543"/>
      <c r="DK543"/>
      <c r="DL543"/>
      <c r="DM543"/>
      <c r="DN543"/>
      <c r="FN543">
        <v>2</v>
      </c>
    </row>
    <row r="544" spans="1:170" s="28" customFormat="1" ht="16" hidden="1" customHeight="1" x14ac:dyDescent="0.2">
      <c r="A544" s="28">
        <v>172</v>
      </c>
      <c r="B544" s="28">
        <v>26</v>
      </c>
      <c r="C544" s="28" t="s">
        <v>1309</v>
      </c>
      <c r="D544" s="28" t="s">
        <v>594</v>
      </c>
      <c r="E544" s="28" t="s">
        <v>601</v>
      </c>
      <c r="F544" s="28" t="s">
        <v>602</v>
      </c>
      <c r="I544" s="28" t="s">
        <v>1294</v>
      </c>
      <c r="AE544" s="28" t="s">
        <v>440</v>
      </c>
      <c r="CC544" s="28" t="s">
        <v>1328</v>
      </c>
      <c r="FA544" s="28" t="s">
        <v>1341</v>
      </c>
    </row>
    <row r="545" spans="1:157" s="28" customFormat="1" ht="16" hidden="1" customHeight="1" x14ac:dyDescent="0.2">
      <c r="A545" s="28">
        <v>174</v>
      </c>
      <c r="B545" s="28">
        <v>27</v>
      </c>
      <c r="C545" s="28" t="s">
        <v>1309</v>
      </c>
      <c r="D545" s="28" t="s">
        <v>149</v>
      </c>
      <c r="E545" s="28" t="s">
        <v>152</v>
      </c>
      <c r="F545" s="28" t="s">
        <v>186</v>
      </c>
      <c r="I545" s="28" t="s">
        <v>1294</v>
      </c>
      <c r="AN545" s="28" t="s">
        <v>584</v>
      </c>
      <c r="CC545" s="28" t="s">
        <v>1328</v>
      </c>
      <c r="FA545" s="28" t="s">
        <v>1341</v>
      </c>
    </row>
    <row r="546" spans="1:157" s="28" customFormat="1" ht="16" hidden="1" customHeight="1" x14ac:dyDescent="0.2">
      <c r="A546" s="28">
        <v>191</v>
      </c>
      <c r="B546" s="28">
        <v>34</v>
      </c>
      <c r="C546" s="28" t="s">
        <v>1309</v>
      </c>
      <c r="D546" s="28" t="s">
        <v>633</v>
      </c>
      <c r="E546" s="28" t="s">
        <v>634</v>
      </c>
      <c r="F546" s="28" t="s">
        <v>636</v>
      </c>
      <c r="I546" s="28" t="s">
        <v>1294</v>
      </c>
      <c r="AD546" s="28" t="s">
        <v>322</v>
      </c>
      <c r="CC546" s="28" t="s">
        <v>1328</v>
      </c>
      <c r="FA546" s="28" t="s">
        <v>1341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E546" xr:uid="{00000000-0009-0000-0000-000000000000}">
    <filterColumn colId="2">
      <filters>
        <filter val="TURNOVER+"/>
      </filters>
    </filterColumn>
    <filterColumn colId="126">
      <customFilters>
        <customFilter operator="notEqual" val=" "/>
      </customFilters>
    </filterColumn>
  </autoFilter>
  <mergeCells count="25"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abSelected="1" workbookViewId="0">
      <selection activeCell="G1" sqref="G1"/>
    </sheetView>
  </sheetViews>
  <sheetFormatPr baseColWidth="10" defaultRowHeight="16" x14ac:dyDescent="0.2"/>
  <cols>
    <col min="3" max="3" width="13.6640625" customWidth="1"/>
    <col min="13" max="13" width="11" style="19"/>
  </cols>
  <sheetData>
    <row r="1" spans="1:14" x14ac:dyDescent="0.2">
      <c r="A1" t="s">
        <v>1380</v>
      </c>
      <c r="B1" t="s">
        <v>1381</v>
      </c>
      <c r="C1" t="s">
        <v>1382</v>
      </c>
      <c r="D1" t="s">
        <v>1383</v>
      </c>
      <c r="E1" t="s">
        <v>1365</v>
      </c>
      <c r="F1" t="s">
        <v>1356</v>
      </c>
      <c r="G1" t="s">
        <v>1349</v>
      </c>
      <c r="H1" t="s">
        <v>1384</v>
      </c>
      <c r="I1" t="s">
        <v>1385</v>
      </c>
      <c r="J1" t="s">
        <v>1386</v>
      </c>
      <c r="K1" t="s">
        <v>1391</v>
      </c>
      <c r="L1" t="s">
        <v>1392</v>
      </c>
      <c r="M1" s="19" t="s">
        <v>1387</v>
      </c>
      <c r="N1" t="s">
        <v>1388</v>
      </c>
    </row>
    <row r="2" spans="1:14" x14ac:dyDescent="0.2">
      <c r="A2">
        <v>1</v>
      </c>
      <c r="B2" s="18">
        <v>45585</v>
      </c>
      <c r="C2" s="18" t="s">
        <v>1298</v>
      </c>
      <c r="D2" t="s">
        <v>1297</v>
      </c>
      <c r="E2">
        <v>2</v>
      </c>
      <c r="F2" t="s">
        <v>1294</v>
      </c>
      <c r="G2" s="1" t="s">
        <v>1295</v>
      </c>
      <c r="H2" t="s">
        <v>1294</v>
      </c>
      <c r="I2" t="s">
        <v>1299</v>
      </c>
      <c r="J2" t="s">
        <v>1299</v>
      </c>
      <c r="K2" t="s">
        <v>1389</v>
      </c>
      <c r="L2" t="s">
        <v>1300</v>
      </c>
      <c r="M2" s="19" t="s">
        <v>1296</v>
      </c>
      <c r="N2" s="110" t="s">
        <v>1390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26"/>
  </cols>
  <sheetData>
    <row r="2" spans="2:26" x14ac:dyDescent="0.2">
      <c r="S2" s="23" t="s">
        <v>91</v>
      </c>
    </row>
    <row r="3" spans="2:26" x14ac:dyDescent="0.2">
      <c r="S3" s="1" t="s">
        <v>70</v>
      </c>
    </row>
    <row r="4" spans="2:26" x14ac:dyDescent="0.2">
      <c r="S4" s="1" t="s">
        <v>79</v>
      </c>
      <c r="V4" s="24">
        <v>0</v>
      </c>
      <c r="W4" s="25">
        <v>0</v>
      </c>
      <c r="X4" s="25">
        <f>+MINUTE(V4)</f>
        <v>0</v>
      </c>
      <c r="Y4" s="26">
        <f>+SECOND(V4)</f>
        <v>0</v>
      </c>
      <c r="Z4" t="str">
        <f>+CONCATENATE(W4&amp;X4&amp;":"&amp;Y4)</f>
        <v>00:0</v>
      </c>
    </row>
    <row r="5" spans="2:26" x14ac:dyDescent="0.2">
      <c r="S5" s="1" t="s">
        <v>82</v>
      </c>
      <c r="V5" s="24">
        <v>0</v>
      </c>
      <c r="W5" s="25">
        <v>0</v>
      </c>
      <c r="X5">
        <f t="shared" ref="X5:X68" si="0">+MINUTE(V5)</f>
        <v>0</v>
      </c>
      <c r="Y5" s="26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83</v>
      </c>
      <c r="V6" s="24">
        <v>6.9444444444448361E-5</v>
      </c>
      <c r="W6" s="25">
        <v>0</v>
      </c>
      <c r="X6">
        <f t="shared" si="0"/>
        <v>0</v>
      </c>
      <c r="Y6" s="26">
        <f t="shared" si="1"/>
        <v>6</v>
      </c>
      <c r="Z6" t="str">
        <f t="shared" si="2"/>
        <v>00:6</v>
      </c>
    </row>
    <row r="7" spans="2:26" x14ac:dyDescent="0.2">
      <c r="S7" s="1" t="s">
        <v>87</v>
      </c>
      <c r="V7" s="24">
        <v>3.4722222222222793E-4</v>
      </c>
      <c r="W7" s="25">
        <v>0</v>
      </c>
      <c r="X7">
        <f t="shared" si="0"/>
        <v>0</v>
      </c>
      <c r="Y7" s="26">
        <f t="shared" si="1"/>
        <v>30</v>
      </c>
      <c r="Z7" t="str">
        <f t="shared" si="2"/>
        <v>00:30</v>
      </c>
    </row>
    <row r="8" spans="2:26" x14ac:dyDescent="0.2">
      <c r="S8" s="1" t="s">
        <v>88</v>
      </c>
      <c r="V8" s="24">
        <v>3.4722222222222793E-4</v>
      </c>
      <c r="W8" s="25">
        <v>0</v>
      </c>
      <c r="X8">
        <f t="shared" si="0"/>
        <v>0</v>
      </c>
      <c r="Y8" s="26">
        <f t="shared" si="1"/>
        <v>30</v>
      </c>
      <c r="Z8" t="str">
        <f t="shared" si="2"/>
        <v>00:30</v>
      </c>
    </row>
    <row r="9" spans="2:26" x14ac:dyDescent="0.2">
      <c r="S9" s="1" t="s">
        <v>89</v>
      </c>
      <c r="V9" s="24">
        <v>3.4722222222222793E-4</v>
      </c>
      <c r="W9" s="25">
        <v>0</v>
      </c>
      <c r="X9">
        <f t="shared" si="0"/>
        <v>0</v>
      </c>
      <c r="Y9" s="26">
        <f t="shared" si="1"/>
        <v>30</v>
      </c>
      <c r="Z9" t="str">
        <f t="shared" si="2"/>
        <v>00:30</v>
      </c>
    </row>
    <row r="10" spans="2:26" x14ac:dyDescent="0.2">
      <c r="S10" s="1" t="s">
        <v>105</v>
      </c>
      <c r="V10" s="24">
        <v>6.3657407407408106E-4</v>
      </c>
      <c r="W10" s="25">
        <v>0</v>
      </c>
      <c r="X10">
        <f t="shared" si="0"/>
        <v>0</v>
      </c>
      <c r="Y10" s="26">
        <f t="shared" si="1"/>
        <v>55</v>
      </c>
      <c r="Z10" t="str">
        <f t="shared" si="2"/>
        <v>00:55</v>
      </c>
    </row>
    <row r="11" spans="2:26" x14ac:dyDescent="0.2">
      <c r="E11" t="s">
        <v>49</v>
      </c>
      <c r="F11" t="s">
        <v>50</v>
      </c>
      <c r="S11" s="1" t="s">
        <v>90</v>
      </c>
      <c r="V11" s="24">
        <v>6.3657407407408106E-4</v>
      </c>
      <c r="W11" s="25">
        <v>0</v>
      </c>
      <c r="X11">
        <f t="shared" si="0"/>
        <v>0</v>
      </c>
      <c r="Y11" s="26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44</v>
      </c>
      <c r="E12">
        <f>+COUNTIF($H$12:$I$56,D12)</f>
        <v>0</v>
      </c>
      <c r="F12">
        <f>+COUNTIF($M$12:$N$51,D12)</f>
        <v>0</v>
      </c>
      <c r="H12" s="1" t="s">
        <v>119</v>
      </c>
      <c r="I12" s="1"/>
      <c r="M12" s="1" t="s">
        <v>119</v>
      </c>
      <c r="N12">
        <f t="shared" ref="N12:N22" si="3">+COUNTIF($H$12:$I$51,M12)</f>
        <v>1</v>
      </c>
      <c r="S12" s="1" t="s">
        <v>80</v>
      </c>
      <c r="V12" s="24">
        <v>6.3657407407408106E-4</v>
      </c>
      <c r="W12" s="25">
        <v>0</v>
      </c>
      <c r="X12">
        <f t="shared" si="0"/>
        <v>0</v>
      </c>
      <c r="Y12" s="26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43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120</v>
      </c>
      <c r="I13" s="1"/>
      <c r="M13" s="1" t="s">
        <v>177</v>
      </c>
      <c r="N13">
        <f t="shared" si="3"/>
        <v>1</v>
      </c>
      <c r="S13" s="1" t="s">
        <v>81</v>
      </c>
      <c r="V13" s="24">
        <v>6.4814814814815463E-4</v>
      </c>
      <c r="W13" s="25">
        <v>0</v>
      </c>
      <c r="X13">
        <f t="shared" si="0"/>
        <v>0</v>
      </c>
      <c r="Y13" s="26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45</v>
      </c>
      <c r="E14">
        <f t="shared" si="4"/>
        <v>0</v>
      </c>
      <c r="F14">
        <f t="shared" si="5"/>
        <v>0</v>
      </c>
      <c r="H14" s="1" t="s">
        <v>123</v>
      </c>
      <c r="I14" s="1"/>
      <c r="M14" s="1" t="s">
        <v>120</v>
      </c>
      <c r="N14">
        <f t="shared" si="3"/>
        <v>2</v>
      </c>
      <c r="S14" s="1" t="s">
        <v>84</v>
      </c>
      <c r="V14" s="24">
        <v>6.4814814814815463E-4</v>
      </c>
      <c r="W14" s="25">
        <v>0</v>
      </c>
      <c r="X14">
        <f t="shared" si="0"/>
        <v>0</v>
      </c>
      <c r="Y14" s="26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28</v>
      </c>
      <c r="E15">
        <f t="shared" si="4"/>
        <v>0</v>
      </c>
      <c r="F15">
        <f t="shared" si="5"/>
        <v>0</v>
      </c>
      <c r="H15" s="1" t="s">
        <v>121</v>
      </c>
      <c r="I15" s="1"/>
      <c r="M15" s="1" t="s">
        <v>124</v>
      </c>
      <c r="N15">
        <f t="shared" si="3"/>
        <v>2</v>
      </c>
      <c r="S15" s="1" t="s">
        <v>85</v>
      </c>
      <c r="V15" s="24">
        <v>7.2916666666666963E-4</v>
      </c>
      <c r="W15" s="25">
        <v>0</v>
      </c>
      <c r="X15">
        <f t="shared" si="0"/>
        <v>1</v>
      </c>
      <c r="Y15" s="26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42</v>
      </c>
      <c r="E16">
        <f t="shared" si="4"/>
        <v>0</v>
      </c>
      <c r="F16">
        <f t="shared" si="5"/>
        <v>0</v>
      </c>
      <c r="H16" s="1" t="s">
        <v>118</v>
      </c>
      <c r="I16" s="1"/>
      <c r="M16" s="1" t="s">
        <v>122</v>
      </c>
      <c r="N16">
        <f t="shared" si="3"/>
        <v>2</v>
      </c>
      <c r="S16" s="1" t="s">
        <v>93</v>
      </c>
      <c r="V16" s="24">
        <v>1.5509259259259348E-3</v>
      </c>
      <c r="W16" s="25">
        <v>0</v>
      </c>
      <c r="X16">
        <f t="shared" si="0"/>
        <v>2</v>
      </c>
      <c r="Y16" s="26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41</v>
      </c>
      <c r="E17">
        <f t="shared" si="4"/>
        <v>0</v>
      </c>
      <c r="F17">
        <f t="shared" ref="F17:F31" si="6">+COUNTIF($M$12:$N$51,D17)</f>
        <v>0</v>
      </c>
      <c r="H17" s="1" t="s">
        <v>176</v>
      </c>
      <c r="I17" s="1"/>
      <c r="M17" s="1" t="s">
        <v>121</v>
      </c>
      <c r="N17">
        <f t="shared" si="3"/>
        <v>3</v>
      </c>
      <c r="S17" s="1" t="s">
        <v>96</v>
      </c>
      <c r="V17" s="24">
        <v>1.5625000000000083E-3</v>
      </c>
      <c r="W17" s="25">
        <v>0</v>
      </c>
      <c r="X17">
        <f t="shared" si="0"/>
        <v>2</v>
      </c>
      <c r="Y17" s="26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30</v>
      </c>
      <c r="E18">
        <f t="shared" si="4"/>
        <v>0</v>
      </c>
      <c r="F18">
        <f t="shared" si="6"/>
        <v>0</v>
      </c>
      <c r="H18" s="1" t="s">
        <v>176</v>
      </c>
      <c r="I18" s="1"/>
      <c r="M18" s="1" t="s">
        <v>171</v>
      </c>
      <c r="N18">
        <f t="shared" si="3"/>
        <v>3</v>
      </c>
      <c r="S18" s="1" t="s">
        <v>101</v>
      </c>
      <c r="V18" s="24">
        <v>1.94444444444445E-3</v>
      </c>
      <c r="W18" s="25">
        <v>0</v>
      </c>
      <c r="X18">
        <f t="shared" si="0"/>
        <v>2</v>
      </c>
      <c r="Y18" s="26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29</v>
      </c>
      <c r="E19">
        <f t="shared" si="4"/>
        <v>0</v>
      </c>
      <c r="F19">
        <f t="shared" si="6"/>
        <v>0</v>
      </c>
      <c r="H19" s="1" t="s">
        <v>124</v>
      </c>
      <c r="I19" s="1"/>
      <c r="M19" s="1" t="s">
        <v>123</v>
      </c>
      <c r="N19">
        <f t="shared" si="3"/>
        <v>4</v>
      </c>
      <c r="S19" s="1" t="s">
        <v>104</v>
      </c>
      <c r="V19" s="24">
        <v>1.94444444444445E-3</v>
      </c>
      <c r="W19" s="25">
        <v>0</v>
      </c>
      <c r="X19">
        <f t="shared" si="0"/>
        <v>2</v>
      </c>
      <c r="Y19" s="26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35</v>
      </c>
      <c r="E20">
        <f t="shared" si="4"/>
        <v>0</v>
      </c>
      <c r="F20">
        <f t="shared" si="6"/>
        <v>0</v>
      </c>
      <c r="H20" s="1" t="s">
        <v>177</v>
      </c>
      <c r="I20" s="1"/>
      <c r="M20" s="1" t="s">
        <v>176</v>
      </c>
      <c r="N20">
        <f t="shared" si="3"/>
        <v>4</v>
      </c>
      <c r="S20" s="1" t="s">
        <v>102</v>
      </c>
      <c r="V20" s="24">
        <v>1.9791666666666707E-3</v>
      </c>
      <c r="W20" s="25">
        <v>0</v>
      </c>
      <c r="X20">
        <f t="shared" si="0"/>
        <v>2</v>
      </c>
      <c r="Y20" s="26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36</v>
      </c>
      <c r="E21">
        <f t="shared" si="4"/>
        <v>0</v>
      </c>
      <c r="F21">
        <f t="shared" si="6"/>
        <v>0</v>
      </c>
      <c r="H21" s="1" t="s">
        <v>123</v>
      </c>
      <c r="I21" s="1"/>
      <c r="M21" s="1" t="s">
        <v>173</v>
      </c>
      <c r="N21">
        <f t="shared" si="3"/>
        <v>6</v>
      </c>
      <c r="S21" s="1" t="s">
        <v>103</v>
      </c>
      <c r="V21" s="24">
        <v>1.9791666666666707E-3</v>
      </c>
      <c r="W21" s="25">
        <v>0</v>
      </c>
      <c r="X21">
        <f t="shared" si="0"/>
        <v>2</v>
      </c>
      <c r="Y21" s="26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46</v>
      </c>
      <c r="E22">
        <f t="shared" si="4"/>
        <v>0</v>
      </c>
      <c r="F22">
        <f t="shared" si="6"/>
        <v>0</v>
      </c>
      <c r="H22" s="1" t="s">
        <v>173</v>
      </c>
      <c r="I22" s="1"/>
      <c r="M22" s="1" t="s">
        <v>118</v>
      </c>
      <c r="N22">
        <f t="shared" si="3"/>
        <v>7</v>
      </c>
      <c r="S22" s="1" t="s">
        <v>109</v>
      </c>
      <c r="V22" s="24">
        <v>2.025462962962972E-3</v>
      </c>
      <c r="W22" s="25">
        <v>0</v>
      </c>
      <c r="X22">
        <f t="shared" si="0"/>
        <v>2</v>
      </c>
      <c r="Y22" s="26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32</v>
      </c>
      <c r="E23">
        <f t="shared" si="4"/>
        <v>0</v>
      </c>
      <c r="F23">
        <f t="shared" si="6"/>
        <v>0</v>
      </c>
      <c r="H23" s="1" t="s">
        <v>121</v>
      </c>
      <c r="I23" s="1"/>
      <c r="S23" s="1" t="s">
        <v>110</v>
      </c>
      <c r="V23" s="24">
        <v>2.0717592592592662E-3</v>
      </c>
      <c r="W23" s="25">
        <v>0</v>
      </c>
      <c r="X23">
        <f t="shared" si="0"/>
        <v>2</v>
      </c>
      <c r="Y23" s="26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39</v>
      </c>
      <c r="E24">
        <f t="shared" si="4"/>
        <v>0</v>
      </c>
      <c r="F24">
        <f t="shared" si="6"/>
        <v>0</v>
      </c>
      <c r="H24" s="1" t="s">
        <v>123</v>
      </c>
      <c r="I24" s="1"/>
      <c r="S24" s="1" t="s">
        <v>111</v>
      </c>
      <c r="V24" s="24">
        <v>2.1296296296296341E-3</v>
      </c>
      <c r="W24" s="25">
        <v>0</v>
      </c>
      <c r="X24">
        <f t="shared" si="0"/>
        <v>3</v>
      </c>
      <c r="Y24" s="26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31</v>
      </c>
      <c r="E25">
        <f t="shared" si="4"/>
        <v>0</v>
      </c>
      <c r="F25">
        <f t="shared" si="6"/>
        <v>0</v>
      </c>
      <c r="H25" s="1" t="s">
        <v>123</v>
      </c>
      <c r="I25" s="1"/>
      <c r="V25" s="24">
        <v>2.1990740740740825E-3</v>
      </c>
      <c r="W25" s="25">
        <v>0</v>
      </c>
      <c r="X25">
        <f t="shared" si="0"/>
        <v>3</v>
      </c>
      <c r="Y25" s="26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47</v>
      </c>
      <c r="E26">
        <f t="shared" si="4"/>
        <v>0</v>
      </c>
      <c r="F26">
        <f t="shared" si="6"/>
        <v>0</v>
      </c>
      <c r="H26" s="1" t="s">
        <v>118</v>
      </c>
      <c r="I26" s="1"/>
      <c r="V26" s="24">
        <v>2.2453703703703767E-3</v>
      </c>
      <c r="W26" s="25">
        <v>0</v>
      </c>
      <c r="X26">
        <f t="shared" si="0"/>
        <v>3</v>
      </c>
      <c r="Y26" s="26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48</v>
      </c>
      <c r="E27">
        <f t="shared" si="4"/>
        <v>0</v>
      </c>
      <c r="F27">
        <f t="shared" si="6"/>
        <v>0</v>
      </c>
      <c r="H27" s="1" t="s">
        <v>171</v>
      </c>
      <c r="I27" s="1"/>
      <c r="V27" s="24">
        <v>2.2685185185185239E-3</v>
      </c>
      <c r="W27" s="25">
        <v>0</v>
      </c>
      <c r="X27">
        <f t="shared" si="0"/>
        <v>3</v>
      </c>
      <c r="Y27" s="26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71</v>
      </c>
      <c r="E28">
        <f t="shared" si="4"/>
        <v>0</v>
      </c>
      <c r="F28">
        <f t="shared" si="6"/>
        <v>0</v>
      </c>
      <c r="H28" s="1" t="s">
        <v>118</v>
      </c>
      <c r="I28" s="1"/>
      <c r="V28" s="24">
        <v>2.2685185185185239E-3</v>
      </c>
      <c r="W28" s="25">
        <v>0</v>
      </c>
      <c r="X28">
        <f t="shared" si="0"/>
        <v>3</v>
      </c>
      <c r="Y28" s="26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76</v>
      </c>
      <c r="E29">
        <f t="shared" si="4"/>
        <v>0</v>
      </c>
      <c r="F29">
        <f t="shared" si="6"/>
        <v>0</v>
      </c>
      <c r="H29" s="1" t="s">
        <v>173</v>
      </c>
      <c r="I29" s="1"/>
      <c r="V29" s="24">
        <v>2.2685185185185239E-3</v>
      </c>
      <c r="W29" s="25">
        <v>0</v>
      </c>
      <c r="X29">
        <f t="shared" si="0"/>
        <v>3</v>
      </c>
      <c r="Y29" s="26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74</v>
      </c>
      <c r="E30">
        <f t="shared" si="4"/>
        <v>0</v>
      </c>
      <c r="F30">
        <f t="shared" si="6"/>
        <v>0</v>
      </c>
      <c r="H30" s="1" t="s">
        <v>173</v>
      </c>
      <c r="I30" s="1"/>
      <c r="V30" s="24">
        <v>2.3495370370370389E-3</v>
      </c>
      <c r="W30" s="25">
        <v>0</v>
      </c>
      <c r="X30">
        <f t="shared" si="0"/>
        <v>3</v>
      </c>
      <c r="Y30" s="26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75</v>
      </c>
      <c r="E31">
        <f t="shared" si="4"/>
        <v>0</v>
      </c>
      <c r="F31">
        <f t="shared" si="6"/>
        <v>0</v>
      </c>
      <c r="H31" s="1" t="s">
        <v>118</v>
      </c>
      <c r="I31" s="1"/>
      <c r="V31" s="24">
        <v>3.4490740740740766E-3</v>
      </c>
      <c r="W31" s="25">
        <v>0</v>
      </c>
      <c r="X31">
        <f t="shared" si="0"/>
        <v>4</v>
      </c>
      <c r="Y31" s="26">
        <f t="shared" si="1"/>
        <v>58</v>
      </c>
      <c r="Z31" t="str">
        <f t="shared" si="2"/>
        <v>04:58</v>
      </c>
    </row>
    <row r="32" spans="2:26" x14ac:dyDescent="0.2">
      <c r="H32" s="1" t="s">
        <v>171</v>
      </c>
      <c r="I32" s="1"/>
      <c r="V32" s="24">
        <v>3.4490740740740766E-3</v>
      </c>
      <c r="W32" s="25">
        <v>0</v>
      </c>
      <c r="X32">
        <f t="shared" si="0"/>
        <v>4</v>
      </c>
      <c r="Y32" s="26">
        <f t="shared" si="1"/>
        <v>58</v>
      </c>
      <c r="Z32" t="str">
        <f t="shared" si="2"/>
        <v>04:58</v>
      </c>
    </row>
    <row r="33" spans="4:26" x14ac:dyDescent="0.2">
      <c r="D33" s="96" t="s">
        <v>77</v>
      </c>
      <c r="E33" s="96"/>
      <c r="F33" s="96"/>
      <c r="H33" s="1" t="s">
        <v>124</v>
      </c>
      <c r="I33" s="1"/>
      <c r="V33" s="24">
        <v>3.5300925925925916E-3</v>
      </c>
      <c r="W33" s="25">
        <v>0</v>
      </c>
      <c r="X33">
        <f t="shared" si="0"/>
        <v>5</v>
      </c>
      <c r="Y33" s="26">
        <f t="shared" si="1"/>
        <v>5</v>
      </c>
      <c r="Z33" t="str">
        <f t="shared" si="2"/>
        <v>05:5</v>
      </c>
    </row>
    <row r="34" spans="4:26" x14ac:dyDescent="0.2">
      <c r="D34" s="96" t="s">
        <v>78</v>
      </c>
      <c r="E34" s="96"/>
      <c r="F34" s="96"/>
      <c r="H34" s="1" t="s">
        <v>122</v>
      </c>
      <c r="I34" s="1"/>
      <c r="V34" s="24">
        <v>3.5532407407407388E-3</v>
      </c>
      <c r="W34" s="25">
        <v>0</v>
      </c>
      <c r="X34">
        <f t="shared" si="0"/>
        <v>5</v>
      </c>
      <c r="Y34" s="26">
        <f t="shared" si="1"/>
        <v>7</v>
      </c>
      <c r="Z34" t="str">
        <f t="shared" si="2"/>
        <v>05:7</v>
      </c>
    </row>
    <row r="35" spans="4:26" x14ac:dyDescent="0.2">
      <c r="H35" s="1" t="s">
        <v>121</v>
      </c>
      <c r="I35" s="1"/>
      <c r="V35" s="24">
        <v>3.6111111111111135E-3</v>
      </c>
      <c r="W35" s="25">
        <v>0</v>
      </c>
      <c r="X35">
        <f t="shared" si="0"/>
        <v>5</v>
      </c>
      <c r="Y35" s="26">
        <f t="shared" si="1"/>
        <v>12</v>
      </c>
      <c r="Z35" t="str">
        <f t="shared" si="2"/>
        <v>05:12</v>
      </c>
    </row>
    <row r="36" spans="4:26" x14ac:dyDescent="0.2">
      <c r="H36" s="1" t="s">
        <v>176</v>
      </c>
      <c r="I36" s="1"/>
      <c r="V36" s="24">
        <v>3.6458333333333343E-3</v>
      </c>
      <c r="W36" s="25">
        <v>0</v>
      </c>
      <c r="X36">
        <f t="shared" si="0"/>
        <v>5</v>
      </c>
      <c r="Y36" s="26">
        <f t="shared" si="1"/>
        <v>15</v>
      </c>
      <c r="Z36" t="str">
        <f t="shared" si="2"/>
        <v>05:15</v>
      </c>
    </row>
    <row r="37" spans="4:26" x14ac:dyDescent="0.2">
      <c r="D37" s="1" t="s">
        <v>42</v>
      </c>
      <c r="E37">
        <f>+COUNTIF($H$12:$I$56,D37)</f>
        <v>0</v>
      </c>
      <c r="F37">
        <f t="shared" ref="F37" si="7">+COUNTIF($M$12:$N$51,D37)</f>
        <v>0</v>
      </c>
      <c r="H37" s="1" t="s">
        <v>173</v>
      </c>
      <c r="I37" s="1"/>
      <c r="V37" s="24">
        <v>3.6921296296296285E-3</v>
      </c>
      <c r="W37" s="25">
        <v>0</v>
      </c>
      <c r="X37">
        <f t="shared" si="0"/>
        <v>5</v>
      </c>
      <c r="Y37" s="26">
        <f t="shared" si="1"/>
        <v>19</v>
      </c>
      <c r="Z37" t="str">
        <f t="shared" si="2"/>
        <v>05:19</v>
      </c>
    </row>
    <row r="38" spans="4:26" x14ac:dyDescent="0.2">
      <c r="H38" s="1" t="s">
        <v>118</v>
      </c>
      <c r="I38" s="1"/>
      <c r="V38" s="24">
        <v>3.7152777777777757E-3</v>
      </c>
      <c r="W38" s="25">
        <v>0</v>
      </c>
      <c r="X38">
        <f t="shared" si="0"/>
        <v>5</v>
      </c>
      <c r="Y38" s="26">
        <f t="shared" si="1"/>
        <v>21</v>
      </c>
      <c r="Z38" t="str">
        <f t="shared" si="2"/>
        <v>05:21</v>
      </c>
    </row>
    <row r="39" spans="4:26" x14ac:dyDescent="0.2">
      <c r="H39" s="1" t="s">
        <v>118</v>
      </c>
      <c r="I39" s="1"/>
      <c r="V39" s="24">
        <v>3.7731481481481505E-3</v>
      </c>
      <c r="W39" s="25">
        <v>0</v>
      </c>
      <c r="X39">
        <f t="shared" si="0"/>
        <v>5</v>
      </c>
      <c r="Y39" s="26">
        <f t="shared" si="1"/>
        <v>26</v>
      </c>
      <c r="Z39" t="str">
        <f t="shared" si="2"/>
        <v>05:26</v>
      </c>
    </row>
    <row r="40" spans="4:26" x14ac:dyDescent="0.2">
      <c r="H40" s="1" t="s">
        <v>173</v>
      </c>
      <c r="I40" s="1"/>
      <c r="V40" s="24">
        <v>3.8425925925925919E-3</v>
      </c>
      <c r="W40" s="25">
        <v>0</v>
      </c>
      <c r="X40">
        <f t="shared" si="0"/>
        <v>5</v>
      </c>
      <c r="Y40" s="26">
        <f t="shared" si="1"/>
        <v>32</v>
      </c>
      <c r="Z40" t="str">
        <f t="shared" si="2"/>
        <v>05:32</v>
      </c>
    </row>
    <row r="41" spans="4:26" x14ac:dyDescent="0.2">
      <c r="H41" s="1" t="s">
        <v>171</v>
      </c>
      <c r="I41" s="1"/>
      <c r="V41" s="24">
        <v>4.4791666666666799E-3</v>
      </c>
      <c r="W41" s="25">
        <v>0</v>
      </c>
      <c r="X41">
        <f t="shared" si="0"/>
        <v>6</v>
      </c>
      <c r="Y41" s="26">
        <f t="shared" si="1"/>
        <v>27</v>
      </c>
      <c r="Z41" t="str">
        <f t="shared" si="2"/>
        <v>06:27</v>
      </c>
    </row>
    <row r="42" spans="4:26" x14ac:dyDescent="0.2">
      <c r="H42" s="1" t="s">
        <v>176</v>
      </c>
      <c r="I42" s="1"/>
      <c r="V42" s="24">
        <v>4.4791666666666799E-3</v>
      </c>
      <c r="W42" s="25">
        <v>0</v>
      </c>
      <c r="X42">
        <f t="shared" si="0"/>
        <v>6</v>
      </c>
      <c r="Y42" s="26">
        <f t="shared" si="1"/>
        <v>27</v>
      </c>
      <c r="Z42" t="str">
        <f t="shared" si="2"/>
        <v>06:27</v>
      </c>
    </row>
    <row r="43" spans="4:26" x14ac:dyDescent="0.2">
      <c r="H43" s="1" t="s">
        <v>173</v>
      </c>
      <c r="I43" s="1"/>
      <c r="V43" s="24">
        <v>4.5138888888889006E-3</v>
      </c>
      <c r="W43" s="25">
        <v>0</v>
      </c>
      <c r="X43">
        <f t="shared" si="0"/>
        <v>6</v>
      </c>
      <c r="Y43" s="26">
        <f t="shared" si="1"/>
        <v>30</v>
      </c>
      <c r="Z43" t="str">
        <f t="shared" si="2"/>
        <v>06:30</v>
      </c>
    </row>
    <row r="44" spans="4:26" x14ac:dyDescent="0.2">
      <c r="H44" s="1" t="s">
        <v>118</v>
      </c>
      <c r="I44" s="1"/>
      <c r="V44" s="24">
        <v>4.583333333333342E-3</v>
      </c>
      <c r="W44" s="25">
        <v>0</v>
      </c>
      <c r="X44">
        <f t="shared" si="0"/>
        <v>6</v>
      </c>
      <c r="Y44" s="26">
        <f t="shared" si="1"/>
        <v>36</v>
      </c>
      <c r="Z44" t="str">
        <f t="shared" si="2"/>
        <v>06:36</v>
      </c>
    </row>
    <row r="45" spans="4:26" x14ac:dyDescent="0.2">
      <c r="H45" s="1" t="s">
        <v>120</v>
      </c>
      <c r="I45" s="1"/>
      <c r="V45" s="24">
        <v>4.7222222222222318E-3</v>
      </c>
      <c r="W45" s="25">
        <v>0</v>
      </c>
      <c r="X45">
        <f t="shared" si="0"/>
        <v>6</v>
      </c>
      <c r="Y45" s="26">
        <f t="shared" si="1"/>
        <v>48</v>
      </c>
      <c r="Z45" t="str">
        <f t="shared" si="2"/>
        <v>06:48</v>
      </c>
    </row>
    <row r="46" spans="4:26" x14ac:dyDescent="0.2">
      <c r="H46" s="1" t="s">
        <v>122</v>
      </c>
      <c r="I46" s="1"/>
      <c r="V46" s="24">
        <v>5.2662037037037104E-3</v>
      </c>
      <c r="W46" s="25">
        <v>0</v>
      </c>
      <c r="X46">
        <f t="shared" si="0"/>
        <v>7</v>
      </c>
      <c r="Y46" s="26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24">
        <v>5.2662037037037104E-3</v>
      </c>
      <c r="W47" s="25">
        <v>0</v>
      </c>
      <c r="X47">
        <f t="shared" si="0"/>
        <v>7</v>
      </c>
      <c r="Y47" s="26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24">
        <v>5.277777777777784E-3</v>
      </c>
      <c r="W48" s="25">
        <v>0</v>
      </c>
      <c r="X48">
        <f t="shared" si="0"/>
        <v>7</v>
      </c>
      <c r="Y48" s="26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24">
        <v>5.3472222222222324E-3</v>
      </c>
      <c r="W49" s="25">
        <v>0</v>
      </c>
      <c r="X49">
        <f t="shared" si="0"/>
        <v>7</v>
      </c>
      <c r="Y49" s="26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24">
        <v>6.1805555555555641E-3</v>
      </c>
      <c r="W50" s="25">
        <v>0</v>
      </c>
      <c r="X50">
        <f t="shared" si="0"/>
        <v>8</v>
      </c>
      <c r="Y50" s="26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24">
        <v>6.1805555555555641E-3</v>
      </c>
      <c r="W51" s="25">
        <v>0</v>
      </c>
      <c r="X51">
        <f t="shared" si="0"/>
        <v>8</v>
      </c>
      <c r="Y51" s="26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24">
        <v>6.1805555555555641E-3</v>
      </c>
      <c r="W52" s="25">
        <v>0</v>
      </c>
      <c r="X52">
        <f t="shared" si="0"/>
        <v>8</v>
      </c>
      <c r="Y52" s="26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24">
        <v>6.2731481481481527E-3</v>
      </c>
      <c r="W53" s="25">
        <v>0</v>
      </c>
      <c r="X53">
        <f t="shared" si="0"/>
        <v>9</v>
      </c>
      <c r="Y53" s="26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24">
        <v>6.3078703703703734E-3</v>
      </c>
      <c r="W54" s="25">
        <v>0</v>
      </c>
      <c r="X54">
        <f t="shared" si="0"/>
        <v>9</v>
      </c>
      <c r="Y54" s="26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24">
        <v>7.2453703703703812E-3</v>
      </c>
      <c r="W55" s="24"/>
      <c r="X55">
        <f t="shared" si="0"/>
        <v>10</v>
      </c>
      <c r="Y55" s="26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24">
        <v>7.2453703703703812E-3</v>
      </c>
      <c r="W56" s="24"/>
      <c r="X56">
        <f t="shared" si="0"/>
        <v>10</v>
      </c>
      <c r="Y56" s="26">
        <f t="shared" si="1"/>
        <v>26</v>
      </c>
      <c r="Z56" t="str">
        <f t="shared" si="2"/>
        <v>10:26</v>
      </c>
    </row>
    <row r="57" spans="8:26" x14ac:dyDescent="0.2">
      <c r="H57" s="1"/>
      <c r="V57" s="24">
        <v>7.2569444444444547E-3</v>
      </c>
      <c r="W57" s="24"/>
      <c r="X57">
        <f t="shared" si="0"/>
        <v>10</v>
      </c>
      <c r="Y57" s="26">
        <f t="shared" si="1"/>
        <v>27</v>
      </c>
      <c r="Z57" t="str">
        <f t="shared" si="2"/>
        <v>10:27</v>
      </c>
    </row>
    <row r="58" spans="8:26" x14ac:dyDescent="0.2">
      <c r="H58" s="1"/>
      <c r="V58" s="24">
        <v>7.3611111111111169E-3</v>
      </c>
      <c r="W58" s="24"/>
      <c r="X58">
        <f t="shared" si="0"/>
        <v>10</v>
      </c>
      <c r="Y58" s="26">
        <f t="shared" si="1"/>
        <v>36</v>
      </c>
      <c r="Z58" t="str">
        <f t="shared" si="2"/>
        <v>10:36</v>
      </c>
    </row>
    <row r="59" spans="8:26" x14ac:dyDescent="0.2">
      <c r="H59" s="1"/>
      <c r="V59" s="24">
        <v>7.7199074074074114E-3</v>
      </c>
      <c r="W59" s="24"/>
      <c r="X59">
        <f t="shared" si="0"/>
        <v>11</v>
      </c>
      <c r="Y59" s="26">
        <f t="shared" si="1"/>
        <v>7</v>
      </c>
      <c r="Z59" t="str">
        <f t="shared" si="2"/>
        <v>11:7</v>
      </c>
    </row>
    <row r="60" spans="8:26" x14ac:dyDescent="0.2">
      <c r="H60" s="1"/>
      <c r="V60" s="24">
        <v>7.7199074074074114E-3</v>
      </c>
      <c r="W60" s="24"/>
      <c r="X60">
        <f t="shared" si="0"/>
        <v>11</v>
      </c>
      <c r="Y60" s="26">
        <f t="shared" si="1"/>
        <v>7</v>
      </c>
      <c r="Z60" t="str">
        <f t="shared" si="2"/>
        <v>11:7</v>
      </c>
    </row>
    <row r="61" spans="8:26" x14ac:dyDescent="0.2">
      <c r="H61" s="1"/>
      <c r="V61" s="24">
        <v>7.731481481481485E-3</v>
      </c>
      <c r="W61" s="24"/>
      <c r="X61">
        <f t="shared" si="0"/>
        <v>11</v>
      </c>
      <c r="Y61" s="26">
        <f t="shared" si="1"/>
        <v>8</v>
      </c>
      <c r="Z61" t="str">
        <f t="shared" si="2"/>
        <v>11:8</v>
      </c>
    </row>
    <row r="62" spans="8:26" x14ac:dyDescent="0.2">
      <c r="H62" s="1"/>
      <c r="V62" s="24">
        <v>8.1018518518518601E-3</v>
      </c>
      <c r="W62" s="24"/>
      <c r="X62">
        <f t="shared" si="0"/>
        <v>11</v>
      </c>
      <c r="Y62" s="26">
        <f t="shared" si="1"/>
        <v>40</v>
      </c>
      <c r="Z62" t="str">
        <f t="shared" si="2"/>
        <v>11:40</v>
      </c>
    </row>
    <row r="63" spans="8:26" x14ac:dyDescent="0.2">
      <c r="H63" s="1"/>
      <c r="V63" s="24">
        <v>8.1134259259259336E-3</v>
      </c>
      <c r="W63" s="24"/>
      <c r="X63">
        <f t="shared" si="0"/>
        <v>11</v>
      </c>
      <c r="Y63" s="26">
        <f t="shared" si="1"/>
        <v>41</v>
      </c>
      <c r="Z63" t="str">
        <f t="shared" si="2"/>
        <v>11:41</v>
      </c>
    </row>
    <row r="64" spans="8:26" x14ac:dyDescent="0.2">
      <c r="H64" s="1"/>
      <c r="V64" s="24">
        <v>8.1250000000000072E-3</v>
      </c>
      <c r="W64" s="24"/>
      <c r="X64">
        <f t="shared" si="0"/>
        <v>11</v>
      </c>
      <c r="Y64" s="26">
        <f t="shared" si="1"/>
        <v>42</v>
      </c>
      <c r="Z64" t="str">
        <f t="shared" si="2"/>
        <v>11:42</v>
      </c>
    </row>
    <row r="65" spans="8:26" x14ac:dyDescent="0.2">
      <c r="H65" s="1"/>
      <c r="V65" s="24">
        <v>8.1481481481481544E-3</v>
      </c>
      <c r="W65" s="24"/>
      <c r="X65">
        <f t="shared" si="0"/>
        <v>11</v>
      </c>
      <c r="Y65" s="26">
        <f t="shared" si="1"/>
        <v>44</v>
      </c>
      <c r="Z65" t="str">
        <f t="shared" si="2"/>
        <v>11:44</v>
      </c>
    </row>
    <row r="66" spans="8:26" x14ac:dyDescent="0.2">
      <c r="H66" s="1"/>
      <c r="V66" s="24">
        <v>8.9467592592592654E-3</v>
      </c>
      <c r="W66" s="24"/>
      <c r="X66">
        <f t="shared" si="0"/>
        <v>12</v>
      </c>
      <c r="Y66" s="26">
        <f t="shared" si="1"/>
        <v>53</v>
      </c>
      <c r="Z66" t="str">
        <f t="shared" si="2"/>
        <v>12:53</v>
      </c>
    </row>
    <row r="67" spans="8:26" x14ac:dyDescent="0.2">
      <c r="H67" s="1"/>
      <c r="V67" s="24">
        <v>8.9467592592592654E-3</v>
      </c>
      <c r="W67" s="24"/>
      <c r="X67">
        <f t="shared" si="0"/>
        <v>12</v>
      </c>
      <c r="Y67" s="26">
        <f t="shared" si="1"/>
        <v>53</v>
      </c>
      <c r="Z67" t="str">
        <f t="shared" si="2"/>
        <v>12:53</v>
      </c>
    </row>
    <row r="68" spans="8:26" x14ac:dyDescent="0.2">
      <c r="H68" s="1"/>
      <c r="V68" s="24">
        <v>8.9699074074074125E-3</v>
      </c>
      <c r="W68" s="24"/>
      <c r="X68">
        <f t="shared" si="0"/>
        <v>12</v>
      </c>
      <c r="Y68" s="26">
        <f t="shared" si="1"/>
        <v>55</v>
      </c>
      <c r="Z68" t="str">
        <f t="shared" si="2"/>
        <v>12:55</v>
      </c>
    </row>
    <row r="69" spans="8:26" x14ac:dyDescent="0.2">
      <c r="H69" s="1"/>
      <c r="V69" s="24">
        <v>9.0277777777777804E-3</v>
      </c>
      <c r="W69" s="24"/>
      <c r="X69">
        <f t="shared" ref="X69:X132" si="8">+MINUTE(V69)</f>
        <v>13</v>
      </c>
      <c r="Y69" s="26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24">
        <v>9.039351851851854E-3</v>
      </c>
      <c r="W70" s="24"/>
      <c r="X70">
        <f t="shared" si="8"/>
        <v>13</v>
      </c>
      <c r="Y70" s="26">
        <f t="shared" si="9"/>
        <v>1</v>
      </c>
      <c r="Z70" t="str">
        <f t="shared" si="10"/>
        <v>13:1</v>
      </c>
    </row>
    <row r="71" spans="8:26" x14ac:dyDescent="0.2">
      <c r="H71" s="1"/>
      <c r="V71" s="24">
        <v>9.7222222222222224E-3</v>
      </c>
      <c r="W71" s="24"/>
      <c r="X71">
        <f t="shared" si="8"/>
        <v>14</v>
      </c>
      <c r="Y71" s="26">
        <f t="shared" si="9"/>
        <v>0</v>
      </c>
      <c r="Z71" t="str">
        <f t="shared" si="10"/>
        <v>14:0</v>
      </c>
    </row>
    <row r="72" spans="8:26" x14ac:dyDescent="0.2">
      <c r="H72" s="1"/>
      <c r="V72" s="24">
        <v>9.7453703703703695E-3</v>
      </c>
      <c r="W72" s="24"/>
      <c r="X72">
        <f t="shared" si="8"/>
        <v>14</v>
      </c>
      <c r="Y72" s="26">
        <f t="shared" si="9"/>
        <v>2</v>
      </c>
      <c r="Z72" t="str">
        <f t="shared" si="10"/>
        <v>14:2</v>
      </c>
    </row>
    <row r="73" spans="8:26" x14ac:dyDescent="0.2">
      <c r="H73" s="1"/>
      <c r="V73" s="24">
        <v>9.7453703703703695E-3</v>
      </c>
      <c r="W73" s="24"/>
      <c r="X73">
        <f t="shared" si="8"/>
        <v>14</v>
      </c>
      <c r="Y73" s="26">
        <f t="shared" si="9"/>
        <v>2</v>
      </c>
      <c r="Z73" t="str">
        <f t="shared" si="10"/>
        <v>14:2</v>
      </c>
    </row>
    <row r="74" spans="8:26" x14ac:dyDescent="0.2">
      <c r="H74" s="1"/>
      <c r="V74" s="24">
        <v>9.8611111111111191E-3</v>
      </c>
      <c r="W74" s="24"/>
      <c r="X74">
        <f t="shared" si="8"/>
        <v>14</v>
      </c>
      <c r="Y74" s="26">
        <f t="shared" si="9"/>
        <v>12</v>
      </c>
      <c r="Z74" t="str">
        <f t="shared" si="10"/>
        <v>14:12</v>
      </c>
    </row>
    <row r="75" spans="8:26" x14ac:dyDescent="0.2">
      <c r="H75" s="1"/>
      <c r="V75" s="24">
        <v>9.8958333333333398E-3</v>
      </c>
      <c r="W75" s="24"/>
      <c r="X75">
        <f t="shared" si="8"/>
        <v>14</v>
      </c>
      <c r="Y75" s="26">
        <f t="shared" si="9"/>
        <v>15</v>
      </c>
      <c r="Z75" t="str">
        <f t="shared" si="10"/>
        <v>14:15</v>
      </c>
    </row>
    <row r="76" spans="8:26" x14ac:dyDescent="0.2">
      <c r="H76" s="1"/>
      <c r="V76" s="24">
        <v>9.8958333333333398E-3</v>
      </c>
      <c r="W76" s="24"/>
      <c r="X76">
        <f t="shared" si="8"/>
        <v>14</v>
      </c>
      <c r="Y76" s="26">
        <f t="shared" si="9"/>
        <v>15</v>
      </c>
      <c r="Z76" t="str">
        <f t="shared" si="10"/>
        <v>14:15</v>
      </c>
    </row>
    <row r="77" spans="8:26" x14ac:dyDescent="0.2">
      <c r="H77" s="1"/>
      <c r="V77" s="24">
        <v>1.0879629629629635E-2</v>
      </c>
      <c r="W77" s="24"/>
      <c r="X77">
        <f t="shared" si="8"/>
        <v>15</v>
      </c>
      <c r="Y77" s="26">
        <f t="shared" si="9"/>
        <v>40</v>
      </c>
      <c r="Z77" t="str">
        <f t="shared" si="10"/>
        <v>15:40</v>
      </c>
    </row>
    <row r="78" spans="8:26" x14ac:dyDescent="0.2">
      <c r="H78" s="1"/>
      <c r="V78" s="24">
        <v>1.0879629629629635E-2</v>
      </c>
      <c r="W78" s="24"/>
      <c r="X78">
        <f t="shared" si="8"/>
        <v>15</v>
      </c>
      <c r="Y78" s="26">
        <f t="shared" si="9"/>
        <v>40</v>
      </c>
      <c r="Z78" t="str">
        <f t="shared" si="10"/>
        <v>15:40</v>
      </c>
    </row>
    <row r="79" spans="8:26" x14ac:dyDescent="0.2">
      <c r="H79" s="1"/>
      <c r="V79" s="24">
        <v>1.0891203703703708E-2</v>
      </c>
      <c r="W79" s="24"/>
      <c r="X79">
        <f t="shared" si="8"/>
        <v>15</v>
      </c>
      <c r="Y79" s="26">
        <f t="shared" si="9"/>
        <v>41</v>
      </c>
      <c r="Z79" t="str">
        <f t="shared" si="10"/>
        <v>15:41</v>
      </c>
    </row>
    <row r="80" spans="8:26" x14ac:dyDescent="0.2">
      <c r="H80" s="1"/>
      <c r="V80" s="24">
        <v>1.113425925925926E-2</v>
      </c>
      <c r="W80" s="24"/>
      <c r="X80">
        <f t="shared" si="8"/>
        <v>16</v>
      </c>
      <c r="Y80" s="26">
        <f t="shared" si="9"/>
        <v>2</v>
      </c>
      <c r="Z80" t="str">
        <f t="shared" si="10"/>
        <v>16:2</v>
      </c>
    </row>
    <row r="81" spans="8:26" x14ac:dyDescent="0.2">
      <c r="H81" s="1"/>
      <c r="V81" s="24">
        <v>1.1168981481481481E-2</v>
      </c>
      <c r="W81" s="24"/>
      <c r="X81">
        <f t="shared" si="8"/>
        <v>16</v>
      </c>
      <c r="Y81" s="26">
        <f t="shared" si="9"/>
        <v>5</v>
      </c>
      <c r="Z81" t="str">
        <f t="shared" si="10"/>
        <v>16:5</v>
      </c>
    </row>
    <row r="82" spans="8:26" x14ac:dyDescent="0.2">
      <c r="H82" s="1"/>
      <c r="V82" s="24">
        <v>1.1238425925925929E-2</v>
      </c>
      <c r="W82" s="24"/>
      <c r="X82">
        <f t="shared" si="8"/>
        <v>16</v>
      </c>
      <c r="Y82" s="26">
        <f t="shared" si="9"/>
        <v>11</v>
      </c>
      <c r="Z82" t="str">
        <f t="shared" si="10"/>
        <v>16:11</v>
      </c>
    </row>
    <row r="83" spans="8:26" x14ac:dyDescent="0.2">
      <c r="H83" s="1"/>
      <c r="V83" s="24">
        <v>1.127314814814815E-2</v>
      </c>
      <c r="W83" s="24"/>
      <c r="X83">
        <f t="shared" si="8"/>
        <v>16</v>
      </c>
      <c r="Y83" s="26">
        <f t="shared" si="9"/>
        <v>14</v>
      </c>
      <c r="Z83" t="str">
        <f t="shared" si="10"/>
        <v>16:14</v>
      </c>
    </row>
    <row r="84" spans="8:26" x14ac:dyDescent="0.2">
      <c r="H84" s="1"/>
      <c r="V84" s="24">
        <v>1.1307870370370371E-2</v>
      </c>
      <c r="W84" s="24"/>
      <c r="X84">
        <f t="shared" si="8"/>
        <v>16</v>
      </c>
      <c r="Y84" s="26">
        <f t="shared" si="9"/>
        <v>17</v>
      </c>
      <c r="Z84" t="str">
        <f t="shared" si="10"/>
        <v>16:17</v>
      </c>
    </row>
    <row r="85" spans="8:26" x14ac:dyDescent="0.2">
      <c r="H85" s="1"/>
      <c r="V85" s="24">
        <v>1.2268518518518519E-2</v>
      </c>
      <c r="W85" s="24"/>
      <c r="X85">
        <f t="shared" si="8"/>
        <v>17</v>
      </c>
      <c r="Y85" s="26">
        <f t="shared" si="9"/>
        <v>40</v>
      </c>
      <c r="Z85" t="str">
        <f t="shared" si="10"/>
        <v>17:40</v>
      </c>
    </row>
    <row r="86" spans="8:26" x14ac:dyDescent="0.2">
      <c r="H86" s="1"/>
      <c r="V86" s="24">
        <v>1.2268518518518519E-2</v>
      </c>
      <c r="W86" s="24"/>
      <c r="X86">
        <f t="shared" si="8"/>
        <v>17</v>
      </c>
      <c r="Y86" s="26">
        <f t="shared" si="9"/>
        <v>40</v>
      </c>
      <c r="Z86" t="str">
        <f t="shared" si="10"/>
        <v>17:40</v>
      </c>
    </row>
    <row r="87" spans="8:26" x14ac:dyDescent="0.2">
      <c r="H87" s="1"/>
      <c r="V87" s="24">
        <v>1.2268518518518519E-2</v>
      </c>
      <c r="W87" s="24"/>
      <c r="X87">
        <f t="shared" si="8"/>
        <v>17</v>
      </c>
      <c r="Y87" s="26">
        <f t="shared" si="9"/>
        <v>40</v>
      </c>
      <c r="Z87" t="str">
        <f t="shared" si="10"/>
        <v>17:40</v>
      </c>
    </row>
    <row r="88" spans="8:26" x14ac:dyDescent="0.2">
      <c r="H88" s="1"/>
      <c r="V88" s="24">
        <v>1.2326388888888887E-2</v>
      </c>
      <c r="W88" s="24"/>
      <c r="X88">
        <f t="shared" si="8"/>
        <v>17</v>
      </c>
      <c r="Y88" s="26">
        <f t="shared" si="9"/>
        <v>45</v>
      </c>
      <c r="Z88" t="str">
        <f t="shared" si="10"/>
        <v>17:45</v>
      </c>
    </row>
    <row r="89" spans="8:26" x14ac:dyDescent="0.2">
      <c r="V89" s="24">
        <v>1.2372685185185181E-2</v>
      </c>
      <c r="W89" s="24"/>
      <c r="X89">
        <f t="shared" si="8"/>
        <v>17</v>
      </c>
      <c r="Y89" s="26">
        <f t="shared" si="9"/>
        <v>49</v>
      </c>
      <c r="Z89" t="str">
        <f t="shared" si="10"/>
        <v>17:49</v>
      </c>
    </row>
    <row r="90" spans="8:26" x14ac:dyDescent="0.2">
      <c r="V90" s="24">
        <v>1.3032407407407416E-2</v>
      </c>
      <c r="W90" s="24"/>
      <c r="X90">
        <f t="shared" si="8"/>
        <v>18</v>
      </c>
      <c r="Y90" s="26">
        <f t="shared" si="9"/>
        <v>46</v>
      </c>
      <c r="Z90" t="str">
        <f t="shared" si="10"/>
        <v>18:46</v>
      </c>
    </row>
    <row r="91" spans="8:26" x14ac:dyDescent="0.2">
      <c r="V91" s="24">
        <v>1.3090277777777784E-2</v>
      </c>
      <c r="W91" s="24"/>
      <c r="X91">
        <f t="shared" si="8"/>
        <v>18</v>
      </c>
      <c r="Y91" s="26">
        <f t="shared" si="9"/>
        <v>51</v>
      </c>
      <c r="Z91" t="str">
        <f t="shared" si="10"/>
        <v>18:51</v>
      </c>
    </row>
    <row r="92" spans="8:26" x14ac:dyDescent="0.2">
      <c r="V92" s="24">
        <v>1.3090277777777784E-2</v>
      </c>
      <c r="W92" s="24"/>
      <c r="X92">
        <f t="shared" si="8"/>
        <v>18</v>
      </c>
      <c r="Y92" s="26">
        <f t="shared" si="9"/>
        <v>51</v>
      </c>
      <c r="Z92" t="str">
        <f t="shared" si="10"/>
        <v>18:51</v>
      </c>
    </row>
    <row r="93" spans="8:26" x14ac:dyDescent="0.2">
      <c r="V93" s="24">
        <v>1.3101851851851865E-2</v>
      </c>
      <c r="W93" s="24"/>
      <c r="X93">
        <f t="shared" si="8"/>
        <v>18</v>
      </c>
      <c r="Y93" s="26">
        <f t="shared" si="9"/>
        <v>52</v>
      </c>
      <c r="Z93" t="str">
        <f t="shared" si="10"/>
        <v>18:52</v>
      </c>
    </row>
    <row r="94" spans="8:26" x14ac:dyDescent="0.2">
      <c r="V94" s="24">
        <v>1.3726851851851858E-2</v>
      </c>
      <c r="W94" s="24"/>
      <c r="X94">
        <f t="shared" si="8"/>
        <v>19</v>
      </c>
      <c r="Y94" s="26">
        <f t="shared" si="9"/>
        <v>46</v>
      </c>
      <c r="Z94" t="str">
        <f t="shared" si="10"/>
        <v>19:46</v>
      </c>
    </row>
    <row r="95" spans="8:26" x14ac:dyDescent="0.2">
      <c r="V95" s="24">
        <v>1.3726851851851858E-2</v>
      </c>
      <c r="W95" s="24"/>
      <c r="X95">
        <f t="shared" si="8"/>
        <v>19</v>
      </c>
      <c r="Y95" s="26">
        <f t="shared" si="9"/>
        <v>46</v>
      </c>
      <c r="Z95" t="str">
        <f t="shared" si="10"/>
        <v>19:46</v>
      </c>
    </row>
    <row r="96" spans="8:26" x14ac:dyDescent="0.2">
      <c r="V96" s="24">
        <v>1.3726851851851858E-2</v>
      </c>
      <c r="W96" s="24"/>
      <c r="X96">
        <f t="shared" si="8"/>
        <v>19</v>
      </c>
      <c r="Y96" s="26">
        <f t="shared" si="9"/>
        <v>46</v>
      </c>
      <c r="Z96" t="str">
        <f t="shared" si="10"/>
        <v>19:46</v>
      </c>
    </row>
    <row r="97" spans="22:26" x14ac:dyDescent="0.2">
      <c r="V97" s="24">
        <v>1.4201388888888895E-2</v>
      </c>
      <c r="W97" s="24"/>
      <c r="X97">
        <f t="shared" si="8"/>
        <v>20</v>
      </c>
      <c r="Y97" s="26">
        <f t="shared" si="9"/>
        <v>27</v>
      </c>
      <c r="Z97" t="str">
        <f t="shared" si="10"/>
        <v>20:27</v>
      </c>
    </row>
    <row r="98" spans="22:26" x14ac:dyDescent="0.2">
      <c r="V98" s="24">
        <v>1.4201388888888895E-2</v>
      </c>
      <c r="W98" s="24"/>
      <c r="X98">
        <f t="shared" si="8"/>
        <v>20</v>
      </c>
      <c r="Y98" s="26">
        <f t="shared" si="9"/>
        <v>27</v>
      </c>
      <c r="Z98" t="str">
        <f t="shared" si="10"/>
        <v>20:27</v>
      </c>
    </row>
    <row r="99" spans="22:26" x14ac:dyDescent="0.2">
      <c r="V99" s="24">
        <v>1.424768518518519E-2</v>
      </c>
      <c r="W99" s="24"/>
      <c r="X99">
        <f t="shared" si="8"/>
        <v>20</v>
      </c>
      <c r="Y99" s="26">
        <f t="shared" si="9"/>
        <v>31</v>
      </c>
      <c r="Z99" t="str">
        <f t="shared" si="10"/>
        <v>20:31</v>
      </c>
    </row>
    <row r="100" spans="22:26" x14ac:dyDescent="0.2">
      <c r="V100" s="24">
        <v>1.428240740740741E-2</v>
      </c>
      <c r="W100" s="24"/>
      <c r="X100">
        <f t="shared" si="8"/>
        <v>20</v>
      </c>
      <c r="Y100" s="26">
        <f t="shared" si="9"/>
        <v>34</v>
      </c>
      <c r="Z100" t="str">
        <f t="shared" si="10"/>
        <v>20:34</v>
      </c>
    </row>
    <row r="101" spans="22:26" x14ac:dyDescent="0.2">
      <c r="V101" s="24">
        <v>1.4988425925925933E-2</v>
      </c>
      <c r="W101" s="24"/>
      <c r="X101">
        <f t="shared" si="8"/>
        <v>21</v>
      </c>
      <c r="Y101" s="26">
        <f t="shared" si="9"/>
        <v>35</v>
      </c>
      <c r="Z101" t="str">
        <f t="shared" si="10"/>
        <v>21:35</v>
      </c>
    </row>
    <row r="102" spans="22:26" x14ac:dyDescent="0.2">
      <c r="V102" s="24">
        <v>1.4988425925925933E-2</v>
      </c>
      <c r="W102" s="24"/>
      <c r="X102">
        <f t="shared" si="8"/>
        <v>21</v>
      </c>
      <c r="Y102" s="26">
        <f t="shared" si="9"/>
        <v>35</v>
      </c>
      <c r="Z102" t="str">
        <f t="shared" si="10"/>
        <v>21:35</v>
      </c>
    </row>
    <row r="103" spans="22:26" x14ac:dyDescent="0.2">
      <c r="V103" s="24">
        <v>1.5000000000000006E-2</v>
      </c>
      <c r="W103" s="24"/>
      <c r="X103">
        <f t="shared" si="8"/>
        <v>21</v>
      </c>
      <c r="Y103" s="26">
        <f t="shared" si="9"/>
        <v>36</v>
      </c>
      <c r="Z103" t="str">
        <f t="shared" si="10"/>
        <v>21:36</v>
      </c>
    </row>
    <row r="104" spans="22:26" x14ac:dyDescent="0.2">
      <c r="V104" s="24">
        <v>1.5115740740740749E-2</v>
      </c>
      <c r="W104" s="24"/>
      <c r="X104">
        <f t="shared" si="8"/>
        <v>21</v>
      </c>
      <c r="Y104" s="26">
        <f t="shared" si="9"/>
        <v>46</v>
      </c>
      <c r="Z104" t="str">
        <f t="shared" si="10"/>
        <v>21:46</v>
      </c>
    </row>
    <row r="105" spans="22:26" x14ac:dyDescent="0.2">
      <c r="V105" s="24">
        <v>1.5254629629629639E-2</v>
      </c>
      <c r="W105" s="24"/>
      <c r="X105">
        <f t="shared" si="8"/>
        <v>21</v>
      </c>
      <c r="Y105" s="26">
        <f t="shared" si="9"/>
        <v>58</v>
      </c>
      <c r="Z105" t="str">
        <f t="shared" si="10"/>
        <v>21:58</v>
      </c>
    </row>
    <row r="106" spans="22:26" x14ac:dyDescent="0.2">
      <c r="V106" s="24">
        <v>1.5277777777777786E-2</v>
      </c>
      <c r="W106" s="24"/>
      <c r="X106">
        <f t="shared" si="8"/>
        <v>22</v>
      </c>
      <c r="Y106" s="26">
        <f t="shared" si="9"/>
        <v>0</v>
      </c>
      <c r="Z106" t="str">
        <f t="shared" si="10"/>
        <v>22:0</v>
      </c>
    </row>
    <row r="107" spans="22:26" x14ac:dyDescent="0.2">
      <c r="V107" s="24">
        <v>1.532407407407408E-2</v>
      </c>
      <c r="W107" s="24"/>
      <c r="X107">
        <f t="shared" si="8"/>
        <v>22</v>
      </c>
      <c r="Y107" s="26">
        <f t="shared" si="9"/>
        <v>4</v>
      </c>
      <c r="Z107" t="str">
        <f t="shared" si="10"/>
        <v>22:4</v>
      </c>
    </row>
    <row r="108" spans="22:26" x14ac:dyDescent="0.2">
      <c r="V108" s="24">
        <v>1.7222222222222222E-2</v>
      </c>
      <c r="W108" s="24"/>
      <c r="X108">
        <f t="shared" si="8"/>
        <v>24</v>
      </c>
      <c r="Y108" s="26">
        <f t="shared" si="9"/>
        <v>48</v>
      </c>
      <c r="Z108" t="str">
        <f t="shared" si="10"/>
        <v>24:48</v>
      </c>
    </row>
    <row r="109" spans="22:26" x14ac:dyDescent="0.2">
      <c r="V109" s="24">
        <v>1.7222222222222222E-2</v>
      </c>
      <c r="W109" s="24"/>
      <c r="X109">
        <f t="shared" si="8"/>
        <v>24</v>
      </c>
      <c r="Y109" s="26">
        <f t="shared" si="9"/>
        <v>48</v>
      </c>
      <c r="Z109" t="str">
        <f t="shared" si="10"/>
        <v>24:48</v>
      </c>
    </row>
    <row r="110" spans="22:26" x14ac:dyDescent="0.2">
      <c r="V110" s="24">
        <v>1.7962962962962972E-2</v>
      </c>
      <c r="W110" s="24"/>
      <c r="X110">
        <f t="shared" si="8"/>
        <v>25</v>
      </c>
      <c r="Y110" s="26">
        <f t="shared" si="9"/>
        <v>52</v>
      </c>
      <c r="Z110" t="str">
        <f t="shared" si="10"/>
        <v>25:52</v>
      </c>
    </row>
    <row r="111" spans="22:26" x14ac:dyDescent="0.2">
      <c r="V111" s="24">
        <v>1.7962962962962972E-2</v>
      </c>
      <c r="W111" s="24"/>
      <c r="X111">
        <f t="shared" si="8"/>
        <v>25</v>
      </c>
      <c r="Y111" s="26">
        <f t="shared" si="9"/>
        <v>52</v>
      </c>
      <c r="Z111" t="str">
        <f t="shared" si="10"/>
        <v>25:52</v>
      </c>
    </row>
    <row r="112" spans="22:26" x14ac:dyDescent="0.2">
      <c r="V112" s="24">
        <v>1.8043981481481487E-2</v>
      </c>
      <c r="W112" s="24"/>
      <c r="X112">
        <f t="shared" si="8"/>
        <v>25</v>
      </c>
      <c r="Y112" s="26">
        <f t="shared" si="9"/>
        <v>59</v>
      </c>
      <c r="Z112" t="str">
        <f t="shared" si="10"/>
        <v>25:59</v>
      </c>
    </row>
    <row r="113" spans="22:26" x14ac:dyDescent="0.2">
      <c r="V113" s="24">
        <v>1.8113425925925929E-2</v>
      </c>
      <c r="W113" s="24"/>
      <c r="X113">
        <f t="shared" si="8"/>
        <v>26</v>
      </c>
      <c r="Y113" s="26">
        <f t="shared" si="9"/>
        <v>5</v>
      </c>
      <c r="Z113" t="str">
        <f t="shared" si="10"/>
        <v>26:5</v>
      </c>
    </row>
    <row r="114" spans="22:26" x14ac:dyDescent="0.2">
      <c r="V114" s="24">
        <v>1.8159722222222223E-2</v>
      </c>
      <c r="W114" s="24"/>
      <c r="X114">
        <f t="shared" si="8"/>
        <v>26</v>
      </c>
      <c r="Y114" s="26">
        <f t="shared" si="9"/>
        <v>9</v>
      </c>
      <c r="Z114" t="str">
        <f t="shared" si="10"/>
        <v>26:9</v>
      </c>
    </row>
    <row r="115" spans="22:26" x14ac:dyDescent="0.2">
      <c r="V115" s="24">
        <v>1.9166666666666665E-2</v>
      </c>
      <c r="W115" s="24"/>
      <c r="X115">
        <f t="shared" si="8"/>
        <v>27</v>
      </c>
      <c r="Y115" s="26">
        <f t="shared" si="9"/>
        <v>36</v>
      </c>
      <c r="Z115" t="str">
        <f t="shared" si="10"/>
        <v>27:36</v>
      </c>
    </row>
    <row r="116" spans="22:26" x14ac:dyDescent="0.2">
      <c r="V116" s="24">
        <v>1.9166666666666665E-2</v>
      </c>
      <c r="W116" s="24"/>
      <c r="X116">
        <f t="shared" si="8"/>
        <v>27</v>
      </c>
      <c r="Y116" s="26">
        <f t="shared" si="9"/>
        <v>36</v>
      </c>
      <c r="Z116" t="str">
        <f t="shared" si="10"/>
        <v>27:36</v>
      </c>
    </row>
    <row r="117" spans="22:26" x14ac:dyDescent="0.2">
      <c r="V117" s="24">
        <v>1.9189814814814819E-2</v>
      </c>
      <c r="W117" s="24"/>
      <c r="X117">
        <f t="shared" si="8"/>
        <v>27</v>
      </c>
      <c r="Y117" s="26">
        <f t="shared" si="9"/>
        <v>38</v>
      </c>
      <c r="Z117" t="str">
        <f t="shared" si="10"/>
        <v>27:38</v>
      </c>
    </row>
    <row r="118" spans="22:26" x14ac:dyDescent="0.2">
      <c r="V118" s="24">
        <v>1.9293981481481481E-2</v>
      </c>
      <c r="W118" s="24"/>
      <c r="X118">
        <f t="shared" si="8"/>
        <v>27</v>
      </c>
      <c r="Y118" s="26">
        <f t="shared" si="9"/>
        <v>47</v>
      </c>
      <c r="Z118" t="str">
        <f t="shared" si="10"/>
        <v>27:47</v>
      </c>
    </row>
    <row r="119" spans="22:26" x14ac:dyDescent="0.2">
      <c r="V119" s="24">
        <v>1.9317129629629629E-2</v>
      </c>
      <c r="W119" s="24"/>
      <c r="X119">
        <f t="shared" si="8"/>
        <v>27</v>
      </c>
      <c r="Y119" s="26">
        <f t="shared" si="9"/>
        <v>49</v>
      </c>
      <c r="Z119" t="str">
        <f t="shared" si="10"/>
        <v>27:49</v>
      </c>
    </row>
    <row r="120" spans="22:26" x14ac:dyDescent="0.2">
      <c r="V120" s="24">
        <v>1.9351851851851856E-2</v>
      </c>
      <c r="W120" s="24"/>
      <c r="X120">
        <f t="shared" si="8"/>
        <v>27</v>
      </c>
      <c r="Y120" s="26">
        <f t="shared" si="9"/>
        <v>52</v>
      </c>
      <c r="Z120" t="str">
        <f t="shared" si="10"/>
        <v>27:52</v>
      </c>
    </row>
    <row r="121" spans="22:26" x14ac:dyDescent="0.2">
      <c r="V121" s="24">
        <v>1.9386574074074077E-2</v>
      </c>
      <c r="W121" s="24"/>
      <c r="X121">
        <f t="shared" si="8"/>
        <v>27</v>
      </c>
      <c r="Y121" s="26">
        <f t="shared" si="9"/>
        <v>55</v>
      </c>
      <c r="Z121" t="str">
        <f t="shared" si="10"/>
        <v>27:55</v>
      </c>
    </row>
    <row r="122" spans="22:26" x14ac:dyDescent="0.2">
      <c r="V122" s="24">
        <v>1.9432870370370371E-2</v>
      </c>
      <c r="W122" s="24"/>
      <c r="X122">
        <f t="shared" si="8"/>
        <v>27</v>
      </c>
      <c r="Y122" s="26">
        <f t="shared" si="9"/>
        <v>59</v>
      </c>
      <c r="Z122" t="str">
        <f t="shared" si="10"/>
        <v>27:59</v>
      </c>
    </row>
    <row r="123" spans="22:26" x14ac:dyDescent="0.2">
      <c r="V123" s="24">
        <v>1.9745370370370371E-2</v>
      </c>
      <c r="W123" s="24"/>
      <c r="X123">
        <f t="shared" si="8"/>
        <v>28</v>
      </c>
      <c r="Y123" s="26">
        <f t="shared" si="9"/>
        <v>26</v>
      </c>
      <c r="Z123" t="str">
        <f t="shared" si="10"/>
        <v>28:26</v>
      </c>
    </row>
    <row r="124" spans="22:26" x14ac:dyDescent="0.2">
      <c r="V124" s="24">
        <v>1.9745370370370371E-2</v>
      </c>
      <c r="W124" s="24"/>
      <c r="X124">
        <f t="shared" si="8"/>
        <v>28</v>
      </c>
      <c r="Y124" s="26">
        <f t="shared" si="9"/>
        <v>26</v>
      </c>
      <c r="Z124" t="str">
        <f t="shared" si="10"/>
        <v>28:26</v>
      </c>
    </row>
    <row r="125" spans="22:26" x14ac:dyDescent="0.2">
      <c r="V125" s="24">
        <v>1.9745370370370371E-2</v>
      </c>
      <c r="W125" s="24"/>
      <c r="X125">
        <f t="shared" si="8"/>
        <v>28</v>
      </c>
      <c r="Y125" s="26">
        <f t="shared" si="9"/>
        <v>26</v>
      </c>
      <c r="Z125" t="str">
        <f t="shared" si="10"/>
        <v>28:26</v>
      </c>
    </row>
    <row r="126" spans="22:26" x14ac:dyDescent="0.2">
      <c r="V126" s="24">
        <v>1.9861111111111107E-2</v>
      </c>
      <c r="W126" s="24"/>
      <c r="X126">
        <f t="shared" si="8"/>
        <v>28</v>
      </c>
      <c r="Y126" s="26">
        <f t="shared" si="9"/>
        <v>36</v>
      </c>
      <c r="Z126" t="str">
        <f t="shared" si="10"/>
        <v>28:36</v>
      </c>
    </row>
    <row r="127" spans="22:26" x14ac:dyDescent="0.2">
      <c r="V127" s="24">
        <v>2.011574074074074E-2</v>
      </c>
      <c r="W127" s="24"/>
      <c r="X127">
        <f t="shared" si="8"/>
        <v>28</v>
      </c>
      <c r="Y127" s="26">
        <f t="shared" si="9"/>
        <v>58</v>
      </c>
      <c r="Z127" t="str">
        <f t="shared" si="10"/>
        <v>28:58</v>
      </c>
    </row>
    <row r="128" spans="22:26" x14ac:dyDescent="0.2">
      <c r="V128" s="24">
        <v>2.011574074074074E-2</v>
      </c>
      <c r="W128" s="24"/>
      <c r="X128">
        <f t="shared" si="8"/>
        <v>28</v>
      </c>
      <c r="Y128" s="26">
        <f t="shared" si="9"/>
        <v>58</v>
      </c>
      <c r="Z128" t="str">
        <f t="shared" si="10"/>
        <v>28:58</v>
      </c>
    </row>
    <row r="129" spans="22:26" x14ac:dyDescent="0.2">
      <c r="V129" s="24">
        <v>2.011574074074074E-2</v>
      </c>
      <c r="W129" s="24"/>
      <c r="X129">
        <f t="shared" si="8"/>
        <v>28</v>
      </c>
      <c r="Y129" s="26">
        <f t="shared" si="9"/>
        <v>58</v>
      </c>
      <c r="Z129" t="str">
        <f t="shared" si="10"/>
        <v>28:58</v>
      </c>
    </row>
    <row r="130" spans="22:26" x14ac:dyDescent="0.2">
      <c r="V130" s="24">
        <v>2.0335648148148158E-2</v>
      </c>
      <c r="W130" s="24"/>
      <c r="X130">
        <f t="shared" si="8"/>
        <v>29</v>
      </c>
      <c r="Y130" s="26">
        <f t="shared" si="9"/>
        <v>17</v>
      </c>
      <c r="Z130" t="str">
        <f t="shared" si="10"/>
        <v>29:17</v>
      </c>
    </row>
    <row r="131" spans="22:26" x14ac:dyDescent="0.2">
      <c r="V131" s="24">
        <v>2.0370370370370379E-2</v>
      </c>
      <c r="W131" s="24"/>
      <c r="X131">
        <f t="shared" si="8"/>
        <v>29</v>
      </c>
      <c r="Y131" s="26">
        <f t="shared" si="9"/>
        <v>20</v>
      </c>
      <c r="Z131" t="str">
        <f t="shared" si="10"/>
        <v>29:20</v>
      </c>
    </row>
    <row r="132" spans="22:26" x14ac:dyDescent="0.2">
      <c r="V132" s="24">
        <v>2.0393518518518526E-2</v>
      </c>
      <c r="W132" s="24"/>
      <c r="X132">
        <f t="shared" si="8"/>
        <v>29</v>
      </c>
      <c r="Y132" s="26">
        <f t="shared" si="9"/>
        <v>22</v>
      </c>
      <c r="Z132" t="str">
        <f t="shared" si="10"/>
        <v>29:22</v>
      </c>
    </row>
    <row r="133" spans="22:26" x14ac:dyDescent="0.2">
      <c r="V133" s="24">
        <v>2.04050925925926E-2</v>
      </c>
      <c r="W133" s="24"/>
      <c r="X133">
        <f t="shared" ref="X133:X196" si="11">+MINUTE(V133)</f>
        <v>29</v>
      </c>
      <c r="Y133" s="26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24">
        <v>2.0532407407407416E-2</v>
      </c>
      <c r="W134" s="24"/>
      <c r="X134">
        <f t="shared" si="11"/>
        <v>29</v>
      </c>
      <c r="Y134" s="26">
        <f t="shared" si="12"/>
        <v>34</v>
      </c>
      <c r="Z134" t="str">
        <f t="shared" si="13"/>
        <v>29:34</v>
      </c>
    </row>
    <row r="135" spans="22:26" x14ac:dyDescent="0.2">
      <c r="V135" s="24">
        <v>2.0613425925925938E-2</v>
      </c>
      <c r="W135" s="24"/>
      <c r="X135">
        <f t="shared" si="11"/>
        <v>29</v>
      </c>
      <c r="Y135" s="26">
        <f t="shared" si="12"/>
        <v>41</v>
      </c>
      <c r="Z135" t="str">
        <f t="shared" si="13"/>
        <v>29:41</v>
      </c>
    </row>
    <row r="136" spans="22:26" x14ac:dyDescent="0.2">
      <c r="V136" s="24">
        <v>2.0613425925925938E-2</v>
      </c>
      <c r="W136" s="24"/>
      <c r="X136">
        <f t="shared" si="11"/>
        <v>29</v>
      </c>
      <c r="Y136" s="26">
        <f t="shared" si="12"/>
        <v>41</v>
      </c>
      <c r="Z136" t="str">
        <f t="shared" si="13"/>
        <v>29:41</v>
      </c>
    </row>
    <row r="137" spans="22:26" x14ac:dyDescent="0.2">
      <c r="V137" s="24">
        <v>2.1354166666666674E-2</v>
      </c>
      <c r="W137" s="24"/>
      <c r="X137">
        <f t="shared" si="11"/>
        <v>30</v>
      </c>
      <c r="Y137" s="26">
        <f t="shared" si="12"/>
        <v>45</v>
      </c>
      <c r="Z137" t="str">
        <f t="shared" si="13"/>
        <v>30:45</v>
      </c>
    </row>
    <row r="138" spans="22:26" x14ac:dyDescent="0.2">
      <c r="V138" s="24">
        <v>2.1655092592592601E-2</v>
      </c>
      <c r="W138" s="24"/>
      <c r="X138">
        <f t="shared" si="11"/>
        <v>31</v>
      </c>
      <c r="Y138" s="26">
        <f t="shared" si="12"/>
        <v>11</v>
      </c>
      <c r="Z138" t="str">
        <f t="shared" si="13"/>
        <v>31:11</v>
      </c>
    </row>
    <row r="139" spans="22:26" x14ac:dyDescent="0.2">
      <c r="V139" s="24">
        <v>2.1655092592592601E-2</v>
      </c>
      <c r="W139" s="24"/>
      <c r="X139">
        <f t="shared" si="11"/>
        <v>31</v>
      </c>
      <c r="Y139" s="26">
        <f t="shared" si="12"/>
        <v>11</v>
      </c>
      <c r="Z139" t="str">
        <f t="shared" si="13"/>
        <v>31:11</v>
      </c>
    </row>
    <row r="140" spans="22:26" x14ac:dyDescent="0.2">
      <c r="V140" s="24">
        <v>2.2002314814814822E-2</v>
      </c>
      <c r="W140" s="24"/>
      <c r="X140">
        <f t="shared" si="11"/>
        <v>31</v>
      </c>
      <c r="Y140" s="26">
        <f t="shared" si="12"/>
        <v>41</v>
      </c>
      <c r="Z140" t="str">
        <f t="shared" si="13"/>
        <v>31:41</v>
      </c>
    </row>
    <row r="141" spans="22:26" x14ac:dyDescent="0.2">
      <c r="V141" s="24">
        <v>2.2048611111111116E-2</v>
      </c>
      <c r="W141" s="24"/>
      <c r="X141">
        <f t="shared" si="11"/>
        <v>31</v>
      </c>
      <c r="Y141" s="26">
        <f t="shared" si="12"/>
        <v>45</v>
      </c>
      <c r="Z141" t="str">
        <f t="shared" si="13"/>
        <v>31:45</v>
      </c>
    </row>
    <row r="142" spans="22:26" x14ac:dyDescent="0.2">
      <c r="V142" s="24">
        <v>2.2557870370370374E-2</v>
      </c>
      <c r="W142" s="24"/>
      <c r="X142">
        <f t="shared" si="11"/>
        <v>32</v>
      </c>
      <c r="Y142" s="26">
        <f t="shared" si="12"/>
        <v>29</v>
      </c>
      <c r="Z142" t="str">
        <f t="shared" si="13"/>
        <v>32:29</v>
      </c>
    </row>
    <row r="143" spans="22:26" x14ac:dyDescent="0.2">
      <c r="V143" s="24">
        <v>2.2557870370370374E-2</v>
      </c>
      <c r="W143" s="24"/>
      <c r="X143">
        <f t="shared" si="11"/>
        <v>32</v>
      </c>
      <c r="Y143" s="26">
        <f t="shared" si="12"/>
        <v>29</v>
      </c>
      <c r="Z143" t="str">
        <f t="shared" si="13"/>
        <v>32:29</v>
      </c>
    </row>
    <row r="144" spans="22:26" x14ac:dyDescent="0.2">
      <c r="V144" s="24">
        <v>2.2581018518518521E-2</v>
      </c>
      <c r="W144" s="24"/>
      <c r="X144">
        <f t="shared" si="11"/>
        <v>32</v>
      </c>
      <c r="Y144" s="26">
        <f t="shared" si="12"/>
        <v>31</v>
      </c>
      <c r="Z144" t="str">
        <f t="shared" si="13"/>
        <v>32:31</v>
      </c>
    </row>
    <row r="145" spans="22:26" x14ac:dyDescent="0.2">
      <c r="V145" s="24">
        <v>2.2858796296296301E-2</v>
      </c>
      <c r="W145" s="24"/>
      <c r="X145">
        <f t="shared" si="11"/>
        <v>32</v>
      </c>
      <c r="Y145" s="26">
        <f t="shared" si="12"/>
        <v>55</v>
      </c>
      <c r="Z145" t="str">
        <f t="shared" si="13"/>
        <v>32:55</v>
      </c>
    </row>
    <row r="146" spans="22:26" x14ac:dyDescent="0.2">
      <c r="V146" s="24">
        <v>2.2928240740740742E-2</v>
      </c>
      <c r="W146" s="24"/>
      <c r="X146">
        <f t="shared" si="11"/>
        <v>33</v>
      </c>
      <c r="Y146" s="26">
        <f t="shared" si="12"/>
        <v>1</v>
      </c>
      <c r="Z146" t="str">
        <f t="shared" si="13"/>
        <v>33:1</v>
      </c>
    </row>
    <row r="147" spans="22:26" x14ac:dyDescent="0.2">
      <c r="V147" s="24">
        <v>2.299768518518519E-2</v>
      </c>
      <c r="W147" s="24"/>
      <c r="X147">
        <f t="shared" si="11"/>
        <v>33</v>
      </c>
      <c r="Y147" s="26">
        <f t="shared" si="12"/>
        <v>7</v>
      </c>
      <c r="Z147" t="str">
        <f t="shared" si="13"/>
        <v>33:7</v>
      </c>
    </row>
    <row r="148" spans="22:26" x14ac:dyDescent="0.2">
      <c r="V148" s="24">
        <v>2.3298611111111117E-2</v>
      </c>
      <c r="W148" s="24"/>
      <c r="X148">
        <f t="shared" si="11"/>
        <v>33</v>
      </c>
      <c r="Y148" s="26">
        <f t="shared" si="12"/>
        <v>33</v>
      </c>
      <c r="Z148" t="str">
        <f t="shared" si="13"/>
        <v>33:33</v>
      </c>
    </row>
    <row r="149" spans="22:26" x14ac:dyDescent="0.2">
      <c r="V149" s="24">
        <v>2.3298611111111117E-2</v>
      </c>
      <c r="W149" s="24"/>
      <c r="X149">
        <f t="shared" si="11"/>
        <v>33</v>
      </c>
      <c r="Y149" s="26">
        <f t="shared" si="12"/>
        <v>33</v>
      </c>
      <c r="Z149" t="str">
        <f t="shared" si="13"/>
        <v>33:33</v>
      </c>
    </row>
    <row r="150" spans="22:26" x14ac:dyDescent="0.2">
      <c r="V150" s="24">
        <v>2.3368055555555566E-2</v>
      </c>
      <c r="W150" s="24"/>
      <c r="X150">
        <f t="shared" si="11"/>
        <v>33</v>
      </c>
      <c r="Y150" s="26">
        <f t="shared" si="12"/>
        <v>39</v>
      </c>
      <c r="Z150" t="str">
        <f t="shared" si="13"/>
        <v>33:39</v>
      </c>
    </row>
    <row r="151" spans="22:26" x14ac:dyDescent="0.2">
      <c r="V151" s="24">
        <v>2.3368055555555566E-2</v>
      </c>
      <c r="W151" s="24"/>
      <c r="X151">
        <f t="shared" si="11"/>
        <v>33</v>
      </c>
      <c r="Y151" s="26">
        <f t="shared" si="12"/>
        <v>39</v>
      </c>
      <c r="Z151" t="str">
        <f t="shared" si="13"/>
        <v>33:39</v>
      </c>
    </row>
    <row r="152" spans="22:26" x14ac:dyDescent="0.2">
      <c r="V152" s="24">
        <v>2.3402777777777786E-2</v>
      </c>
      <c r="W152" s="24"/>
      <c r="X152">
        <f t="shared" si="11"/>
        <v>33</v>
      </c>
      <c r="Y152" s="26">
        <f t="shared" si="12"/>
        <v>42</v>
      </c>
      <c r="Z152" t="str">
        <f t="shared" si="13"/>
        <v>33:42</v>
      </c>
    </row>
    <row r="153" spans="22:26" x14ac:dyDescent="0.2">
      <c r="V153" s="24">
        <v>2.3402777777777786E-2</v>
      </c>
      <c r="W153" s="24"/>
      <c r="X153">
        <f t="shared" si="11"/>
        <v>33</v>
      </c>
      <c r="Y153" s="26">
        <f t="shared" si="12"/>
        <v>42</v>
      </c>
      <c r="Z153" t="str">
        <f t="shared" si="13"/>
        <v>33:42</v>
      </c>
    </row>
    <row r="154" spans="22:26" x14ac:dyDescent="0.2">
      <c r="V154" s="24">
        <v>2.3437500000000007E-2</v>
      </c>
      <c r="W154" s="24"/>
      <c r="X154">
        <f t="shared" si="11"/>
        <v>33</v>
      </c>
      <c r="Y154" s="26">
        <f t="shared" si="12"/>
        <v>45</v>
      </c>
      <c r="Z154" t="str">
        <f t="shared" si="13"/>
        <v>33:45</v>
      </c>
    </row>
    <row r="155" spans="22:26" x14ac:dyDescent="0.2">
      <c r="V155" s="24">
        <v>2.3530092592592602E-2</v>
      </c>
      <c r="W155" s="24"/>
      <c r="X155">
        <f t="shared" si="11"/>
        <v>33</v>
      </c>
      <c r="Y155" s="26">
        <f t="shared" si="12"/>
        <v>53</v>
      </c>
      <c r="Z155" t="str">
        <f t="shared" si="13"/>
        <v>33:53</v>
      </c>
    </row>
    <row r="156" spans="22:26" x14ac:dyDescent="0.2">
      <c r="V156" s="24">
        <v>2.3599537037037044E-2</v>
      </c>
      <c r="W156" s="24"/>
      <c r="X156">
        <f t="shared" si="11"/>
        <v>33</v>
      </c>
      <c r="Y156" s="26">
        <f t="shared" si="12"/>
        <v>59</v>
      </c>
      <c r="Z156" t="str">
        <f t="shared" si="13"/>
        <v>33:59</v>
      </c>
    </row>
    <row r="157" spans="22:26" x14ac:dyDescent="0.2">
      <c r="V157" s="24">
        <v>2.3668981481481485E-2</v>
      </c>
      <c r="W157" s="24"/>
      <c r="X157">
        <f t="shared" si="11"/>
        <v>34</v>
      </c>
      <c r="Y157" s="26">
        <f t="shared" si="12"/>
        <v>5</v>
      </c>
      <c r="Z157" t="str">
        <f t="shared" si="13"/>
        <v>34:5</v>
      </c>
    </row>
    <row r="158" spans="22:26" x14ac:dyDescent="0.2">
      <c r="V158" s="24">
        <v>2.3692129629629632E-2</v>
      </c>
      <c r="W158" s="24"/>
      <c r="X158">
        <f t="shared" si="11"/>
        <v>34</v>
      </c>
      <c r="Y158" s="26">
        <f t="shared" si="12"/>
        <v>7</v>
      </c>
      <c r="Z158" t="str">
        <f t="shared" si="13"/>
        <v>34:7</v>
      </c>
    </row>
    <row r="159" spans="22:26" x14ac:dyDescent="0.2">
      <c r="V159" s="24">
        <v>2.3761574074074074E-2</v>
      </c>
      <c r="W159" s="24"/>
      <c r="X159">
        <f t="shared" si="11"/>
        <v>34</v>
      </c>
      <c r="Y159" s="26">
        <f t="shared" si="12"/>
        <v>13</v>
      </c>
      <c r="Z159" t="str">
        <f t="shared" si="13"/>
        <v>34:13</v>
      </c>
    </row>
    <row r="160" spans="22:26" x14ac:dyDescent="0.2">
      <c r="V160" s="24">
        <v>2.3784722222222221E-2</v>
      </c>
      <c r="W160" s="24"/>
      <c r="X160">
        <f t="shared" si="11"/>
        <v>34</v>
      </c>
      <c r="Y160" s="26">
        <f t="shared" si="12"/>
        <v>15</v>
      </c>
      <c r="Z160" t="str">
        <f t="shared" si="13"/>
        <v>34:15</v>
      </c>
    </row>
    <row r="161" spans="22:26" x14ac:dyDescent="0.2">
      <c r="V161" s="24">
        <v>2.3807870370370382E-2</v>
      </c>
      <c r="W161" s="24"/>
      <c r="X161">
        <f t="shared" si="11"/>
        <v>34</v>
      </c>
      <c r="Y161" s="26">
        <f t="shared" si="12"/>
        <v>17</v>
      </c>
      <c r="Z161" t="str">
        <f t="shared" si="13"/>
        <v>34:17</v>
      </c>
    </row>
    <row r="162" spans="22:26" x14ac:dyDescent="0.2">
      <c r="V162" s="24">
        <v>2.3807870370370382E-2</v>
      </c>
      <c r="W162" s="24"/>
      <c r="X162">
        <f t="shared" si="11"/>
        <v>34</v>
      </c>
      <c r="Y162" s="26">
        <f t="shared" si="12"/>
        <v>17</v>
      </c>
      <c r="Z162" t="str">
        <f t="shared" si="13"/>
        <v>34:17</v>
      </c>
    </row>
    <row r="163" spans="22:26" x14ac:dyDescent="0.2">
      <c r="V163" s="24">
        <v>2.3854166666666676E-2</v>
      </c>
      <c r="W163" s="24"/>
      <c r="X163">
        <f t="shared" si="11"/>
        <v>34</v>
      </c>
      <c r="Y163" s="26">
        <f t="shared" si="12"/>
        <v>21</v>
      </c>
      <c r="Z163" t="str">
        <f t="shared" si="13"/>
        <v>34:21</v>
      </c>
    </row>
    <row r="164" spans="22:26" x14ac:dyDescent="0.2">
      <c r="V164" s="24">
        <v>2.3854166666666676E-2</v>
      </c>
      <c r="W164" s="24"/>
      <c r="X164">
        <f t="shared" si="11"/>
        <v>34</v>
      </c>
      <c r="Y164" s="26">
        <f t="shared" si="12"/>
        <v>21</v>
      </c>
      <c r="Z164" t="str">
        <f t="shared" si="13"/>
        <v>34:21</v>
      </c>
    </row>
    <row r="165" spans="22:26" x14ac:dyDescent="0.2">
      <c r="V165" s="24">
        <v>2.3865740740740743E-2</v>
      </c>
      <c r="W165" s="24"/>
      <c r="X165">
        <f t="shared" si="11"/>
        <v>34</v>
      </c>
      <c r="Y165" s="26">
        <f t="shared" si="12"/>
        <v>22</v>
      </c>
      <c r="Z165" t="str">
        <f t="shared" si="13"/>
        <v>34:22</v>
      </c>
    </row>
    <row r="166" spans="22:26" x14ac:dyDescent="0.2">
      <c r="V166" s="24">
        <v>2.3877314814814823E-2</v>
      </c>
      <c r="W166" s="24"/>
      <c r="X166">
        <f t="shared" si="11"/>
        <v>34</v>
      </c>
      <c r="Y166" s="26">
        <f t="shared" si="12"/>
        <v>23</v>
      </c>
      <c r="Z166" t="str">
        <f t="shared" si="13"/>
        <v>34:23</v>
      </c>
    </row>
    <row r="167" spans="22:26" x14ac:dyDescent="0.2">
      <c r="V167" s="24">
        <v>2.4687500000000001E-2</v>
      </c>
      <c r="W167" s="24"/>
      <c r="X167">
        <f t="shared" si="11"/>
        <v>35</v>
      </c>
      <c r="Y167" s="26">
        <f t="shared" si="12"/>
        <v>33</v>
      </c>
      <c r="Z167" t="str">
        <f t="shared" si="13"/>
        <v>35:33</v>
      </c>
    </row>
    <row r="168" spans="22:26" x14ac:dyDescent="0.2">
      <c r="V168" s="24">
        <v>2.4687500000000001E-2</v>
      </c>
      <c r="W168" s="24"/>
      <c r="X168">
        <f t="shared" si="11"/>
        <v>35</v>
      </c>
      <c r="Y168" s="26">
        <f t="shared" si="12"/>
        <v>33</v>
      </c>
      <c r="Z168" t="str">
        <f t="shared" si="13"/>
        <v>35:33</v>
      </c>
    </row>
    <row r="169" spans="22:26" x14ac:dyDescent="0.2">
      <c r="V169" s="24">
        <v>2.5405092592592604E-2</v>
      </c>
      <c r="W169" s="24"/>
      <c r="X169">
        <f t="shared" si="11"/>
        <v>36</v>
      </c>
      <c r="Y169" s="26">
        <f t="shared" si="12"/>
        <v>35</v>
      </c>
      <c r="Z169" t="str">
        <f t="shared" si="13"/>
        <v>36:35</v>
      </c>
    </row>
    <row r="170" spans="22:26" x14ac:dyDescent="0.2">
      <c r="V170" s="24">
        <v>2.5405092592592604E-2</v>
      </c>
      <c r="W170" s="24"/>
      <c r="X170">
        <f t="shared" si="11"/>
        <v>36</v>
      </c>
      <c r="Y170" s="26">
        <f t="shared" si="12"/>
        <v>35</v>
      </c>
      <c r="Z170" t="str">
        <f t="shared" si="13"/>
        <v>36:35</v>
      </c>
    </row>
    <row r="171" spans="22:26" x14ac:dyDescent="0.2">
      <c r="V171" s="24">
        <v>2.5416666666666685E-2</v>
      </c>
      <c r="W171" s="24"/>
      <c r="X171">
        <f t="shared" si="11"/>
        <v>36</v>
      </c>
      <c r="Y171" s="26">
        <f t="shared" si="12"/>
        <v>36</v>
      </c>
      <c r="Z171" t="str">
        <f t="shared" si="13"/>
        <v>36:36</v>
      </c>
    </row>
    <row r="172" spans="22:26" x14ac:dyDescent="0.2">
      <c r="V172" s="24">
        <v>2.5543981481481501E-2</v>
      </c>
      <c r="W172" s="24"/>
      <c r="X172">
        <f t="shared" si="11"/>
        <v>36</v>
      </c>
      <c r="Y172" s="26">
        <f t="shared" si="12"/>
        <v>47</v>
      </c>
      <c r="Z172" t="str">
        <f t="shared" si="13"/>
        <v>36:47</v>
      </c>
    </row>
    <row r="173" spans="22:26" x14ac:dyDescent="0.2">
      <c r="V173" s="24">
        <v>2.6053240740740752E-2</v>
      </c>
      <c r="W173" s="24"/>
      <c r="X173">
        <f t="shared" si="11"/>
        <v>37</v>
      </c>
      <c r="Y173" s="26">
        <f t="shared" si="12"/>
        <v>31</v>
      </c>
      <c r="Z173" t="str">
        <f t="shared" si="13"/>
        <v>37:31</v>
      </c>
    </row>
    <row r="174" spans="22:26" x14ac:dyDescent="0.2">
      <c r="V174" s="24">
        <v>2.6087962962962979E-2</v>
      </c>
      <c r="W174" s="24"/>
      <c r="X174">
        <f t="shared" si="11"/>
        <v>37</v>
      </c>
      <c r="Y174" s="26">
        <f t="shared" si="12"/>
        <v>34</v>
      </c>
      <c r="Z174" t="str">
        <f t="shared" si="13"/>
        <v>37:34</v>
      </c>
    </row>
    <row r="175" spans="22:26" x14ac:dyDescent="0.2">
      <c r="V175" s="24">
        <v>2.6122685185185193E-2</v>
      </c>
      <c r="W175" s="24"/>
      <c r="X175">
        <f t="shared" si="11"/>
        <v>37</v>
      </c>
      <c r="Y175" s="26">
        <f t="shared" si="12"/>
        <v>37</v>
      </c>
      <c r="Z175" t="str">
        <f t="shared" si="13"/>
        <v>37:37</v>
      </c>
    </row>
    <row r="176" spans="22:26" x14ac:dyDescent="0.2">
      <c r="V176" s="24">
        <v>2.6400462962962973E-2</v>
      </c>
      <c r="W176" s="24"/>
      <c r="X176">
        <f t="shared" si="11"/>
        <v>38</v>
      </c>
      <c r="Y176" s="26">
        <f t="shared" si="12"/>
        <v>1</v>
      </c>
      <c r="Z176" t="str">
        <f t="shared" si="13"/>
        <v>38:1</v>
      </c>
    </row>
    <row r="177" spans="22:26" x14ac:dyDescent="0.2">
      <c r="V177" s="24">
        <v>2.6400462962962973E-2</v>
      </c>
      <c r="W177" s="24"/>
      <c r="X177">
        <f t="shared" si="11"/>
        <v>38</v>
      </c>
      <c r="Y177" s="26">
        <f t="shared" si="12"/>
        <v>1</v>
      </c>
      <c r="Z177" t="str">
        <f t="shared" si="13"/>
        <v>38:1</v>
      </c>
    </row>
    <row r="178" spans="22:26" x14ac:dyDescent="0.2">
      <c r="V178" s="24">
        <v>2.64351851851852E-2</v>
      </c>
      <c r="W178" s="24"/>
      <c r="X178">
        <f t="shared" si="11"/>
        <v>38</v>
      </c>
      <c r="Y178" s="26">
        <f t="shared" si="12"/>
        <v>4</v>
      </c>
      <c r="Z178" t="str">
        <f t="shared" si="13"/>
        <v>38:4</v>
      </c>
    </row>
    <row r="179" spans="22:26" x14ac:dyDescent="0.2">
      <c r="V179" s="24">
        <v>2.6458333333333348E-2</v>
      </c>
      <c r="W179" s="24"/>
      <c r="X179">
        <f t="shared" si="11"/>
        <v>38</v>
      </c>
      <c r="Y179" s="26">
        <f t="shared" si="12"/>
        <v>6</v>
      </c>
      <c r="Z179" t="str">
        <f t="shared" si="13"/>
        <v>38:6</v>
      </c>
    </row>
    <row r="180" spans="22:26" x14ac:dyDescent="0.2">
      <c r="V180" s="24">
        <v>2.6458333333333348E-2</v>
      </c>
      <c r="W180" s="24"/>
      <c r="X180">
        <f t="shared" si="11"/>
        <v>38</v>
      </c>
      <c r="Y180" s="26">
        <f t="shared" si="12"/>
        <v>6</v>
      </c>
      <c r="Z180" t="str">
        <f t="shared" si="13"/>
        <v>38:6</v>
      </c>
    </row>
    <row r="181" spans="22:26" x14ac:dyDescent="0.2">
      <c r="V181" s="24">
        <v>2.6990740740740746E-2</v>
      </c>
      <c r="W181" s="24"/>
      <c r="X181">
        <f t="shared" si="11"/>
        <v>38</v>
      </c>
      <c r="Y181" s="26">
        <f t="shared" si="12"/>
        <v>52</v>
      </c>
      <c r="Z181" t="str">
        <f t="shared" si="13"/>
        <v>38:52</v>
      </c>
    </row>
    <row r="182" spans="22:26" x14ac:dyDescent="0.2">
      <c r="V182" s="24">
        <v>2.7025462962962973E-2</v>
      </c>
      <c r="W182" s="24"/>
      <c r="X182">
        <f t="shared" si="11"/>
        <v>38</v>
      </c>
      <c r="Y182" s="26">
        <f t="shared" si="12"/>
        <v>55</v>
      </c>
      <c r="Z182" t="str">
        <f t="shared" si="13"/>
        <v>38:55</v>
      </c>
    </row>
    <row r="183" spans="22:26" x14ac:dyDescent="0.2">
      <c r="V183" s="24">
        <v>2.8113425925925931E-2</v>
      </c>
      <c r="W183" s="24"/>
      <c r="X183">
        <f t="shared" si="11"/>
        <v>40</v>
      </c>
      <c r="Y183" s="26">
        <f t="shared" si="12"/>
        <v>29</v>
      </c>
      <c r="Z183" t="str">
        <f t="shared" si="13"/>
        <v>40:29</v>
      </c>
    </row>
    <row r="184" spans="22:26" x14ac:dyDescent="0.2">
      <c r="V184" s="24">
        <v>2.8113425925925931E-2</v>
      </c>
      <c r="W184" s="24"/>
      <c r="X184">
        <f t="shared" si="11"/>
        <v>40</v>
      </c>
      <c r="Y184" s="26">
        <f t="shared" si="12"/>
        <v>29</v>
      </c>
      <c r="Z184" t="str">
        <f t="shared" si="13"/>
        <v>40:29</v>
      </c>
    </row>
    <row r="185" spans="22:26" x14ac:dyDescent="0.2">
      <c r="V185" s="24">
        <v>2.8136574074074078E-2</v>
      </c>
      <c r="W185" s="24"/>
      <c r="X185">
        <f t="shared" si="11"/>
        <v>40</v>
      </c>
      <c r="Y185" s="26">
        <f t="shared" si="12"/>
        <v>31</v>
      </c>
      <c r="Z185" t="str">
        <f t="shared" si="13"/>
        <v>40:31</v>
      </c>
    </row>
    <row r="186" spans="22:26" x14ac:dyDescent="0.2">
      <c r="V186" s="24">
        <v>2.8136574074074078E-2</v>
      </c>
      <c r="W186" s="24"/>
      <c r="X186">
        <f t="shared" si="11"/>
        <v>40</v>
      </c>
      <c r="Y186" s="26">
        <f t="shared" si="12"/>
        <v>31</v>
      </c>
      <c r="Z186" t="str">
        <f t="shared" si="13"/>
        <v>40:31</v>
      </c>
    </row>
    <row r="187" spans="22:26" x14ac:dyDescent="0.2">
      <c r="V187" s="24">
        <v>2.8194444444444453E-2</v>
      </c>
      <c r="W187" s="24"/>
      <c r="X187">
        <f t="shared" si="11"/>
        <v>40</v>
      </c>
      <c r="Y187" s="26">
        <f t="shared" si="12"/>
        <v>36</v>
      </c>
      <c r="Z187" t="str">
        <f t="shared" si="13"/>
        <v>40:36</v>
      </c>
    </row>
    <row r="188" spans="22:26" x14ac:dyDescent="0.2">
      <c r="V188" s="24">
        <v>2.8263888888888894E-2</v>
      </c>
      <c r="W188" s="24"/>
      <c r="X188">
        <f t="shared" si="11"/>
        <v>40</v>
      </c>
      <c r="Y188" s="26">
        <f t="shared" si="12"/>
        <v>42</v>
      </c>
      <c r="Z188" t="str">
        <f t="shared" si="13"/>
        <v>40:42</v>
      </c>
    </row>
    <row r="189" spans="22:26" x14ac:dyDescent="0.2">
      <c r="V189" s="24">
        <v>2.8275462962962961E-2</v>
      </c>
      <c r="W189" s="24"/>
      <c r="X189">
        <f t="shared" si="11"/>
        <v>40</v>
      </c>
      <c r="Y189" s="26">
        <f t="shared" si="12"/>
        <v>43</v>
      </c>
      <c r="Z189" t="str">
        <f t="shared" si="13"/>
        <v>40:43</v>
      </c>
    </row>
    <row r="190" spans="22:26" x14ac:dyDescent="0.2">
      <c r="V190" s="24">
        <v>2.8333333333333335E-2</v>
      </c>
      <c r="W190" s="24"/>
      <c r="X190">
        <f t="shared" si="11"/>
        <v>40</v>
      </c>
      <c r="Y190" s="26">
        <f t="shared" si="12"/>
        <v>48</v>
      </c>
      <c r="Z190" t="str">
        <f t="shared" si="13"/>
        <v>40:48</v>
      </c>
    </row>
    <row r="191" spans="22:26" x14ac:dyDescent="0.2">
      <c r="V191" s="24">
        <v>2.8356481481481483E-2</v>
      </c>
      <c r="W191" s="24"/>
      <c r="X191">
        <f t="shared" si="11"/>
        <v>40</v>
      </c>
      <c r="Y191" s="26">
        <f t="shared" si="12"/>
        <v>50</v>
      </c>
      <c r="Z191" t="str">
        <f t="shared" si="13"/>
        <v>40:50</v>
      </c>
    </row>
    <row r="192" spans="22:26" x14ac:dyDescent="0.2">
      <c r="V192" s="24">
        <v>2.8437500000000004E-2</v>
      </c>
      <c r="W192" s="24"/>
      <c r="X192">
        <f t="shared" si="11"/>
        <v>40</v>
      </c>
      <c r="Y192" s="26">
        <f t="shared" si="12"/>
        <v>57</v>
      </c>
      <c r="Z192" t="str">
        <f t="shared" si="13"/>
        <v>40:57</v>
      </c>
    </row>
    <row r="193" spans="22:26" x14ac:dyDescent="0.2">
      <c r="V193" s="24">
        <v>2.8541666666666674E-2</v>
      </c>
      <c r="W193" s="24"/>
      <c r="X193">
        <f t="shared" si="11"/>
        <v>41</v>
      </c>
      <c r="Y193" s="26">
        <f t="shared" si="12"/>
        <v>6</v>
      </c>
      <c r="Z193" t="str">
        <f t="shared" si="13"/>
        <v>41:6</v>
      </c>
    </row>
    <row r="194" spans="22:26" x14ac:dyDescent="0.2">
      <c r="V194" s="24">
        <v>2.8622685185185182E-2</v>
      </c>
      <c r="W194" s="24"/>
      <c r="X194">
        <f t="shared" si="11"/>
        <v>41</v>
      </c>
      <c r="Y194" s="26">
        <f t="shared" si="12"/>
        <v>13</v>
      </c>
      <c r="Z194" t="str">
        <f t="shared" si="13"/>
        <v>41:13</v>
      </c>
    </row>
    <row r="195" spans="22:26" x14ac:dyDescent="0.2">
      <c r="V195" s="24">
        <v>2.8680555555555556E-2</v>
      </c>
      <c r="W195" s="24"/>
      <c r="X195">
        <f t="shared" si="11"/>
        <v>41</v>
      </c>
      <c r="Y195" s="26">
        <f t="shared" si="12"/>
        <v>18</v>
      </c>
      <c r="Z195" t="str">
        <f t="shared" si="13"/>
        <v>41:18</v>
      </c>
    </row>
    <row r="196" spans="22:26" x14ac:dyDescent="0.2">
      <c r="V196" s="24">
        <v>2.8715277777777784E-2</v>
      </c>
      <c r="W196" s="24"/>
      <c r="X196">
        <f t="shared" si="11"/>
        <v>41</v>
      </c>
      <c r="Y196" s="26">
        <f t="shared" si="12"/>
        <v>21</v>
      </c>
      <c r="Z196" t="str">
        <f t="shared" si="13"/>
        <v>41:21</v>
      </c>
    </row>
    <row r="197" spans="22:26" x14ac:dyDescent="0.2">
      <c r="V197" s="24">
        <v>2.8761574074074078E-2</v>
      </c>
      <c r="W197" s="24"/>
      <c r="X197">
        <f t="shared" ref="X197:X240" si="14">+MINUTE(V197)</f>
        <v>41</v>
      </c>
      <c r="Y197" s="26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24">
        <v>2.8761574074074078E-2</v>
      </c>
      <c r="W198" s="24"/>
      <c r="X198">
        <f t="shared" si="14"/>
        <v>41</v>
      </c>
      <c r="Y198" s="26">
        <f t="shared" si="15"/>
        <v>25</v>
      </c>
      <c r="Z198" t="str">
        <f t="shared" si="16"/>
        <v>41:25</v>
      </c>
    </row>
    <row r="199" spans="22:26" x14ac:dyDescent="0.2">
      <c r="V199" s="24">
        <v>2.945601851851852E-2</v>
      </c>
      <c r="W199" s="24"/>
      <c r="X199">
        <f t="shared" si="14"/>
        <v>42</v>
      </c>
      <c r="Y199" s="26">
        <f t="shared" si="15"/>
        <v>25</v>
      </c>
      <c r="Z199" t="str">
        <f t="shared" si="16"/>
        <v>42:25</v>
      </c>
    </row>
    <row r="200" spans="22:26" x14ac:dyDescent="0.2">
      <c r="V200" s="24">
        <v>2.9502314814814815E-2</v>
      </c>
      <c r="W200" s="24"/>
      <c r="X200">
        <f t="shared" si="14"/>
        <v>42</v>
      </c>
      <c r="Y200" s="26">
        <f t="shared" si="15"/>
        <v>29</v>
      </c>
      <c r="Z200" t="str">
        <f t="shared" si="16"/>
        <v>42:29</v>
      </c>
    </row>
    <row r="201" spans="22:26" x14ac:dyDescent="0.2">
      <c r="V201" s="24">
        <v>2.9502314814814815E-2</v>
      </c>
      <c r="W201" s="24"/>
      <c r="X201">
        <f t="shared" si="14"/>
        <v>42</v>
      </c>
      <c r="Y201" s="26">
        <f t="shared" si="15"/>
        <v>29</v>
      </c>
      <c r="Z201" t="str">
        <f t="shared" si="16"/>
        <v>42:29</v>
      </c>
    </row>
    <row r="202" spans="22:26" x14ac:dyDescent="0.2">
      <c r="V202" s="24">
        <v>2.9548611111111109E-2</v>
      </c>
      <c r="W202" s="24"/>
      <c r="X202">
        <f t="shared" si="14"/>
        <v>42</v>
      </c>
      <c r="Y202" s="26">
        <f t="shared" si="15"/>
        <v>33</v>
      </c>
      <c r="Z202" t="str">
        <f t="shared" si="16"/>
        <v>42:33</v>
      </c>
    </row>
    <row r="203" spans="22:26" x14ac:dyDescent="0.2">
      <c r="V203" s="24">
        <v>2.9548611111111109E-2</v>
      </c>
      <c r="W203" s="24"/>
      <c r="X203">
        <f t="shared" si="14"/>
        <v>42</v>
      </c>
      <c r="Y203" s="26">
        <f t="shared" si="15"/>
        <v>33</v>
      </c>
      <c r="Z203" t="str">
        <f t="shared" si="16"/>
        <v>42:33</v>
      </c>
    </row>
    <row r="204" spans="22:26" x14ac:dyDescent="0.2">
      <c r="V204" s="24">
        <v>2.9583333333333336E-2</v>
      </c>
      <c r="W204" s="24"/>
      <c r="X204">
        <f t="shared" si="14"/>
        <v>42</v>
      </c>
      <c r="Y204" s="26">
        <f t="shared" si="15"/>
        <v>36</v>
      </c>
      <c r="Z204" t="str">
        <f t="shared" si="16"/>
        <v>42:36</v>
      </c>
    </row>
    <row r="205" spans="22:26" x14ac:dyDescent="0.2">
      <c r="V205" s="24">
        <v>2.9583333333333336E-2</v>
      </c>
      <c r="W205" s="24"/>
      <c r="X205">
        <f t="shared" si="14"/>
        <v>42</v>
      </c>
      <c r="Y205" s="26">
        <f t="shared" si="15"/>
        <v>36</v>
      </c>
      <c r="Z205" t="str">
        <f t="shared" si="16"/>
        <v>42:36</v>
      </c>
    </row>
    <row r="206" spans="22:26" x14ac:dyDescent="0.2">
      <c r="V206" s="24">
        <v>2.9594907407407403E-2</v>
      </c>
      <c r="W206" s="24"/>
      <c r="X206">
        <f t="shared" si="14"/>
        <v>42</v>
      </c>
      <c r="Y206" s="26">
        <f t="shared" si="15"/>
        <v>37</v>
      </c>
      <c r="Z206" t="str">
        <f t="shared" si="16"/>
        <v>42:37</v>
      </c>
    </row>
    <row r="207" spans="22:26" x14ac:dyDescent="0.2">
      <c r="V207" s="24">
        <v>2.9687500000000006E-2</v>
      </c>
      <c r="W207" s="24"/>
      <c r="X207">
        <f t="shared" si="14"/>
        <v>42</v>
      </c>
      <c r="Y207" s="26">
        <f t="shared" si="15"/>
        <v>45</v>
      </c>
      <c r="Z207" t="str">
        <f t="shared" si="16"/>
        <v>42:45</v>
      </c>
    </row>
    <row r="208" spans="22:26" x14ac:dyDescent="0.2">
      <c r="V208" s="24">
        <v>2.9699074074074072E-2</v>
      </c>
      <c r="W208" s="24"/>
      <c r="X208">
        <f t="shared" si="14"/>
        <v>42</v>
      </c>
      <c r="Y208" s="26">
        <f t="shared" si="15"/>
        <v>46</v>
      </c>
      <c r="Z208" t="str">
        <f t="shared" si="16"/>
        <v>42:46</v>
      </c>
    </row>
    <row r="209" spans="22:26" x14ac:dyDescent="0.2">
      <c r="V209" s="24">
        <v>2.9699074074074072E-2</v>
      </c>
      <c r="W209" s="24"/>
      <c r="X209">
        <f t="shared" si="14"/>
        <v>42</v>
      </c>
      <c r="Y209" s="26">
        <f t="shared" si="15"/>
        <v>46</v>
      </c>
      <c r="Z209" t="str">
        <f t="shared" si="16"/>
        <v>42:46</v>
      </c>
    </row>
    <row r="210" spans="22:26" x14ac:dyDescent="0.2">
      <c r="V210" s="24">
        <v>2.9699074074074072E-2</v>
      </c>
      <c r="W210" s="24"/>
      <c r="X210">
        <f t="shared" si="14"/>
        <v>42</v>
      </c>
      <c r="Y210" s="26">
        <f t="shared" si="15"/>
        <v>46</v>
      </c>
      <c r="Z210" t="str">
        <f t="shared" si="16"/>
        <v>42:46</v>
      </c>
    </row>
    <row r="211" spans="22:26" x14ac:dyDescent="0.2">
      <c r="V211" s="24">
        <v>2.9814814814814808E-2</v>
      </c>
      <c r="W211" s="24"/>
      <c r="X211">
        <f t="shared" si="14"/>
        <v>42</v>
      </c>
      <c r="Y211" s="26">
        <f t="shared" si="15"/>
        <v>56</v>
      </c>
      <c r="Z211" t="str">
        <f t="shared" si="16"/>
        <v>42:56</v>
      </c>
    </row>
    <row r="212" spans="22:26" x14ac:dyDescent="0.2">
      <c r="V212" s="24">
        <v>2.9849537037037036E-2</v>
      </c>
      <c r="W212" s="24"/>
      <c r="X212">
        <f t="shared" si="14"/>
        <v>42</v>
      </c>
      <c r="Y212" s="26">
        <f t="shared" si="15"/>
        <v>59</v>
      </c>
      <c r="Z212" t="str">
        <f t="shared" si="16"/>
        <v>42:59</v>
      </c>
    </row>
    <row r="213" spans="22:26" x14ac:dyDescent="0.2">
      <c r="V213" s="24">
        <v>2.9849537037037036E-2</v>
      </c>
      <c r="W213" s="24"/>
      <c r="X213">
        <f t="shared" si="14"/>
        <v>42</v>
      </c>
      <c r="Y213" s="26">
        <f t="shared" si="15"/>
        <v>59</v>
      </c>
      <c r="Z213" t="str">
        <f t="shared" si="16"/>
        <v>42:59</v>
      </c>
    </row>
    <row r="214" spans="22:26" x14ac:dyDescent="0.2">
      <c r="V214" s="24">
        <v>3.0532407407407397E-2</v>
      </c>
      <c r="W214" s="24"/>
      <c r="X214">
        <f t="shared" si="14"/>
        <v>43</v>
      </c>
      <c r="Y214" s="26">
        <f t="shared" si="15"/>
        <v>58</v>
      </c>
      <c r="Z214" t="str">
        <f t="shared" si="16"/>
        <v>43:58</v>
      </c>
    </row>
    <row r="215" spans="22:26" x14ac:dyDescent="0.2">
      <c r="V215" s="24">
        <v>3.0613425925925933E-2</v>
      </c>
      <c r="W215" s="24"/>
      <c r="X215">
        <f t="shared" si="14"/>
        <v>44</v>
      </c>
      <c r="Y215" s="26">
        <f t="shared" si="15"/>
        <v>5</v>
      </c>
      <c r="Z215" t="str">
        <f t="shared" si="16"/>
        <v>44:5</v>
      </c>
    </row>
    <row r="216" spans="22:26" x14ac:dyDescent="0.2">
      <c r="V216" s="24">
        <v>3.1504629629629632E-2</v>
      </c>
      <c r="W216" s="24"/>
      <c r="X216">
        <f t="shared" si="14"/>
        <v>45</v>
      </c>
      <c r="Y216" s="26">
        <f t="shared" si="15"/>
        <v>22</v>
      </c>
      <c r="Z216" t="str">
        <f t="shared" si="16"/>
        <v>45:22</v>
      </c>
    </row>
    <row r="217" spans="22:26" x14ac:dyDescent="0.2">
      <c r="V217" s="24">
        <v>3.1504629629629632E-2</v>
      </c>
      <c r="W217" s="24"/>
      <c r="X217">
        <f t="shared" si="14"/>
        <v>45</v>
      </c>
      <c r="Y217" s="26">
        <f t="shared" si="15"/>
        <v>22</v>
      </c>
      <c r="Z217" t="str">
        <f t="shared" si="16"/>
        <v>45:22</v>
      </c>
    </row>
    <row r="218" spans="22:26" x14ac:dyDescent="0.2">
      <c r="V218" s="24">
        <v>3.1712962962962971E-2</v>
      </c>
      <c r="W218" s="24"/>
      <c r="X218">
        <f t="shared" si="14"/>
        <v>45</v>
      </c>
      <c r="Y218" s="26">
        <f t="shared" si="15"/>
        <v>40</v>
      </c>
      <c r="Z218" t="str">
        <f t="shared" si="16"/>
        <v>45:40</v>
      </c>
    </row>
    <row r="219" spans="22:26" x14ac:dyDescent="0.2">
      <c r="V219" s="24">
        <v>3.2037037037037044E-2</v>
      </c>
      <c r="W219" s="24"/>
      <c r="X219">
        <f t="shared" si="14"/>
        <v>46</v>
      </c>
      <c r="Y219" s="26">
        <f t="shared" si="15"/>
        <v>8</v>
      </c>
      <c r="Z219" t="str">
        <f t="shared" si="16"/>
        <v>46:8</v>
      </c>
    </row>
    <row r="220" spans="22:26" x14ac:dyDescent="0.2">
      <c r="V220" s="24">
        <v>3.2650462962962964E-2</v>
      </c>
      <c r="W220" s="24"/>
      <c r="X220">
        <f t="shared" si="14"/>
        <v>47</v>
      </c>
      <c r="Y220" s="26">
        <f t="shared" si="15"/>
        <v>1</v>
      </c>
      <c r="Z220" t="str">
        <f t="shared" si="16"/>
        <v>47:1</v>
      </c>
    </row>
    <row r="221" spans="22:26" x14ac:dyDescent="0.2">
      <c r="V221" s="24">
        <v>3.2650462962962964E-2</v>
      </c>
      <c r="W221" s="24"/>
      <c r="X221">
        <f t="shared" si="14"/>
        <v>47</v>
      </c>
      <c r="Y221" s="26">
        <f t="shared" si="15"/>
        <v>1</v>
      </c>
      <c r="Z221" t="str">
        <f t="shared" si="16"/>
        <v>47:1</v>
      </c>
    </row>
    <row r="222" spans="22:26" x14ac:dyDescent="0.2">
      <c r="V222" s="24">
        <v>3.2650462962962964E-2</v>
      </c>
      <c r="W222" s="24"/>
      <c r="X222">
        <f t="shared" si="14"/>
        <v>47</v>
      </c>
      <c r="Y222" s="26">
        <f t="shared" si="15"/>
        <v>1</v>
      </c>
      <c r="Z222" t="str">
        <f t="shared" si="16"/>
        <v>47:1</v>
      </c>
    </row>
    <row r="223" spans="22:26" x14ac:dyDescent="0.2">
      <c r="V223" s="24">
        <v>3.2719907407407406E-2</v>
      </c>
      <c r="W223" s="24"/>
      <c r="X223">
        <f t="shared" si="14"/>
        <v>47</v>
      </c>
      <c r="Y223" s="26">
        <f t="shared" si="15"/>
        <v>7</v>
      </c>
      <c r="Z223" t="str">
        <f t="shared" si="16"/>
        <v>47:7</v>
      </c>
    </row>
    <row r="224" spans="22:26" x14ac:dyDescent="0.2">
      <c r="V224" s="24">
        <v>3.2731481481481486E-2</v>
      </c>
      <c r="W224" s="24"/>
      <c r="X224">
        <f t="shared" si="14"/>
        <v>47</v>
      </c>
      <c r="Y224" s="26">
        <f t="shared" si="15"/>
        <v>8</v>
      </c>
      <c r="Z224" t="str">
        <f t="shared" si="16"/>
        <v>47:8</v>
      </c>
    </row>
    <row r="225" spans="22:26" x14ac:dyDescent="0.2">
      <c r="V225" s="24">
        <v>3.27662037037037E-2</v>
      </c>
      <c r="W225" s="24"/>
      <c r="X225">
        <f t="shared" si="14"/>
        <v>47</v>
      </c>
      <c r="Y225" s="26">
        <f t="shared" si="15"/>
        <v>11</v>
      </c>
      <c r="Z225" t="str">
        <f t="shared" si="16"/>
        <v>47:11</v>
      </c>
    </row>
    <row r="226" spans="22:26" x14ac:dyDescent="0.2">
      <c r="V226" s="24">
        <v>3.2824074074074075E-2</v>
      </c>
      <c r="W226" s="24"/>
      <c r="X226">
        <f t="shared" si="14"/>
        <v>47</v>
      </c>
      <c r="Y226" s="26">
        <f t="shared" si="15"/>
        <v>16</v>
      </c>
      <c r="Z226" t="str">
        <f t="shared" si="16"/>
        <v>47:16</v>
      </c>
    </row>
    <row r="227" spans="22:26" x14ac:dyDescent="0.2">
      <c r="V227" s="24">
        <v>3.2928240740740744E-2</v>
      </c>
      <c r="W227" s="24"/>
      <c r="X227">
        <f t="shared" si="14"/>
        <v>47</v>
      </c>
      <c r="Y227" s="26">
        <f t="shared" si="15"/>
        <v>25</v>
      </c>
      <c r="Z227" t="str">
        <f t="shared" si="16"/>
        <v>47:25</v>
      </c>
    </row>
    <row r="228" spans="22:26" x14ac:dyDescent="0.2">
      <c r="V228" s="24">
        <v>3.2986111111111105E-2</v>
      </c>
      <c r="W228" s="24"/>
      <c r="X228">
        <f t="shared" si="14"/>
        <v>47</v>
      </c>
      <c r="Y228" s="26">
        <f t="shared" si="15"/>
        <v>30</v>
      </c>
      <c r="Z228" t="str">
        <f t="shared" si="16"/>
        <v>47:30</v>
      </c>
    </row>
    <row r="229" spans="22:26" x14ac:dyDescent="0.2">
      <c r="V229" s="24">
        <v>3.3530092592592611E-2</v>
      </c>
      <c r="W229" s="24"/>
      <c r="X229">
        <f t="shared" si="14"/>
        <v>48</v>
      </c>
      <c r="Y229" s="26">
        <f t="shared" si="15"/>
        <v>17</v>
      </c>
      <c r="Z229" t="str">
        <f t="shared" si="16"/>
        <v>48:17</v>
      </c>
    </row>
    <row r="230" spans="22:26" x14ac:dyDescent="0.2">
      <c r="V230" s="24">
        <v>3.3530092592592611E-2</v>
      </c>
      <c r="W230" s="24"/>
      <c r="X230">
        <f t="shared" si="14"/>
        <v>48</v>
      </c>
      <c r="Y230" s="26">
        <f t="shared" si="15"/>
        <v>17</v>
      </c>
      <c r="Z230" t="str">
        <f t="shared" si="16"/>
        <v>48:17</v>
      </c>
    </row>
    <row r="231" spans="22:26" x14ac:dyDescent="0.2">
      <c r="V231" s="24">
        <v>3.3530092592592611E-2</v>
      </c>
      <c r="W231" s="24"/>
      <c r="X231">
        <f t="shared" si="14"/>
        <v>48</v>
      </c>
      <c r="Y231" s="26">
        <f t="shared" si="15"/>
        <v>17</v>
      </c>
      <c r="Z231" t="str">
        <f t="shared" si="16"/>
        <v>48:17</v>
      </c>
    </row>
    <row r="232" spans="22:26" x14ac:dyDescent="0.2">
      <c r="V232" s="24">
        <v>3.36226851851852E-2</v>
      </c>
      <c r="W232" s="24"/>
      <c r="X232">
        <f t="shared" si="14"/>
        <v>48</v>
      </c>
      <c r="Y232" s="26">
        <f t="shared" si="15"/>
        <v>25</v>
      </c>
      <c r="Z232" t="str">
        <f t="shared" si="16"/>
        <v>48:25</v>
      </c>
    </row>
    <row r="233" spans="22:26" x14ac:dyDescent="0.2">
      <c r="V233" s="24">
        <v>3.3773148148148163E-2</v>
      </c>
      <c r="W233" s="24"/>
      <c r="X233">
        <f t="shared" si="14"/>
        <v>48</v>
      </c>
      <c r="Y233" s="26">
        <f t="shared" si="15"/>
        <v>38</v>
      </c>
      <c r="Z233" t="str">
        <f t="shared" si="16"/>
        <v>48:38</v>
      </c>
    </row>
    <row r="234" spans="22:26" x14ac:dyDescent="0.2">
      <c r="V234" s="24">
        <v>3.3773148148148163E-2</v>
      </c>
      <c r="W234" s="24"/>
      <c r="X234">
        <f t="shared" si="14"/>
        <v>48</v>
      </c>
      <c r="Y234" s="26">
        <f t="shared" si="15"/>
        <v>38</v>
      </c>
      <c r="Z234" t="str">
        <f t="shared" si="16"/>
        <v>48:38</v>
      </c>
    </row>
    <row r="235" spans="22:26" x14ac:dyDescent="0.2">
      <c r="V235" s="24">
        <v>3.379629629629631E-2</v>
      </c>
      <c r="W235" s="24"/>
      <c r="X235">
        <f t="shared" si="14"/>
        <v>48</v>
      </c>
      <c r="Y235" s="26">
        <f t="shared" si="15"/>
        <v>40</v>
      </c>
      <c r="Z235" t="str">
        <f t="shared" si="16"/>
        <v>48:40</v>
      </c>
    </row>
    <row r="236" spans="22:26" x14ac:dyDescent="0.2">
      <c r="V236" s="24">
        <v>3.379629629629631E-2</v>
      </c>
      <c r="W236" s="24"/>
      <c r="X236">
        <f t="shared" si="14"/>
        <v>48</v>
      </c>
      <c r="Y236" s="26">
        <f t="shared" si="15"/>
        <v>40</v>
      </c>
      <c r="Z236" t="str">
        <f t="shared" si="16"/>
        <v>48:40</v>
      </c>
    </row>
    <row r="237" spans="22:26" x14ac:dyDescent="0.2">
      <c r="V237" s="24">
        <v>2.2858796296296301E-2</v>
      </c>
      <c r="W237" s="24"/>
      <c r="X237">
        <f t="shared" si="14"/>
        <v>32</v>
      </c>
      <c r="Y237" s="26">
        <f t="shared" si="15"/>
        <v>55</v>
      </c>
      <c r="Z237" t="str">
        <f t="shared" si="16"/>
        <v>32:55</v>
      </c>
    </row>
    <row r="238" spans="22:26" x14ac:dyDescent="0.2">
      <c r="V238" s="24">
        <v>2.8541666666666674E-2</v>
      </c>
      <c r="W238" s="24"/>
      <c r="X238">
        <f t="shared" si="14"/>
        <v>41</v>
      </c>
      <c r="Y238" s="26">
        <f t="shared" si="15"/>
        <v>6</v>
      </c>
      <c r="Z238" t="str">
        <f t="shared" si="16"/>
        <v>41:6</v>
      </c>
    </row>
    <row r="239" spans="22:26" x14ac:dyDescent="0.2">
      <c r="V239" s="24">
        <v>2.8622685185185182E-2</v>
      </c>
      <c r="W239" s="24"/>
      <c r="X239">
        <f t="shared" si="14"/>
        <v>41</v>
      </c>
      <c r="Y239" s="26">
        <f t="shared" si="15"/>
        <v>13</v>
      </c>
      <c r="Z239" t="str">
        <f t="shared" si="16"/>
        <v>41:13</v>
      </c>
    </row>
    <row r="240" spans="22:26" x14ac:dyDescent="0.2">
      <c r="V240" s="24">
        <v>2.8715277777777784E-2</v>
      </c>
      <c r="W240" s="24"/>
      <c r="X240">
        <f t="shared" si="14"/>
        <v>41</v>
      </c>
      <c r="Y240" s="26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MATCHES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2025-03-17T15:51:53Z</dcterms:modified>
</cp:coreProperties>
</file>