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LABORATORIO EXCEL\"/>
    </mc:Choice>
  </mc:AlternateContent>
  <xr:revisionPtr revIDLastSave="0" documentId="13_ncr:1_{73C48824-1AC7-431D-983E-6475AE275A2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OJA DE DATOS" sheetId="1" r:id="rId1"/>
    <sheet name="resumen" sheetId="2" r:id="rId2"/>
    <sheet name="Grafic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D19" i="2"/>
  <c r="C19" i="2"/>
  <c r="B19" i="2"/>
  <c r="D11" i="2" l="1"/>
  <c r="B6" i="2"/>
  <c r="B4" i="2"/>
  <c r="B5" i="2"/>
  <c r="K12" i="2"/>
  <c r="E4" i="2"/>
  <c r="E6" i="2"/>
  <c r="E5" i="2"/>
  <c r="J3" i="1" l="1"/>
  <c r="J4" i="1"/>
  <c r="J7" i="1"/>
  <c r="J8" i="1"/>
  <c r="J15" i="1"/>
  <c r="J16" i="1"/>
  <c r="J19" i="1"/>
  <c r="J20" i="1"/>
  <c r="I22" i="1"/>
  <c r="J22" i="1" s="1"/>
  <c r="I21" i="1"/>
  <c r="J21" i="1" s="1"/>
  <c r="I20" i="1"/>
  <c r="I19" i="1"/>
  <c r="I18" i="1"/>
  <c r="K13" i="2" s="1"/>
  <c r="I17" i="1"/>
  <c r="J17" i="1" s="1"/>
  <c r="I16" i="1"/>
  <c r="I15" i="1"/>
  <c r="I14" i="1"/>
  <c r="J14" i="1" s="1"/>
  <c r="I13" i="1"/>
  <c r="J13" i="1" s="1"/>
  <c r="I12" i="1"/>
  <c r="J12" i="1" s="1"/>
  <c r="I11" i="1"/>
  <c r="B14" i="2" s="1"/>
  <c r="I10" i="1"/>
  <c r="J10" i="1" s="1"/>
  <c r="I9" i="1"/>
  <c r="J9" i="1" s="1"/>
  <c r="I8" i="1"/>
  <c r="I7" i="1"/>
  <c r="I6" i="1"/>
  <c r="J6" i="1" s="1"/>
  <c r="I5" i="1"/>
  <c r="J5" i="1" s="1"/>
  <c r="I4" i="1"/>
  <c r="I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L2" i="1"/>
  <c r="J18" i="1" l="1"/>
  <c r="B12" i="2"/>
  <c r="J11" i="1"/>
  <c r="B13" i="2"/>
  <c r="K14" i="2" l="1" a="1"/>
  <c r="K14" i="2" s="1"/>
  <c r="E15" i="2" a="1"/>
  <c r="E1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A17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Alex:</t>
        </r>
        <r>
          <rPr>
            <sz val="9"/>
            <color indexed="81"/>
            <rFont val="Tahoma"/>
            <family val="2"/>
          </rPr>
          <t xml:space="preserve">
Ayudita, fijense con buscarV previo definan la tabla que esta en datos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<sst xmlns="http://schemas.openxmlformats.org/spreadsheetml/2006/main" count="131" uniqueCount="68">
  <si>
    <t>LEGAJO</t>
  </si>
  <si>
    <t>NOMBRE</t>
  </si>
  <si>
    <t>FECHA DE NAC.</t>
  </si>
  <si>
    <t>LOCALIDAD</t>
  </si>
  <si>
    <t>PROVINCIA</t>
  </si>
  <si>
    <t>Ana</t>
  </si>
  <si>
    <t>Luís</t>
  </si>
  <si>
    <t>Juan</t>
  </si>
  <si>
    <t>María</t>
  </si>
  <si>
    <t>Mercedes</t>
  </si>
  <si>
    <t>Olga</t>
  </si>
  <si>
    <t>José</t>
  </si>
  <si>
    <t>David</t>
  </si>
  <si>
    <t>Teresa</t>
  </si>
  <si>
    <t>Manuel</t>
  </si>
  <si>
    <t>Agustín</t>
  </si>
  <si>
    <t>Antonia</t>
  </si>
  <si>
    <t>Pedro</t>
  </si>
  <si>
    <t>Esther</t>
  </si>
  <si>
    <t>Javier</t>
  </si>
  <si>
    <t>Nuria</t>
  </si>
  <si>
    <t>Ramiro</t>
  </si>
  <si>
    <t>Pilar</t>
  </si>
  <si>
    <t>Ramón</t>
  </si>
  <si>
    <t>Dolores</t>
  </si>
  <si>
    <t>AÑOS DE TRABAJO</t>
  </si>
  <si>
    <t>Carlos Paz</t>
  </si>
  <si>
    <t>Clorinda</t>
  </si>
  <si>
    <t>flores</t>
  </si>
  <si>
    <t>pilar</t>
  </si>
  <si>
    <t>Villa maria</t>
  </si>
  <si>
    <t>Cordoba</t>
  </si>
  <si>
    <t>Santa Fe</t>
  </si>
  <si>
    <t>Buenos Aires</t>
  </si>
  <si>
    <t>Administrativo</t>
  </si>
  <si>
    <t>Gerente</t>
  </si>
  <si>
    <t>Abogado</t>
  </si>
  <si>
    <t>CARGO</t>
  </si>
  <si>
    <t>SUELDO</t>
  </si>
  <si>
    <t>Punto Nº 4</t>
  </si>
  <si>
    <t>Punto Nº 6</t>
  </si>
  <si>
    <t>Ocupación</t>
  </si>
  <si>
    <t>cantidad</t>
  </si>
  <si>
    <t>Provincia</t>
  </si>
  <si>
    <t>Punto Nº 9</t>
  </si>
  <si>
    <t>Mejor Recaudacion</t>
  </si>
  <si>
    <t>Punto Nº 10</t>
  </si>
  <si>
    <t>Legajo</t>
  </si>
  <si>
    <t>nombre</t>
  </si>
  <si>
    <t>ocupacion</t>
  </si>
  <si>
    <t>sueldo</t>
  </si>
  <si>
    <t>Cantidad Empleados</t>
  </si>
  <si>
    <t>inversion en Pesos por provincia</t>
  </si>
  <si>
    <t>Punto Nº 5</t>
  </si>
  <si>
    <t>Sueldo En Dolares</t>
  </si>
  <si>
    <t>dólar hoy</t>
  </si>
  <si>
    <t>a quien pertenece ?</t>
  </si>
  <si>
    <t>sobre el Punto 9</t>
  </si>
  <si>
    <t>Edad del empleado</t>
  </si>
  <si>
    <t>Sueldo en Pesos</t>
  </si>
  <si>
    <t>1)Administrativos en Santa Fe</t>
  </si>
  <si>
    <t xml:space="preserve">2)Inversion de Abogados en Buenos aires </t>
  </si>
  <si>
    <t>3)Mayor Recaudacion</t>
  </si>
  <si>
    <t>Grafico del punto N°6</t>
  </si>
  <si>
    <t>Grafico del punto N°9</t>
  </si>
  <si>
    <t>Euro hoy</t>
  </si>
  <si>
    <t>Sueldo en Euros</t>
  </si>
  <si>
    <t>Grafico del punto N°4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</si>
</sst>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\ * #,##0.00_-;\-&quot;$&quot;\ * #,##0.00_-;_-&quot;$&quot;\ * &quot;-&quot;??_-;_-@_-"/>
    <numFmt numFmtId="164" formatCode="_ * #,##0.00_ ;_ * \-#,##0.00_ ;_ * &quot;-&quot;??_ ;_ @_ "/>
    <numFmt numFmtId="165" formatCode="_ * #,##0_ ;_ * \-#,##0_ ;_ * &quot;-&quot;??_ ;_ @_ "/>
    <numFmt numFmtId="166" formatCode="_ &quot;$&quot;\ * #,##0_ ;_ &quot;$&quot;\ * \-#,##0_ ;_ &quot;$&quot;\ * &quot;-&quot;??_ ;_ @_ "/>
    <numFmt numFmtId="167" formatCode="_-&quot;$&quot;\ * #,##0_-;\-&quot;$&quot;\ * #,##0_-;_-&quot;$&quot;\ * &quot;-&quot;??_-;_-@_-"/>
    <numFmt numFmtId="169" formatCode="_-[$€-2]\ * #,##0.00_-;\-[$€-2]\ * #,##0.00_-;_-[$€-2]\ * &quot;-&quot;??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0"/>
      <color indexed="1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18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medium">
        <color indexed="56"/>
      </left>
      <right style="medium">
        <color indexed="56"/>
      </right>
      <top style="medium">
        <color indexed="56"/>
      </top>
      <bottom style="medium">
        <color indexed="56"/>
      </bottom>
      <diagonal/>
    </border>
    <border>
      <left style="medium">
        <color indexed="56"/>
      </left>
      <right style="medium">
        <color indexed="56"/>
      </right>
      <top style="medium">
        <color indexed="56"/>
      </top>
      <bottom/>
      <diagonal/>
    </border>
    <border>
      <left style="medium">
        <color indexed="56"/>
      </left>
      <right style="medium">
        <color indexed="56"/>
      </right>
      <top/>
      <bottom style="medium">
        <color indexed="56"/>
      </bottom>
      <diagonal/>
    </border>
    <border>
      <left style="medium">
        <color indexed="64"/>
      </left>
      <right style="medium">
        <color indexed="56"/>
      </right>
      <top style="medium">
        <color indexed="64"/>
      </top>
      <bottom style="medium">
        <color indexed="64"/>
      </bottom>
      <diagonal/>
    </border>
    <border>
      <left style="medium">
        <color indexed="56"/>
      </left>
      <right style="medium">
        <color indexed="56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56"/>
      </left>
      <right style="medium">
        <color indexed="56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56"/>
      </left>
      <right/>
      <top/>
      <bottom style="medium">
        <color indexed="56"/>
      </bottom>
      <diagonal/>
    </border>
    <border>
      <left style="medium">
        <color indexed="56"/>
      </left>
      <right/>
      <top style="medium">
        <color indexed="56"/>
      </top>
      <bottom style="medium">
        <color indexed="56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56"/>
      </left>
      <right/>
      <top/>
      <bottom/>
      <diagonal/>
    </border>
    <border>
      <left/>
      <right style="medium">
        <color indexed="56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2">
    <xf numFmtId="0" fontId="0" fillId="0" borderId="0" xfId="0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14" fontId="0" fillId="0" borderId="0" xfId="0" applyNumberFormat="1"/>
    <xf numFmtId="14" fontId="3" fillId="0" borderId="1" xfId="0" applyNumberFormat="1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44" fontId="3" fillId="0" borderId="1" xfId="1" applyFont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0" fillId="3" borderId="11" xfId="0" applyFill="1" applyBorder="1"/>
    <xf numFmtId="0" fontId="0" fillId="3" borderId="11" xfId="0" applyFill="1" applyBorder="1" applyAlignment="1">
      <alignment horizontal="center" vertical="center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6" fillId="0" borderId="0" xfId="0" applyFont="1"/>
    <xf numFmtId="0" fontId="2" fillId="2" borderId="15" xfId="0" applyFont="1" applyFill="1" applyBorder="1" applyAlignment="1">
      <alignment horizontal="center" vertical="center" wrapText="1"/>
    </xf>
    <xf numFmtId="44" fontId="0" fillId="3" borderId="11" xfId="1" applyFont="1" applyFill="1" applyBorder="1"/>
    <xf numFmtId="165" fontId="0" fillId="3" borderId="12" xfId="2" applyNumberFormat="1" applyFont="1" applyFill="1" applyBorder="1"/>
    <xf numFmtId="0" fontId="9" fillId="0" borderId="0" xfId="0" applyFont="1"/>
    <xf numFmtId="0" fontId="7" fillId="4" borderId="0" xfId="0" applyFont="1" applyFill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44" fontId="10" fillId="4" borderId="0" xfId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11" xfId="0" applyBorder="1"/>
    <xf numFmtId="0" fontId="12" fillId="0" borderId="1" xfId="0" applyFont="1" applyBorder="1" applyAlignment="1">
      <alignment wrapText="1"/>
    </xf>
    <xf numFmtId="0" fontId="12" fillId="0" borderId="1" xfId="0" applyFont="1" applyBorder="1" applyAlignment="1">
      <alignment horizontal="left" wrapText="1"/>
    </xf>
    <xf numFmtId="0" fontId="13" fillId="3" borderId="9" xfId="0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center" wrapText="1"/>
    </xf>
    <xf numFmtId="0" fontId="15" fillId="3" borderId="0" xfId="0" applyFont="1" applyFill="1" applyAlignment="1">
      <alignment horizontal="center" vertical="center" wrapText="1"/>
    </xf>
    <xf numFmtId="1" fontId="0" fillId="3" borderId="11" xfId="0" applyNumberFormat="1" applyFill="1" applyBorder="1" applyAlignment="1"/>
    <xf numFmtId="166" fontId="0" fillId="3" borderId="11" xfId="0" applyNumberFormat="1" applyFill="1" applyBorder="1"/>
    <xf numFmtId="167" fontId="3" fillId="0" borderId="1" xfId="1" applyNumberFormat="1" applyFont="1" applyBorder="1" applyAlignment="1">
      <alignment wrapText="1"/>
    </xf>
    <xf numFmtId="0" fontId="11" fillId="0" borderId="0" xfId="0" applyFont="1" applyAlignment="1">
      <alignment vertical="top"/>
    </xf>
    <xf numFmtId="0" fontId="0" fillId="0" borderId="23" xfId="0" applyBorder="1"/>
    <xf numFmtId="44" fontId="0" fillId="0" borderId="25" xfId="1" applyFont="1" applyBorder="1"/>
    <xf numFmtId="167" fontId="0" fillId="0" borderId="0" xfId="1" applyNumberFormat="1" applyFont="1"/>
    <xf numFmtId="167" fontId="0" fillId="3" borderId="11" xfId="1" applyNumberFormat="1" applyFont="1" applyFill="1" applyBorder="1" applyAlignment="1">
      <alignment horizontal="left"/>
    </xf>
    <xf numFmtId="0" fontId="2" fillId="2" borderId="0" xfId="0" applyFont="1" applyFill="1" applyAlignment="1">
      <alignment horizontal="center" vertical="center" wrapText="1"/>
    </xf>
    <xf numFmtId="167" fontId="0" fillId="0" borderId="28" xfId="0" applyNumberForma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6" fillId="0" borderId="0" xfId="0" applyFont="1" applyAlignment="1"/>
    <xf numFmtId="0" fontId="16" fillId="0" borderId="0" xfId="0" applyFont="1" applyAlignment="1">
      <alignment horizontal="left"/>
    </xf>
    <xf numFmtId="167" fontId="8" fillId="4" borderId="16" xfId="0" applyNumberFormat="1" applyFont="1" applyFill="1" applyBorder="1" applyAlignment="1">
      <alignment horizontal="center" wrapText="1"/>
    </xf>
    <xf numFmtId="0" fontId="8" fillId="4" borderId="7" xfId="0" applyFont="1" applyFill="1" applyBorder="1" applyAlignment="1">
      <alignment horizont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16" fillId="0" borderId="21" xfId="0" applyFont="1" applyBorder="1" applyAlignment="1">
      <alignment horizontal="left"/>
    </xf>
    <xf numFmtId="0" fontId="16" fillId="0" borderId="22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16" fillId="0" borderId="11" xfId="0" applyFont="1" applyBorder="1" applyAlignment="1">
      <alignment horizontal="left"/>
    </xf>
    <xf numFmtId="0" fontId="16" fillId="0" borderId="26" xfId="0" applyFont="1" applyBorder="1" applyAlignment="1">
      <alignment horizontal="left"/>
    </xf>
    <xf numFmtId="0" fontId="16" fillId="0" borderId="27" xfId="0" applyFont="1" applyBorder="1" applyAlignment="1">
      <alignment horizontal="left"/>
    </xf>
    <xf numFmtId="169" fontId="0" fillId="0" borderId="0" xfId="0" applyNumberFormat="1"/>
    <xf numFmtId="167" fontId="0" fillId="3" borderId="11" xfId="0" applyNumberFormat="1" applyFill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31" xfId="0" applyFont="1" applyBorder="1" applyAlignment="1">
      <alignment horizontal="center"/>
    </xf>
    <xf numFmtId="0" fontId="0" fillId="0" borderId="16" xfId="0" applyBorder="1" applyAlignment="1">
      <alignment horizontal="center"/>
    </xf>
    <xf numFmtId="167" fontId="0" fillId="0" borderId="11" xfId="1" applyNumberFormat="1" applyFont="1" applyBorder="1"/>
    <xf numFmtId="0" fontId="11" fillId="0" borderId="0" xfId="0" applyFont="1"/>
  </cellXfs>
  <cellStyles count="3">
    <cellStyle name="Millares" xfId="2" builtinId="3"/>
    <cellStyle name="Moneda" xfId="1" builtinId="4"/>
    <cellStyle name="Normal" xfId="0" builtinId="0"/>
  </cellStyles>
  <dxfs count="16">
    <dxf>
      <numFmt numFmtId="167" formatCode="_-&quot;$&quot;\ * #,##0_-;\-&quot;$&quot;\ * #,##0_-;_-&quot;$&quot;\ * &quot;-&quot;??_-;_-@_-"/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_ &quot;$&quot;\ * #,##0_ ;_ &quot;$&quot;\ * \-#,##0_ ;_ &quot;$&quot;\ * &quot;-&quot;??_ ;_ @_ "/>
      <fill>
        <patternFill patternType="solid">
          <fgColor indexed="64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$&quot;\ * #,##0.00_-;\-&quot;$&quot;\ * #,##0.00_-;_-&quot;$&quot;\ * &quot;-&quot;??_-;_-@_-"/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/m/yyyy"/>
      <fill>
        <patternFill patternType="solid">
          <fgColor indexed="64"/>
          <bgColor theme="5" tint="0.399975585192419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8"/>
        <name val="Arial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indexed="56"/>
        </left>
        <right style="thin">
          <color indexed="64"/>
        </right>
        <top style="medium">
          <color indexed="56"/>
        </top>
        <bottom style="medium">
          <color indexed="5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8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indexed="56"/>
        </left>
        <right style="medium">
          <color indexed="56"/>
        </right>
        <top style="medium">
          <color indexed="56"/>
        </top>
        <bottom style="medium">
          <color indexed="5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8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indexed="56"/>
        </left>
        <right style="medium">
          <color indexed="56"/>
        </right>
        <top style="medium">
          <color indexed="56"/>
        </top>
        <bottom style="medium">
          <color indexed="5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8"/>
        <name val="Arial"/>
        <scheme val="none"/>
      </font>
      <numFmt numFmtId="168" formatCode="dd/mm/yyyy"/>
      <alignment horizontal="general" vertical="bottom" textRotation="0" wrapText="1" indent="0" justifyLastLine="0" shrinkToFit="0" readingOrder="0"/>
      <border diagonalUp="0" diagonalDown="0">
        <left style="medium">
          <color indexed="56"/>
        </left>
        <right style="medium">
          <color indexed="56"/>
        </right>
        <top style="medium">
          <color indexed="56"/>
        </top>
        <bottom style="medium">
          <color indexed="5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8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indexed="56"/>
        </left>
        <right style="medium">
          <color indexed="56"/>
        </right>
        <top style="medium">
          <color indexed="56"/>
        </top>
        <bottom style="medium">
          <color indexed="5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8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indexed="56"/>
        </left>
        <right style="medium">
          <color indexed="56"/>
        </right>
        <top style="medium">
          <color indexed="56"/>
        </top>
        <bottom style="medium">
          <color indexed="56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fill>
        <patternFill patternType="solid">
          <fgColor indexed="64"/>
          <bgColor indexed="18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8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indexed="56"/>
        </left>
        <right style="medium">
          <color indexed="56"/>
        </right>
        <top style="medium">
          <color indexed="56"/>
        </top>
        <bottom style="medium">
          <color indexed="5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fill>
        <patternFill patternType="solid">
          <fgColor indexed="64"/>
          <bgColor indexed="18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resumen!$B$3</c:f>
              <c:strCache>
                <c:ptCount val="1"/>
                <c:pt idx="0">
                  <c:v>cantidad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75F-4C33-865D-1A855D0B9B43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75F-4C33-865D-1A855D0B9B43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75F-4C33-865D-1A855D0B9B43}"/>
              </c:ext>
            </c:extLst>
          </c:dPt>
          <c:cat>
            <c:strRef>
              <c:f>resumen!$A$4:$A$6</c:f>
              <c:strCache>
                <c:ptCount val="3"/>
                <c:pt idx="0">
                  <c:v>Abogado</c:v>
                </c:pt>
                <c:pt idx="1">
                  <c:v>Gerente</c:v>
                </c:pt>
                <c:pt idx="2">
                  <c:v>Administrativo</c:v>
                </c:pt>
              </c:strCache>
            </c:strRef>
          </c:cat>
          <c:val>
            <c:numRef>
              <c:f>resumen!$B$4:$B$6</c:f>
              <c:numCache>
                <c:formatCode>_ * #,##0_ ;_ * \-#,##0_ ;_ * "-"??_ ;_ @_ </c:formatCode>
                <c:ptCount val="3"/>
                <c:pt idx="0">
                  <c:v>2</c:v>
                </c:pt>
                <c:pt idx="1">
                  <c:v>11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75F-4C33-865D-1A855D0B9B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8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80" baseline="0">
          <a:latin typeface="Times New Roman" panose="02020603050405020304" pitchFamily="18" charset="0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resumen!$E$3</c:f>
              <c:strCache>
                <c:ptCount val="1"/>
                <c:pt idx="0">
                  <c:v>Cantidad Empleados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608-4E0C-8B4A-44D15101B721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608-4E0C-8B4A-44D15101B721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608-4E0C-8B4A-44D15101B721}"/>
              </c:ext>
            </c:extLst>
          </c:dPt>
          <c:cat>
            <c:strRef>
              <c:f>resumen!$D$4:$D$6</c:f>
              <c:strCache>
                <c:ptCount val="3"/>
                <c:pt idx="0">
                  <c:v>Cordoba</c:v>
                </c:pt>
                <c:pt idx="1">
                  <c:v>Santa Fe</c:v>
                </c:pt>
                <c:pt idx="2">
                  <c:v>Buenos Aires</c:v>
                </c:pt>
              </c:strCache>
            </c:strRef>
          </c:cat>
          <c:val>
            <c:numRef>
              <c:f>resumen!$E$4:$E$6</c:f>
              <c:numCache>
                <c:formatCode>General</c:formatCode>
                <c:ptCount val="3"/>
                <c:pt idx="0">
                  <c:v>8</c:v>
                </c:pt>
                <c:pt idx="1">
                  <c:v>4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608-4E0C-8B4A-44D15101B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resumen!$B$11</c:f>
              <c:strCache>
                <c:ptCount val="1"/>
                <c:pt idx="0">
                  <c:v>inversion en Pesos por provincia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FEF-45BB-A6D5-3B4FCD4F878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FEF-45BB-A6D5-3B4FCD4F878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FEF-45BB-A6D5-3B4FCD4F8781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FEF-45BB-A6D5-3B4FCD4F8781}"/>
                </c:ext>
              </c:extLst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FEF-45BB-A6D5-3B4FCD4F8781}"/>
                </c:ext>
              </c:extLst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FEF-45BB-A6D5-3B4FCD4F878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resumen!$A$12:$A$14</c:f>
              <c:strCache>
                <c:ptCount val="3"/>
                <c:pt idx="0">
                  <c:v>Cordoba</c:v>
                </c:pt>
                <c:pt idx="1">
                  <c:v>Santa Fe</c:v>
                </c:pt>
                <c:pt idx="2">
                  <c:v>Buenos Aires</c:v>
                </c:pt>
              </c:strCache>
            </c:strRef>
          </c:cat>
          <c:val>
            <c:numRef>
              <c:f>resumen!$B$12:$B$14</c:f>
              <c:numCache>
                <c:formatCode>_-"$"\ * #,##0_-;\-"$"\ * #,##0_-;_-"$"\ * "-"??_-;_-@_-</c:formatCode>
                <c:ptCount val="3"/>
                <c:pt idx="0">
                  <c:v>10300000</c:v>
                </c:pt>
                <c:pt idx="1">
                  <c:v>4800000</c:v>
                </c:pt>
                <c:pt idx="2">
                  <c:v>8650000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FEF-45BB-A6D5-3B4FCD4F8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851115485564303"/>
          <c:y val="0.8616892680081657"/>
          <c:w val="0.6679776902887139"/>
          <c:h val="0.110532954214056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380999</xdr:colOff>
      <xdr:row>2</xdr:row>
      <xdr:rowOff>47625</xdr:rowOff>
    </xdr:from>
    <xdr:to>
      <xdr:col>13</xdr:col>
      <xdr:colOff>581024</xdr:colOff>
      <xdr:row>9</xdr:row>
      <xdr:rowOff>85725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543674" y="438150"/>
          <a:ext cx="5534025" cy="1943100"/>
        </a:xfrm>
        <a:prstGeom prst="rect">
          <a:avLst/>
        </a:prstGeom>
        <a:ln/>
        <a:effectLst>
          <a:glow rad="101600">
            <a:schemeClr val="accent2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cuantos administrativos trabajan en Santa Fe.</a:t>
          </a:r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2)Cuanto</a:t>
          </a:r>
          <a:r>
            <a:rPr lang="es-AR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 invierte en  la Provincia de Buenos Aires  en abogados.</a:t>
          </a:r>
        </a:p>
        <a:p>
          <a:r>
            <a:rPr lang="es-AR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Nombre de la provincia que mas recaudo.</a:t>
          </a:r>
          <a:endParaRPr lang="es-AR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cuantos administrativos,</a:t>
          </a:r>
          <a:r>
            <a:rPr lang="es-AR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gerentes y  abogados  trabajan en la empresa.</a:t>
          </a:r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Cuanto personal esta en  la empresa hace mas de 5 años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s-AR"/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 Cantidad de Empleados por Provincia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s-AR"/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7) Calcular a Euro cuanto equivale cada uno de los sueldos </a:t>
          </a:r>
          <a:r>
            <a:rPr lang="es-AR"/>
            <a:t> </a:t>
          </a:r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8) Graficar los puntos 4 y 6 en la hoja Grafico</a:t>
          </a:r>
          <a:r>
            <a:rPr lang="es-AR"/>
            <a:t> </a:t>
          </a:r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9) Graficar</a:t>
          </a:r>
          <a:r>
            <a:rPr lang="es-AR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 Punto 9 en Hoja Grafico</a:t>
          </a:r>
          <a:endParaRPr lang="es-AR"/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10) Buscar por legajo e informar nombre, ocupacion e ingreso</a:t>
          </a:r>
          <a:r>
            <a:rPr lang="es-AR"/>
            <a:t> </a:t>
          </a:r>
          <a:endParaRPr lang="es-A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6</xdr:col>
      <xdr:colOff>0</xdr:colOff>
      <xdr:row>17</xdr:row>
      <xdr:rowOff>76200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C9925675-5C31-44D1-9F9F-898B217F1A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22</xdr:row>
      <xdr:rowOff>0</xdr:rowOff>
    </xdr:from>
    <xdr:to>
      <xdr:col>6</xdr:col>
      <xdr:colOff>0</xdr:colOff>
      <xdr:row>36</xdr:row>
      <xdr:rowOff>76200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38342D98-5B85-4CBB-BF91-322075AF07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41</xdr:row>
      <xdr:rowOff>0</xdr:rowOff>
    </xdr:from>
    <xdr:to>
      <xdr:col>4</xdr:col>
      <xdr:colOff>476250</xdr:colOff>
      <xdr:row>55</xdr:row>
      <xdr:rowOff>76200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42DC8A87-A53A-4175-9943-50F767F3D8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sueldos" displayName="tabla_sueldos" ref="L4:M7" totalsRowShown="0" headerRowDxfId="15" headerRowBorderDxfId="14" tableBorderDxfId="13">
  <autoFilter ref="L4:M7" xr:uid="{00000000-0009-0000-0100-000001000000}"/>
  <tableColumns count="2">
    <tableColumn id="1" xr3:uid="{00000000-0010-0000-0000-000001000000}" name="CARGO" dataDxfId="12"/>
    <tableColumn id="2" xr3:uid="{00000000-0010-0000-0000-000002000000}" name="SUELDO" dataDxfId="11" dataCellStyle="Mon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_empleados" displayName="Tabla_empleados" ref="A2:K22" totalsRowShown="0" headerRowDxfId="10">
  <tableColumns count="11">
    <tableColumn id="1" xr3:uid="{00000000-0010-0000-0100-000001000000}" name="LEGAJO" dataDxfId="9"/>
    <tableColumn id="2" xr3:uid="{00000000-0010-0000-0100-000002000000}" name="NOMBRE" dataDxfId="8"/>
    <tableColumn id="3" xr3:uid="{00000000-0010-0000-0100-000003000000}" name="FECHA DE NAC." dataDxfId="7"/>
    <tableColumn id="4" xr3:uid="{00000000-0010-0000-0100-000004000000}" name="LOCALIDAD" dataDxfId="6"/>
    <tableColumn id="5" xr3:uid="{00000000-0010-0000-0100-000005000000}" name="PROVINCIA" dataDxfId="5"/>
    <tableColumn id="6" xr3:uid="{00000000-0010-0000-0100-000006000000}" name="CARGO"/>
    <tableColumn id="7" xr3:uid="{00000000-0010-0000-0100-000007000000}" name="AÑOS DE TRABAJO" dataDxfId="4"/>
    <tableColumn id="8" xr3:uid="{00000000-0010-0000-0100-000008000000}" name="Edad del empleado" dataDxfId="3">
      <calculatedColumnFormula>(YEAR(NOW())-YEAR(C3))</calculatedColumnFormula>
    </tableColumn>
    <tableColumn id="9" xr3:uid="{00000000-0010-0000-0100-000009000000}" name="Sueldo en Pesos" dataDxfId="2" dataCellStyle="Moneda">
      <calculatedColumnFormula>IF(Tabla_empleados[[#This Row],[CARGO]]="Abogado",M7,IF(Tabla_empleados[[#This Row],[CARGO]]="Gerente",M4,M3))</calculatedColumnFormula>
    </tableColumn>
    <tableColumn id="10" xr3:uid="{00000000-0010-0000-0100-00000A000000}" name="Sueldo En Dolares" dataDxfId="1">
      <calculatedColumnFormula>I3*ABS($N$3)</calculatedColumnFormula>
    </tableColumn>
    <tableColumn id="11" xr3:uid="{D1BB540E-2AA5-4082-AF09-0E96EE3AD398}" name="Sueldo en Euros" dataDxfId="0">
      <calculatedColumnFormula>I3*ABS($M$10)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4"/>
  <sheetViews>
    <sheetView topLeftCell="A19" zoomScale="85" zoomScaleNormal="85" workbookViewId="0">
      <selection activeCell="A4" sqref="A4"/>
    </sheetView>
  </sheetViews>
  <sheetFormatPr baseColWidth="10" defaultRowHeight="15" x14ac:dyDescent="0.25"/>
  <cols>
    <col min="3" max="3" width="17.28515625" customWidth="1"/>
    <col min="4" max="4" width="13.85546875" customWidth="1"/>
    <col min="5" max="5" width="15.5703125" customWidth="1"/>
    <col min="6" max="6" width="13" bestFit="1" customWidth="1"/>
    <col min="7" max="7" width="20.7109375" customWidth="1"/>
    <col min="8" max="8" width="20.5703125" customWidth="1"/>
    <col min="9" max="9" width="17.85546875" customWidth="1"/>
    <col min="10" max="10" width="19.85546875" customWidth="1"/>
    <col min="11" max="11" width="21.42578125" customWidth="1"/>
    <col min="12" max="13" width="14.140625" bestFit="1" customWidth="1"/>
    <col min="14" max="14" width="12.85546875" bestFit="1" customWidth="1"/>
  </cols>
  <sheetData>
    <row r="1" spans="1:14 16383:16383" ht="19.5" customHeight="1" thickBot="1" x14ac:dyDescent="0.3">
      <c r="A1" s="5"/>
      <c r="G1" s="3"/>
      <c r="XFC1">
        <v>9</v>
      </c>
    </row>
    <row r="2" spans="1:14 16383:16383" ht="30" customHeight="1" thickBot="1" x14ac:dyDescent="0.3">
      <c r="A2" s="9" t="s">
        <v>0</v>
      </c>
      <c r="B2" s="10" t="s">
        <v>1</v>
      </c>
      <c r="C2" s="10" t="s">
        <v>2</v>
      </c>
      <c r="D2" s="11" t="s">
        <v>3</v>
      </c>
      <c r="E2" s="11" t="s">
        <v>4</v>
      </c>
      <c r="F2" s="11" t="s">
        <v>37</v>
      </c>
      <c r="G2" s="12" t="s">
        <v>25</v>
      </c>
      <c r="H2" s="27" t="s">
        <v>58</v>
      </c>
      <c r="I2" s="27" t="s">
        <v>59</v>
      </c>
      <c r="J2" s="27" t="s">
        <v>54</v>
      </c>
      <c r="K2" s="45" t="s">
        <v>66</v>
      </c>
      <c r="L2" s="25">
        <f ca="1">TODAY()</f>
        <v>45196</v>
      </c>
      <c r="N2" s="24" t="s">
        <v>55</v>
      </c>
    </row>
    <row r="3" spans="1:14 16383:16383" ht="24.95" customHeight="1" thickBot="1" x14ac:dyDescent="0.3">
      <c r="A3" s="6">
        <v>1</v>
      </c>
      <c r="B3" s="7" t="s">
        <v>5</v>
      </c>
      <c r="C3" s="8">
        <v>35949</v>
      </c>
      <c r="D3" s="7" t="s">
        <v>26</v>
      </c>
      <c r="E3" s="7" t="s">
        <v>31</v>
      </c>
      <c r="F3" t="s">
        <v>36</v>
      </c>
      <c r="G3" s="17">
        <v>5</v>
      </c>
      <c r="H3" s="37">
        <f t="shared" ref="H3:H22" ca="1" si="0">(YEAR(NOW())-YEAR(C3))</f>
        <v>25</v>
      </c>
      <c r="I3" s="21">
        <f>IF(Tabla_empleados[[#This Row],[CARGO]]="Abogado",M7,IF(Tabla_empleados[[#This Row],[CARGO]]="Gerente",M6,M5))</f>
        <v>3000000</v>
      </c>
      <c r="J3" s="38">
        <f t="shared" ref="J3:J22" si="1">I3*ABS($N$3)</f>
        <v>2220000000</v>
      </c>
      <c r="K3" s="65">
        <f t="shared" ref="K3:K22" si="2">I3*ABS($M$10)</f>
        <v>2391000000</v>
      </c>
      <c r="N3" s="26">
        <v>740</v>
      </c>
    </row>
    <row r="4" spans="1:14 16383:16383" ht="24.95" customHeight="1" thickBot="1" x14ac:dyDescent="0.3">
      <c r="A4" s="1">
        <v>2</v>
      </c>
      <c r="B4" s="2" t="s">
        <v>6</v>
      </c>
      <c r="C4" s="4">
        <v>20068</v>
      </c>
      <c r="D4" s="2" t="s">
        <v>26</v>
      </c>
      <c r="E4" s="2" t="s">
        <v>31</v>
      </c>
      <c r="F4" t="s">
        <v>35</v>
      </c>
      <c r="G4" s="18">
        <v>23</v>
      </c>
      <c r="H4" s="37">
        <f t="shared" ca="1" si="0"/>
        <v>69</v>
      </c>
      <c r="I4" s="21">
        <f>IF(Tabla_empleados[[#This Row],[CARGO]]="Abogado",M7,IF(Tabla_empleados[[#This Row],[CARGO]]="Gerente",M6,M5))</f>
        <v>1200000</v>
      </c>
      <c r="J4" s="38">
        <f t="shared" si="1"/>
        <v>888000000</v>
      </c>
      <c r="K4" s="65">
        <f t="shared" si="2"/>
        <v>956400000</v>
      </c>
      <c r="L4" s="20" t="s">
        <v>37</v>
      </c>
      <c r="M4" s="20" t="s">
        <v>38</v>
      </c>
    </row>
    <row r="5" spans="1:14 16383:16383" ht="24.95" customHeight="1" thickBot="1" x14ac:dyDescent="0.3">
      <c r="A5" s="1">
        <v>3</v>
      </c>
      <c r="B5" s="2" t="s">
        <v>7</v>
      </c>
      <c r="C5" s="4">
        <v>23352</v>
      </c>
      <c r="D5" s="2" t="s">
        <v>26</v>
      </c>
      <c r="E5" s="2" t="s">
        <v>31</v>
      </c>
      <c r="F5" t="s">
        <v>35</v>
      </c>
      <c r="G5" s="18">
        <v>1</v>
      </c>
      <c r="H5" s="37">
        <f t="shared" ca="1" si="0"/>
        <v>60</v>
      </c>
      <c r="I5" s="21">
        <f>IF(Tabla_empleados[[#This Row],[CARGO]]="Abogado",M7,IF(Tabla_empleados[[#This Row],[CARGO]]="Gerente",M6,M5))</f>
        <v>1200000</v>
      </c>
      <c r="J5" s="38">
        <f t="shared" si="1"/>
        <v>888000000</v>
      </c>
      <c r="K5" s="65">
        <f t="shared" si="2"/>
        <v>956400000</v>
      </c>
      <c r="L5" s="19" t="s">
        <v>34</v>
      </c>
      <c r="M5" s="13">
        <v>650000</v>
      </c>
    </row>
    <row r="6" spans="1:14 16383:16383" ht="24.95" customHeight="1" thickBot="1" x14ac:dyDescent="0.3">
      <c r="A6" s="1">
        <v>4</v>
      </c>
      <c r="B6" s="2" t="s">
        <v>8</v>
      </c>
      <c r="C6" s="4">
        <v>33156</v>
      </c>
      <c r="D6" s="2" t="s">
        <v>26</v>
      </c>
      <c r="E6" s="2" t="s">
        <v>31</v>
      </c>
      <c r="F6" t="s">
        <v>35</v>
      </c>
      <c r="G6" s="18">
        <v>9</v>
      </c>
      <c r="H6" s="37">
        <f t="shared" ca="1" si="0"/>
        <v>33</v>
      </c>
      <c r="I6" s="21">
        <f>IF(Tabla_empleados[[#This Row],[CARGO]]="Abogado",M7,IF(Tabla_empleados[[#This Row],[CARGO]]="Gerente",M6,M5))</f>
        <v>1200000</v>
      </c>
      <c r="J6" s="38">
        <f t="shared" si="1"/>
        <v>888000000</v>
      </c>
      <c r="K6" s="65">
        <f t="shared" si="2"/>
        <v>956400000</v>
      </c>
      <c r="L6" s="19" t="s">
        <v>35</v>
      </c>
      <c r="M6" s="13">
        <v>1200000</v>
      </c>
    </row>
    <row r="7" spans="1:14 16383:16383" ht="24.95" customHeight="1" thickBot="1" x14ac:dyDescent="0.3">
      <c r="A7" s="1">
        <v>5</v>
      </c>
      <c r="B7" s="2" t="s">
        <v>9</v>
      </c>
      <c r="C7" s="4">
        <v>31222</v>
      </c>
      <c r="D7" s="2" t="s">
        <v>27</v>
      </c>
      <c r="E7" s="2" t="s">
        <v>32</v>
      </c>
      <c r="F7" t="s">
        <v>35</v>
      </c>
      <c r="G7" s="18">
        <v>7</v>
      </c>
      <c r="H7" s="37">
        <f t="shared" ca="1" si="0"/>
        <v>38</v>
      </c>
      <c r="I7" s="21">
        <f>IF(Tabla_empleados[[#This Row],[CARGO]]="Abogado",M7,IF(Tabla_empleados[[#This Row],[CARGO]]="Gerente",M6,M5))</f>
        <v>1200000</v>
      </c>
      <c r="J7" s="38">
        <f t="shared" si="1"/>
        <v>888000000</v>
      </c>
      <c r="K7" s="65">
        <f t="shared" si="2"/>
        <v>956400000</v>
      </c>
      <c r="L7" s="19" t="s">
        <v>36</v>
      </c>
      <c r="M7" s="39">
        <v>3000000</v>
      </c>
    </row>
    <row r="8" spans="1:14 16383:16383" ht="24.95" customHeight="1" thickBot="1" x14ac:dyDescent="0.3">
      <c r="A8" s="1">
        <v>6</v>
      </c>
      <c r="B8" s="2" t="s">
        <v>10</v>
      </c>
      <c r="C8" s="4">
        <v>26697</v>
      </c>
      <c r="D8" s="2" t="s">
        <v>27</v>
      </c>
      <c r="E8" s="2" t="s">
        <v>32</v>
      </c>
      <c r="F8" t="s">
        <v>35</v>
      </c>
      <c r="G8" s="18">
        <v>5</v>
      </c>
      <c r="H8" s="37">
        <f t="shared" ca="1" si="0"/>
        <v>50</v>
      </c>
      <c r="I8" s="21">
        <f>IF(Tabla_empleados[[#This Row],[CARGO]]="Abogado",M7,IF(Tabla_empleados[[#This Row],[CARGO]]="Gerente",M6,M5))</f>
        <v>1200000</v>
      </c>
      <c r="J8" s="38">
        <f t="shared" si="1"/>
        <v>888000000</v>
      </c>
      <c r="K8" s="65">
        <f t="shared" si="2"/>
        <v>956400000</v>
      </c>
    </row>
    <row r="9" spans="1:14 16383:16383" ht="24.95" customHeight="1" thickBot="1" x14ac:dyDescent="0.3">
      <c r="A9" s="1">
        <v>7</v>
      </c>
      <c r="B9" s="2" t="s">
        <v>11</v>
      </c>
      <c r="C9" s="4">
        <v>34952</v>
      </c>
      <c r="D9" s="2" t="s">
        <v>27</v>
      </c>
      <c r="E9" s="2" t="s">
        <v>32</v>
      </c>
      <c r="F9" t="s">
        <v>35</v>
      </c>
      <c r="G9" s="18">
        <v>8</v>
      </c>
      <c r="H9" s="37">
        <f t="shared" ca="1" si="0"/>
        <v>28</v>
      </c>
      <c r="I9" s="21">
        <f>IF(Tabla_empleados[[#This Row],[CARGO]]="Abogado",M7,IF(Tabla_empleados[[#This Row],[CARGO]]="Gerente",M6,M5))</f>
        <v>1200000</v>
      </c>
      <c r="J9" s="38">
        <f t="shared" si="1"/>
        <v>888000000</v>
      </c>
      <c r="K9" s="65">
        <f t="shared" si="2"/>
        <v>956400000</v>
      </c>
      <c r="M9" s="71" t="s">
        <v>65</v>
      </c>
    </row>
    <row r="10" spans="1:14 16383:16383" ht="24.95" customHeight="1" thickBot="1" x14ac:dyDescent="0.3">
      <c r="A10" s="1">
        <v>8</v>
      </c>
      <c r="B10" s="2" t="s">
        <v>12</v>
      </c>
      <c r="C10" s="4">
        <v>35139</v>
      </c>
      <c r="D10" s="2" t="s">
        <v>27</v>
      </c>
      <c r="E10" s="2" t="s">
        <v>32</v>
      </c>
      <c r="F10" t="s">
        <v>35</v>
      </c>
      <c r="G10" s="18">
        <v>12</v>
      </c>
      <c r="H10" s="37">
        <f t="shared" ca="1" si="0"/>
        <v>27</v>
      </c>
      <c r="I10" s="21">
        <f>IF(Tabla_empleados[[#This Row],[CARGO]]="Abogado",M7,IF(Tabla_empleados[[#This Row],[CARGO]]="Gerente",M6,M5))</f>
        <v>1200000</v>
      </c>
      <c r="J10" s="38">
        <f t="shared" si="1"/>
        <v>888000000</v>
      </c>
      <c r="K10" s="65">
        <f t="shared" si="2"/>
        <v>956400000</v>
      </c>
      <c r="M10" s="64">
        <v>797</v>
      </c>
    </row>
    <row r="11" spans="1:14 16383:16383" ht="24.95" customHeight="1" thickBot="1" x14ac:dyDescent="0.3">
      <c r="A11" s="1">
        <v>9</v>
      </c>
      <c r="B11" s="2" t="s">
        <v>13</v>
      </c>
      <c r="C11" s="4">
        <v>30241</v>
      </c>
      <c r="D11" s="2" t="s">
        <v>28</v>
      </c>
      <c r="E11" s="2" t="s">
        <v>33</v>
      </c>
      <c r="F11" t="s">
        <v>34</v>
      </c>
      <c r="G11" s="18">
        <v>10</v>
      </c>
      <c r="H11" s="37">
        <f t="shared" ca="1" si="0"/>
        <v>41</v>
      </c>
      <c r="I11" s="21">
        <f>IF(Tabla_empleados[[#This Row],[CARGO]]="Abogado",M7,IF(Tabla_empleados[[#This Row],[CARGO]]="Gerente",M6,M5))</f>
        <v>650000</v>
      </c>
      <c r="J11" s="38">
        <f t="shared" si="1"/>
        <v>481000000</v>
      </c>
      <c r="K11" s="65">
        <f t="shared" si="2"/>
        <v>518050000</v>
      </c>
    </row>
    <row r="12" spans="1:14 16383:16383" ht="24.95" customHeight="1" thickBot="1" x14ac:dyDescent="0.3">
      <c r="A12" s="1">
        <v>10</v>
      </c>
      <c r="B12" s="2" t="s">
        <v>14</v>
      </c>
      <c r="C12" s="4">
        <v>31607</v>
      </c>
      <c r="D12" s="2" t="s">
        <v>28</v>
      </c>
      <c r="E12" s="2" t="s">
        <v>33</v>
      </c>
      <c r="F12" t="s">
        <v>34</v>
      </c>
      <c r="G12" s="18">
        <v>2</v>
      </c>
      <c r="H12" s="37">
        <f t="shared" ca="1" si="0"/>
        <v>37</v>
      </c>
      <c r="I12" s="21">
        <f>IF(Tabla_empleados[[#This Row],[CARGO]]="Abogado",M7,IF(Tabla_empleados[[#This Row],[CARGO]]="Gerente",M6,M5))</f>
        <v>650000</v>
      </c>
      <c r="J12" s="38">
        <f t="shared" si="1"/>
        <v>481000000</v>
      </c>
      <c r="K12" s="65">
        <f t="shared" si="2"/>
        <v>518050000</v>
      </c>
    </row>
    <row r="13" spans="1:14 16383:16383" ht="24.95" customHeight="1" thickBot="1" x14ac:dyDescent="0.3">
      <c r="A13" s="1">
        <v>11</v>
      </c>
      <c r="B13" s="2" t="s">
        <v>15</v>
      </c>
      <c r="C13" s="4">
        <v>34226</v>
      </c>
      <c r="D13" s="2" t="s">
        <v>28</v>
      </c>
      <c r="E13" s="2" t="s">
        <v>33</v>
      </c>
      <c r="F13" t="s">
        <v>34</v>
      </c>
      <c r="G13" s="18">
        <v>1</v>
      </c>
      <c r="H13" s="37">
        <f t="shared" ca="1" si="0"/>
        <v>30</v>
      </c>
      <c r="I13" s="21">
        <f>IF(Tabla_empleados[[#This Row],[CARGO]]="Abogado",M7,IF(Tabla_empleados[[#This Row],[CARGO]]="Gerente",M6,M5))</f>
        <v>650000</v>
      </c>
      <c r="J13" s="38">
        <f t="shared" si="1"/>
        <v>481000000</v>
      </c>
      <c r="K13" s="65">
        <f t="shared" si="2"/>
        <v>518050000</v>
      </c>
    </row>
    <row r="14" spans="1:14 16383:16383" ht="24.95" customHeight="1" thickBot="1" x14ac:dyDescent="0.3">
      <c r="A14" s="1">
        <v>12</v>
      </c>
      <c r="B14" s="2" t="s">
        <v>16</v>
      </c>
      <c r="C14" s="4">
        <v>25600</v>
      </c>
      <c r="D14" s="2" t="s">
        <v>28</v>
      </c>
      <c r="E14" s="2" t="s">
        <v>33</v>
      </c>
      <c r="F14" t="s">
        <v>35</v>
      </c>
      <c r="G14" s="18">
        <v>11</v>
      </c>
      <c r="H14" s="37">
        <f t="shared" ca="1" si="0"/>
        <v>53</v>
      </c>
      <c r="I14" s="21">
        <f>IF(Tabla_empleados[[#This Row],[CARGO]]="Abogado",M7,IF(Tabla_empleados[[#This Row],[CARGO]]="Gerente",M6,M5))</f>
        <v>1200000</v>
      </c>
      <c r="J14" s="38">
        <f t="shared" si="1"/>
        <v>888000000</v>
      </c>
      <c r="K14" s="65">
        <f t="shared" si="2"/>
        <v>956400000</v>
      </c>
    </row>
    <row r="15" spans="1:14 16383:16383" ht="24.95" customHeight="1" thickBot="1" x14ac:dyDescent="0.3">
      <c r="A15" s="1">
        <v>13</v>
      </c>
      <c r="B15" s="2" t="s">
        <v>17</v>
      </c>
      <c r="C15" s="4">
        <v>32651</v>
      </c>
      <c r="D15" s="2" t="s">
        <v>28</v>
      </c>
      <c r="E15" s="2" t="s">
        <v>33</v>
      </c>
      <c r="F15" t="s">
        <v>35</v>
      </c>
      <c r="G15" s="18">
        <v>2</v>
      </c>
      <c r="H15" s="37">
        <f t="shared" ca="1" si="0"/>
        <v>34</v>
      </c>
      <c r="I15" s="21">
        <f>IF(Tabla_empleados[[#This Row],[CARGO]]="Abogado",M7,IF(Tabla_empleados[[#This Row],[CARGO]]="Gerente",M6,M5))</f>
        <v>1200000</v>
      </c>
      <c r="J15" s="38">
        <f t="shared" si="1"/>
        <v>888000000</v>
      </c>
      <c r="K15" s="65">
        <f t="shared" si="2"/>
        <v>956400000</v>
      </c>
    </row>
    <row r="16" spans="1:14 16383:16383" ht="24.95" customHeight="1" thickBot="1" x14ac:dyDescent="0.3">
      <c r="A16" s="1">
        <v>14</v>
      </c>
      <c r="B16" s="2" t="s">
        <v>18</v>
      </c>
      <c r="C16" s="4">
        <v>33101</v>
      </c>
      <c r="D16" s="2" t="s">
        <v>28</v>
      </c>
      <c r="E16" s="2" t="s">
        <v>33</v>
      </c>
      <c r="F16" t="s">
        <v>34</v>
      </c>
      <c r="G16" s="18">
        <v>3</v>
      </c>
      <c r="H16" s="37">
        <f t="shared" ca="1" si="0"/>
        <v>33</v>
      </c>
      <c r="I16" s="21">
        <f>IF(Tabla_empleados[[#This Row],[CARGO]]="Abogado",M7,IF(Tabla_empleados[[#This Row],[CARGO]]="Gerente",M6,M5))</f>
        <v>650000</v>
      </c>
      <c r="J16" s="38">
        <f t="shared" si="1"/>
        <v>481000000</v>
      </c>
      <c r="K16" s="65">
        <f t="shared" si="2"/>
        <v>518050000</v>
      </c>
    </row>
    <row r="17" spans="1:11" ht="24.95" customHeight="1" thickBot="1" x14ac:dyDescent="0.3">
      <c r="A17" s="1">
        <v>15</v>
      </c>
      <c r="B17" s="2" t="s">
        <v>19</v>
      </c>
      <c r="C17" s="4">
        <v>36558</v>
      </c>
      <c r="D17" s="2" t="s">
        <v>28</v>
      </c>
      <c r="E17" s="2" t="s">
        <v>33</v>
      </c>
      <c r="F17" t="s">
        <v>34</v>
      </c>
      <c r="G17" s="18">
        <v>5</v>
      </c>
      <c r="H17" s="37">
        <f t="shared" ca="1" si="0"/>
        <v>23</v>
      </c>
      <c r="I17" s="21">
        <f>IF(Tabla_empleados[[#This Row],[CARGO]]="Abogado",M7,IF(Tabla_empleados[[#This Row],[CARGO]]="Gerente",M6,M5))</f>
        <v>650000</v>
      </c>
      <c r="J17" s="38">
        <f t="shared" si="1"/>
        <v>481000000</v>
      </c>
      <c r="K17" s="65">
        <f t="shared" si="2"/>
        <v>518050000</v>
      </c>
    </row>
    <row r="18" spans="1:11" ht="24.95" customHeight="1" thickBot="1" x14ac:dyDescent="0.3">
      <c r="A18" s="1">
        <v>16</v>
      </c>
      <c r="B18" s="2" t="s">
        <v>20</v>
      </c>
      <c r="C18" s="4">
        <v>35046</v>
      </c>
      <c r="D18" s="2" t="s">
        <v>29</v>
      </c>
      <c r="E18" s="2" t="s">
        <v>33</v>
      </c>
      <c r="F18" t="s">
        <v>36</v>
      </c>
      <c r="G18" s="18">
        <v>5</v>
      </c>
      <c r="H18" s="37">
        <f t="shared" ca="1" si="0"/>
        <v>28</v>
      </c>
      <c r="I18" s="21">
        <f>IF(Tabla_empleados[[#This Row],[CARGO]]="Abogado",M7,IF(Tabla_empleados[[#This Row],[CARGO]]="Gerente",M6,M5))</f>
        <v>3000000</v>
      </c>
      <c r="J18" s="38">
        <f t="shared" si="1"/>
        <v>2220000000</v>
      </c>
      <c r="K18" s="65">
        <f t="shared" si="2"/>
        <v>2391000000</v>
      </c>
    </row>
    <row r="19" spans="1:11" ht="24.95" customHeight="1" thickBot="1" x14ac:dyDescent="0.3">
      <c r="A19" s="1">
        <v>17</v>
      </c>
      <c r="B19" s="2" t="s">
        <v>21</v>
      </c>
      <c r="C19" s="4">
        <v>29177</v>
      </c>
      <c r="D19" s="2" t="s">
        <v>30</v>
      </c>
      <c r="E19" s="2" t="s">
        <v>31</v>
      </c>
      <c r="F19" t="s">
        <v>35</v>
      </c>
      <c r="G19" s="18">
        <v>25</v>
      </c>
      <c r="H19" s="37">
        <f t="shared" ca="1" si="0"/>
        <v>44</v>
      </c>
      <c r="I19" s="21">
        <f>IF(Tabla_empleados[[#This Row],[CARGO]]="Abogado",M7,IF(Tabla_empleados[[#This Row],[CARGO]]="Gerente",M6,M5))</f>
        <v>1200000</v>
      </c>
      <c r="J19" s="38">
        <f t="shared" si="1"/>
        <v>888000000</v>
      </c>
      <c r="K19" s="65">
        <f t="shared" si="2"/>
        <v>956400000</v>
      </c>
    </row>
    <row r="20" spans="1:11" ht="24.95" customHeight="1" thickBot="1" x14ac:dyDescent="0.3">
      <c r="A20" s="1">
        <v>18</v>
      </c>
      <c r="B20" s="2" t="s">
        <v>22</v>
      </c>
      <c r="C20" s="4">
        <v>30136</v>
      </c>
      <c r="D20" s="2" t="s">
        <v>30</v>
      </c>
      <c r="E20" s="2" t="s">
        <v>31</v>
      </c>
      <c r="F20" t="s">
        <v>34</v>
      </c>
      <c r="G20" s="18">
        <v>6</v>
      </c>
      <c r="H20" s="37">
        <f t="shared" ca="1" si="0"/>
        <v>41</v>
      </c>
      <c r="I20" s="21">
        <f>IF(Tabla_empleados[[#This Row],[CARGO]]="Abogado",M7,IF(Tabla_empleados[[#This Row],[CARGO]]="Gerente",M6,M5))</f>
        <v>650000</v>
      </c>
      <c r="J20" s="38">
        <f t="shared" si="1"/>
        <v>481000000</v>
      </c>
      <c r="K20" s="65">
        <f t="shared" si="2"/>
        <v>518050000</v>
      </c>
    </row>
    <row r="21" spans="1:11" ht="24.95" customHeight="1" thickBot="1" x14ac:dyDescent="0.3">
      <c r="A21" s="1">
        <v>19</v>
      </c>
      <c r="B21" s="2" t="s">
        <v>23</v>
      </c>
      <c r="C21" s="4">
        <v>36161</v>
      </c>
      <c r="D21" s="2" t="s">
        <v>30</v>
      </c>
      <c r="E21" s="2" t="s">
        <v>31</v>
      </c>
      <c r="F21" t="s">
        <v>34</v>
      </c>
      <c r="G21" s="18">
        <v>9</v>
      </c>
      <c r="H21" s="37">
        <f t="shared" ca="1" si="0"/>
        <v>24</v>
      </c>
      <c r="I21" s="21">
        <f>IF(Tabla_empleados[[#This Row],[CARGO]]="Abogado",M7,IF(Tabla_empleados[[#This Row],[CARGO]]="Gerente",M6,M5))</f>
        <v>650000</v>
      </c>
      <c r="J21" s="38">
        <f t="shared" si="1"/>
        <v>481000000</v>
      </c>
      <c r="K21" s="65">
        <f t="shared" si="2"/>
        <v>518050000</v>
      </c>
    </row>
    <row r="22" spans="1:11" ht="24.95" customHeight="1" thickBot="1" x14ac:dyDescent="0.3">
      <c r="A22" s="1">
        <v>20</v>
      </c>
      <c r="B22" s="2" t="s">
        <v>24</v>
      </c>
      <c r="C22" s="4">
        <v>27123</v>
      </c>
      <c r="D22" s="2" t="s">
        <v>30</v>
      </c>
      <c r="E22" s="2" t="s">
        <v>31</v>
      </c>
      <c r="F22" t="s">
        <v>35</v>
      </c>
      <c r="G22" s="18">
        <v>2</v>
      </c>
      <c r="H22" s="37">
        <f t="shared" ca="1" si="0"/>
        <v>49</v>
      </c>
      <c r="I22" s="21">
        <f>IF(Tabla_empleados[[#This Row],[CARGO]]="Abogado",M7,IF(Tabla_empleados[[#This Row],[CARGO]]="Gerente",M6,M5))</f>
        <v>1200000</v>
      </c>
      <c r="J22" s="38">
        <f t="shared" si="1"/>
        <v>888000000</v>
      </c>
      <c r="K22" s="65">
        <f t="shared" si="2"/>
        <v>956400000</v>
      </c>
    </row>
    <row r="23" spans="1:11" ht="24.95" customHeight="1" x14ac:dyDescent="0.25"/>
    <row r="24" spans="1:11" ht="24.95" customHeight="1" x14ac:dyDescent="0.25"/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41"/>
  <sheetViews>
    <sheetView tabSelected="1" topLeftCell="A7" workbookViewId="0">
      <selection activeCell="E23" sqref="E23"/>
    </sheetView>
  </sheetViews>
  <sheetFormatPr baseColWidth="10" defaultRowHeight="15" x14ac:dyDescent="0.25"/>
  <cols>
    <col min="1" max="1" width="21.28515625" customWidth="1"/>
    <col min="2" max="2" width="19.140625" customWidth="1"/>
    <col min="3" max="3" width="16.7109375" customWidth="1"/>
    <col min="4" max="4" width="27.85546875" customWidth="1"/>
    <col min="9" max="9" width="13.140625" customWidth="1"/>
    <col min="10" max="10" width="15.5703125" customWidth="1"/>
    <col min="11" max="11" width="14.5703125" bestFit="1" customWidth="1"/>
    <col min="14" max="14" width="15.5703125" customWidth="1"/>
    <col min="15" max="15" width="15.5703125" bestFit="1" customWidth="1"/>
  </cols>
  <sheetData>
    <row r="2" spans="1:15" ht="15.75" thickBot="1" x14ac:dyDescent="0.3">
      <c r="A2" s="14" t="s">
        <v>39</v>
      </c>
      <c r="D2" s="14" t="s">
        <v>40</v>
      </c>
    </row>
    <row r="3" spans="1:15" ht="27" thickBot="1" x14ac:dyDescent="0.3">
      <c r="A3" s="33" t="s">
        <v>41</v>
      </c>
      <c r="B3" s="34" t="s">
        <v>42</v>
      </c>
      <c r="D3" s="31" t="s">
        <v>43</v>
      </c>
      <c r="E3" s="35" t="s">
        <v>51</v>
      </c>
    </row>
    <row r="4" spans="1:15" ht="30" customHeight="1" thickBot="1" x14ac:dyDescent="0.3">
      <c r="A4" s="30" t="s">
        <v>36</v>
      </c>
      <c r="B4" s="22">
        <f>COUNTIF('HOJA DE DATOS'!F3:F22,"Abogado")</f>
        <v>2</v>
      </c>
      <c r="D4" s="29" t="s">
        <v>31</v>
      </c>
      <c r="E4" s="16">
        <f>COUNTIF(Tabla_empleados[PROVINCIA],"Cordoba")</f>
        <v>8</v>
      </c>
    </row>
    <row r="5" spans="1:15" ht="30" customHeight="1" thickBot="1" x14ac:dyDescent="0.3">
      <c r="A5" s="30" t="s">
        <v>35</v>
      </c>
      <c r="B5" s="22">
        <f>COUNTIF(Tabla_empleados[CARGO],"Gerente")</f>
        <v>11</v>
      </c>
      <c r="D5" s="29" t="s">
        <v>32</v>
      </c>
      <c r="E5" s="16">
        <f>COUNTIF(Tabla_empleados[PROVINCIA],"Santa Fe")</f>
        <v>4</v>
      </c>
    </row>
    <row r="6" spans="1:15" ht="30" customHeight="1" thickBot="1" x14ac:dyDescent="0.3">
      <c r="A6" s="30" t="s">
        <v>34</v>
      </c>
      <c r="B6" s="22">
        <f>COUNTIF(Tabla_empleados[CARGO],"Administrativo")</f>
        <v>7</v>
      </c>
      <c r="D6" s="29" t="s">
        <v>33</v>
      </c>
      <c r="E6" s="16">
        <f>COUNTIF(Tabla_empleados[PROVINCIA],"Buenos aires")</f>
        <v>8</v>
      </c>
    </row>
    <row r="10" spans="1:15" ht="15.75" thickBot="1" x14ac:dyDescent="0.3">
      <c r="A10" s="14" t="s">
        <v>44</v>
      </c>
      <c r="D10" s="14" t="s">
        <v>53</v>
      </c>
    </row>
    <row r="11" spans="1:15" ht="39" thickBot="1" x14ac:dyDescent="0.3">
      <c r="A11" s="31" t="s">
        <v>43</v>
      </c>
      <c r="B11" s="32" t="s">
        <v>52</v>
      </c>
      <c r="D11" s="15">
        <f>COUNTIF(Tabla_empleados[AÑOS DE TRABAJO],"&gt;5")</f>
        <v>10</v>
      </c>
      <c r="G11" s="40"/>
    </row>
    <row r="12" spans="1:15" ht="24.95" customHeight="1" thickBot="1" x14ac:dyDescent="0.3">
      <c r="A12" s="29" t="s">
        <v>31</v>
      </c>
      <c r="B12" s="44">
        <f>SUMIFS(Tabla_empleados[Sueldo en Pesos],Tabla_empleados[PROVINCIA],"Cordoba")</f>
        <v>10300000</v>
      </c>
      <c r="H12" s="58" t="s">
        <v>60</v>
      </c>
      <c r="I12" s="59"/>
      <c r="J12" s="59"/>
      <c r="K12" s="41">
        <f>COUNTIFS(Tabla_empleados[PROVINCIA],"Santa Fe",Tabla_empleados[CARGO],"Administrativos")</f>
        <v>0</v>
      </c>
      <c r="M12" s="49"/>
      <c r="N12" s="49"/>
      <c r="O12" s="43"/>
    </row>
    <row r="13" spans="1:15" ht="24.95" customHeight="1" thickBot="1" x14ac:dyDescent="0.3">
      <c r="A13" s="29" t="s">
        <v>32</v>
      </c>
      <c r="B13" s="44">
        <f>SUMIFS(Tabla_empleados[Sueldo en Pesos],Tabla_empleados[PROVINCIA],"Santa Fe")</f>
        <v>4800000</v>
      </c>
      <c r="D13" s="55" t="s">
        <v>57</v>
      </c>
      <c r="E13" s="56"/>
      <c r="F13" s="57"/>
      <c r="H13" s="60" t="s">
        <v>61</v>
      </c>
      <c r="I13" s="61"/>
      <c r="J13" s="61"/>
      <c r="K13" s="42">
        <f>SUMIFS(Tabla_empleados[Sueldo en Pesos],Tabla_empleados[PROVINCIA],"Buenos Aires",Tabla_empleados[CARGO],"Abogado")</f>
        <v>3000000</v>
      </c>
      <c r="M13" s="49"/>
      <c r="N13" s="49"/>
      <c r="O13" s="43"/>
    </row>
    <row r="14" spans="1:15" ht="24.95" customHeight="1" thickBot="1" x14ac:dyDescent="0.35">
      <c r="A14" s="29" t="s">
        <v>33</v>
      </c>
      <c r="B14" s="44">
        <f>SUMIFS(Tabla_empleados[Sueldo en Pesos],Tabla_empleados[PROVINCIA],"Buenos Aires")</f>
        <v>8650000</v>
      </c>
      <c r="D14" s="23" t="s">
        <v>45</v>
      </c>
      <c r="E14" s="53"/>
      <c r="F14" s="54"/>
      <c r="H14" s="62" t="s">
        <v>62</v>
      </c>
      <c r="I14" s="63"/>
      <c r="J14" s="63"/>
      <c r="K14" s="46" t="str" cm="1">
        <f t="array" ref="K14">_xlfn.IFS(B12&gt;B14&gt;B13,"Cordoba",B14&gt;B12&gt;B13,"Buenos Aires",B13&gt;B14&gt;B12,"Santa fe")</f>
        <v>Cordoba</v>
      </c>
      <c r="M14" s="50"/>
      <c r="N14" s="50"/>
      <c r="O14" s="43"/>
    </row>
    <row r="15" spans="1:15" ht="21.95" customHeight="1" thickBot="1" x14ac:dyDescent="0.35">
      <c r="D15" s="23" t="s">
        <v>56</v>
      </c>
      <c r="E15" s="51" t="str" cm="1">
        <f t="array" ref="E15">_xlfn.IFS(B12&gt;B14&gt;B13,"Cordoba",B14&gt;B12&gt;B13,"Buenos Aires",B13&gt;B14&gt;B12,"Santa fe")</f>
        <v>Cordoba</v>
      </c>
      <c r="F15" s="52"/>
    </row>
    <row r="17" spans="1:4" x14ac:dyDescent="0.25">
      <c r="A17" s="14" t="s">
        <v>46</v>
      </c>
    </row>
    <row r="18" spans="1:4" x14ac:dyDescent="0.25">
      <c r="A18" s="36" t="s">
        <v>47</v>
      </c>
      <c r="B18" s="36" t="s">
        <v>48</v>
      </c>
      <c r="C18" s="36" t="s">
        <v>49</v>
      </c>
      <c r="D18" s="36" t="s">
        <v>50</v>
      </c>
    </row>
    <row r="19" spans="1:4" x14ac:dyDescent="0.25">
      <c r="A19" s="28">
        <v>1</v>
      </c>
      <c r="B19" s="28" t="str">
        <f>VLOOKUP(A19,Tabla_empleados[[#All],[LEGAJO]:[NOMBRE]],2,FALSE)</f>
        <v>Ana</v>
      </c>
      <c r="C19" s="28" t="str">
        <f>VLOOKUP(A19,Tabla_empleados[[#All],[LEGAJO]:[CARGO]],6,FALSE)</f>
        <v>Abogado</v>
      </c>
      <c r="D19" s="70">
        <f>VLOOKUP(A19,Tabla_empleados[[#All],[LEGAJO]:[Sueldo en Pesos]],9,FALSE)</f>
        <v>3000000</v>
      </c>
    </row>
    <row r="41" spans="7:7" x14ac:dyDescent="0.25">
      <c r="G41" s="64"/>
    </row>
  </sheetData>
  <mergeCells count="9">
    <mergeCell ref="M12:N12"/>
    <mergeCell ref="M13:N13"/>
    <mergeCell ref="M14:N14"/>
    <mergeCell ref="E15:F15"/>
    <mergeCell ref="E14:F14"/>
    <mergeCell ref="D13:F13"/>
    <mergeCell ref="H12:J12"/>
    <mergeCell ref="H13:J13"/>
    <mergeCell ref="H14:J14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9"/>
  <sheetViews>
    <sheetView topLeftCell="A76" workbookViewId="0">
      <selection activeCell="A42" sqref="A42"/>
    </sheetView>
  </sheetViews>
  <sheetFormatPr baseColWidth="10" defaultRowHeight="15" x14ac:dyDescent="0.25"/>
  <sheetData>
    <row r="1" spans="1:5" ht="15.75" thickBot="1" x14ac:dyDescent="0.3">
      <c r="A1" s="66" t="s">
        <v>67</v>
      </c>
      <c r="B1" s="67"/>
      <c r="C1" s="67"/>
      <c r="D1" s="67"/>
      <c r="E1" s="68"/>
    </row>
    <row r="19" spans="1:5" ht="15.75" thickBot="1" x14ac:dyDescent="0.3"/>
    <row r="20" spans="1:5" ht="15.75" thickBot="1" x14ac:dyDescent="0.3">
      <c r="A20" s="69" t="s">
        <v>63</v>
      </c>
      <c r="B20" s="47"/>
      <c r="C20" s="47"/>
      <c r="D20" s="47"/>
      <c r="E20" s="48"/>
    </row>
    <row r="38" spans="1:5" ht="15.75" thickBot="1" x14ac:dyDescent="0.3"/>
    <row r="39" spans="1:5" ht="15.75" thickBot="1" x14ac:dyDescent="0.3">
      <c r="A39" s="69" t="s">
        <v>64</v>
      </c>
      <c r="B39" s="47"/>
      <c r="C39" s="47"/>
      <c r="D39" s="47"/>
      <c r="E39" s="48"/>
    </row>
  </sheetData>
  <mergeCells count="3">
    <mergeCell ref="A1:E1"/>
    <mergeCell ref="A20:E20"/>
    <mergeCell ref="A39:E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 DE DATOS</vt:lpstr>
      <vt:lpstr>resumen</vt:lpstr>
      <vt:lpstr>Grafico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alumno</cp:lastModifiedBy>
  <dcterms:created xsi:type="dcterms:W3CDTF">2018-06-07T23:17:58Z</dcterms:created>
  <dcterms:modified xsi:type="dcterms:W3CDTF">2023-09-27T19:04:01Z</dcterms:modified>
</cp:coreProperties>
</file>