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6" firstSheet="0" activeTab="2"/>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s>
  <externalReferences>
    <externalReference r:id="rId12"/>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7.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<sst xmlns="http://schemas.openxmlformats.org/spreadsheetml/2006/main" count="399" uniqueCount="143">
  <si>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</si>
  <si>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</si>
  <si>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</si>
  <si>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</si>
  <si>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</si>
  <si>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</si>
  <si>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</si>
  <si>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</si>
  <si>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</si>
  <si>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</si>
  <si>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</si>
  <si>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</si>
  <si>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</si>
  <si>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</si>
  <si>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</si>
  <si>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</si>
  <si>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</si>
  <si>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</si>
  <si>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</si>
  <si>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</si>
  <si>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</si>
  <si>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</si>
  <si>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</si>
  <si>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</si>
  <si>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</si>
  <si>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</si>
  <si>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</si>
  <si>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</si>
  <si>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</si>
  <si>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</si>
  <si>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</si>
  <si>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</si>
  <si>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</si>
  <si>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</si>
  <si>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</si>
  <si>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</si>
  <si>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</si>
  <si>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</si>
  <si>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</si>
  <si>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</si>
  <si>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</si>
  <si>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</si>
  <si>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</si>
  <si>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</si>
  <si>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</si>
  <si>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</si>
  <si>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</si>
  <si>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</si>
  <si>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</si>
  <si>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</si>
  <si>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</si>
  <si>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</si>
  <si>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</si>
  <si>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</si>
  <si>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bínculo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</si>
  <si>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</si>
  <si>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</si>
  <si>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</si>
  <si>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</si>
  <si>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</si>
  <si>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</si>
  <si>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</si>
  <si>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</si>
  <si>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</si>
  <si>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</si>
  <si>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</si>
  <si>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</si>
  <si>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</si>
  <si>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</si>
  <si>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</si>
  <si>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</si>
  <si>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</si>
  <si>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</si>
  <si>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</si>
  <si>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SEGUIR: COTIZACIONES AUTÓNOMOS Y RENTAS FUTURAS</t>
  </si>
  <si>
    <t>HARMONIZAR LA BASE DE ACTUALIZACIÓN: NO PUEDE ESTAR CPI_ANSES EN EL GLOBAL CON LA MEDIA TRIMESTRAL, Y ACTUALIZAR ACÁ RENTA DE REFERENCIA Y PAGOS AUTÓNOMOS CON EL VALOR MENSUAL</t>
  </si>
  <si>
    <t>RENT_AUT=COT_AUT*CPI/ANSES/0.32</t>
  </si>
  <si>
    <t>Cat I, actualización IPC</t>
  </si>
  <si>
    <t>Cat II, actualización IPC</t>
  </si>
  <si>
    <t>Cat III, actualización IPC</t>
  </si>
  <si>
    <t>Cat IV, actualización IPC</t>
  </si>
  <si>
    <t>Cat V, actualización IPC</t>
  </si>
  <si>
    <t>Seguir: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</si>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</sst>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3">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
    <numFmt numFmtId="174" formatCode="0.000000"/>
    <numFmt numFmtId="175" formatCode="#,##0"/>
    <numFmt numFmtId="176"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8">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3" fontId="0" fillId="2" borderId="0" xfId="0" applyFont="false" applyBorder="fals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74" fontId="0" fillId="7" borderId="0" xfId="0" applyFont="false" applyBorder="false" applyAlignment="false" applyProtection="false">
      <alignment horizontal="general" vertical="bottom" textRotation="0" wrapText="false" indent="0" shrinkToFit="false"/>
      <protection locked="true" hidden="false"/>
    </xf>
    <xf numFmtId="174" fontId="0" fillId="2" borderId="0" xfId="0" applyFont="false" applyBorder="fals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5"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6"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5"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6"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68" fontId="4" fillId="16" borderId="15" xfId="0" applyFont="true" applyBorder="true" applyAlignment="false" applyProtection="false">
      <alignment horizontal="general" vertical="bottom" textRotation="0" wrapText="false" indent="0" shrinkToFit="false"/>
      <protection locked="true" hidden="false"/>
    </xf>
    <xf numFmtId="168"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66CCFF"/>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39106227"/>
        <c:axId val="74254309"/>
      </c:lineChart>
      <c:catAx>
        <c:axId val="39106227"/>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74254309"/>
        <c:crosses val="autoZero"/>
        <c:auto val="1"/>
        <c:lblAlgn val="ctr"/>
        <c:lblOffset val="100"/>
      </c:catAx>
      <c:valAx>
        <c:axId val="74254309"/>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39106227"/>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335880</xdr:colOff>
      <xdr:row>1216</xdr:row>
      <xdr:rowOff>113040</xdr:rowOff>
    </xdr:from>
    <xdr:to>
      <xdr:col>16</xdr:col>
      <xdr:colOff>339120</xdr:colOff>
      <xdr:row>1237</xdr:row>
      <xdr:rowOff>130680</xdr:rowOff>
    </xdr:to>
    <xdr:graphicFrame>
      <xdr:nvGraphicFramePr>
        <xdr:cNvPr id="0" name=""/>
        <xdr:cNvGraphicFramePr/>
      </xdr:nvGraphicFramePr>
      <xdr:xfrm>
        <a:off x="5767560" y="233272080"/>
        <a:ext cx="10712520" cy="4018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94" activePane="bottomLeft" state="frozen"/>
      <selection pane="topLeft" activeCell="I1" activeCellId="0" sqref="I1"/>
      <selection pane="bottomLeft" activeCell="I911" activeCellId="0" sqref="I911"/>
    </sheetView>
  </sheetViews>
  <sheetFormatPr defaultRowHeight="14"/>
  <cols>
    <col collapsed="false" hidden="false" max="3" min="3" style="0" width="25.4438775510204"/>
    <col collapsed="false" hidden="false" max="11" min="11" style="0" width="21.7959183673469"/>
    <col collapsed="false" hidden="false" max="13" min="13" style="0" width="26.1887755102041"/>
    <col collapsed="false" hidden="false" max="16" min="16" style="0" width="20.8622448979592"/>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0.493125766308338</v>
      </c>
      <c r="U915" s="40" t="n">
        <f aca="false">AVERAGE(IPC!T915:T926)</f>
        <v>0.445497958191995</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v>
      </c>
      <c r="V918" s="41" t="n">
        <v>0.348</v>
      </c>
    </row>
    <row r="919" customFormat="false" ht="15" hidden="false" customHeight="false" outlineLevel="0" collapsed="false">
      <c r="B919" s="35" t="n">
        <f aca="false">IPC!B907+1</f>
        <v>2019</v>
      </c>
      <c r="C919" s="35" t="str">
        <f aca="false">IPC!C907</f>
        <v>Mayo</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0.258105309498345</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0.445497958191995</v>
      </c>
      <c r="V920" s="42" t="n">
        <f aca="false">IPC!V918-IPC!U918/12</f>
        <v>0.304017551583058</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0.445497958191995</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L19" activeCellId="0" sqref="L19"/>
    </sheetView>
  </sheetViews>
  <sheetFormatPr defaultRowHeight="13.8"/>
  <cols>
    <col collapsed="false" hidden="false" max="10" min="1" style="0" width="25.4438775510204"/>
    <col collapsed="false" hidden="false" max="12" min="11" style="0" width="42.3265306122449"/>
    <col collapsed="false" hidden="false" max="1025" min="13" style="0" width="25.4438775510204"/>
  </cols>
  <sheetData>
    <row r="1" customFormat="false" ht="13.8" hidden="false" customHeight="false" outlineLevel="0" collapsed="false">
      <c r="A1" s="84" t="s">
        <v>83</v>
      </c>
      <c r="B1" s="84"/>
      <c r="C1" s="84"/>
      <c r="D1" s="84"/>
      <c r="E1" s="84"/>
      <c r="F1" s="84"/>
    </row>
    <row r="2" customFormat="false" ht="13.8" hidden="false" customHeight="false" outlineLevel="0" collapsed="false">
      <c r="A2" s="85" t="s">
        <v>84</v>
      </c>
      <c r="B2" s="85"/>
      <c r="C2" s="85"/>
      <c r="D2" s="85"/>
      <c r="E2" s="85"/>
      <c r="F2" s="85"/>
    </row>
    <row r="3" customFormat="false" ht="13.8" hidden="false" customHeight="false" outlineLevel="0" collapsed="false">
      <c r="A3" s="86" t="s">
        <v>85</v>
      </c>
      <c r="B3" s="87"/>
      <c r="C3" s="87"/>
      <c r="D3" s="87"/>
      <c r="E3" s="87"/>
      <c r="F3" s="87"/>
    </row>
    <row r="4" customFormat="false" ht="25.55" hidden="false" customHeight="true" outlineLevel="0" collapsed="false">
      <c r="A4" s="88" t="s">
        <v>86</v>
      </c>
      <c r="B4" s="88"/>
      <c r="C4" s="89" t="s">
        <v>87</v>
      </c>
      <c r="D4" s="89" t="s">
        <v>88</v>
      </c>
      <c r="E4" s="89" t="s">
        <v>89</v>
      </c>
      <c r="F4" s="89" t="s">
        <v>90</v>
      </c>
    </row>
    <row r="5" customFormat="false" ht="13.8" hidden="false" customHeight="false" outlineLevel="0" collapsed="false">
      <c r="A5" s="89" t="s">
        <v>91</v>
      </c>
      <c r="B5" s="89" t="s">
        <v>92</v>
      </c>
      <c r="C5" s="89"/>
      <c r="D5" s="89"/>
      <c r="E5" s="89"/>
      <c r="F5" s="89"/>
      <c r="I5" s="97" t="s">
        <v>141</v>
      </c>
      <c r="J5" s="97"/>
      <c r="K5" s="97"/>
      <c r="L5" s="90"/>
    </row>
    <row r="6" customFormat="false" ht="57.1" hidden="false" customHeight="true" outlineLevel="0" collapsed="false">
      <c r="A6" s="91" t="n">
        <v>1993</v>
      </c>
      <c r="B6" s="92" t="s">
        <v>94</v>
      </c>
      <c r="C6" s="93" t="n">
        <v>200</v>
      </c>
      <c r="D6" s="93"/>
      <c r="E6" s="94"/>
      <c r="F6" s="93" t="n">
        <f aca="false">+'Min pension'!C6/'Min pension'!$C$6*100</f>
        <v>100</v>
      </c>
      <c r="I6" s="95" t="s">
        <v>95</v>
      </c>
      <c r="J6" s="96" t="s">
        <v>96</v>
      </c>
      <c r="K6" s="97" t="s">
        <v>97</v>
      </c>
      <c r="L6" s="98" t="s">
        <v>98</v>
      </c>
      <c r="M6" s="0" t="s">
        <v>142</v>
      </c>
    </row>
    <row r="7" customFormat="false" ht="13.8" hidden="false" customHeight="false" outlineLevel="0" collapsed="false">
      <c r="A7" s="91" t="n">
        <v>2003</v>
      </c>
      <c r="B7" s="92" t="s">
        <v>99</v>
      </c>
      <c r="C7" s="93" t="n">
        <v>250</v>
      </c>
      <c r="D7" s="93" t="n">
        <f aca="false">'Min pension'!C7*100/'RIPTE e IPC'!T728</f>
        <v>760.150483911932</v>
      </c>
      <c r="E7" s="99" t="n">
        <f aca="false">+'Min pension'!C7/'Min pension'!C6-1</f>
        <v>0.25</v>
      </c>
      <c r="F7" s="93" t="n">
        <f aca="false">+'Min pension'!C7/'Min pension'!$C$6*100</f>
        <v>125</v>
      </c>
      <c r="I7" s="95"/>
      <c r="J7" s="96"/>
      <c r="K7" s="97"/>
      <c r="L7" s="98"/>
    </row>
    <row r="8" customFormat="false" ht="13.8" hidden="false" customHeight="false" outlineLevel="0" collapsed="false">
      <c r="A8" s="91" t="n">
        <v>2003</v>
      </c>
      <c r="B8" s="92" t="s">
        <v>94</v>
      </c>
      <c r="C8" s="93" t="n">
        <v>260</v>
      </c>
      <c r="D8" s="93" t="n">
        <f aca="false">'Min pension'!C8*100/'RIPTE e IPC'!T729</f>
        <v>790.36406439252</v>
      </c>
      <c r="E8" s="99" t="n">
        <f aca="false">+'Min pension'!C8/'Min pension'!C7-1</f>
        <v>0.04</v>
      </c>
      <c r="F8" s="93" t="n">
        <f aca="false">+'Min pension'!C8/'Min pension'!$C$6*100</f>
        <v>130</v>
      </c>
      <c r="I8" s="100"/>
      <c r="J8" s="101"/>
      <c r="K8" s="97"/>
      <c r="L8" s="98"/>
    </row>
    <row r="9" customFormat="false" ht="13.8" hidden="false" customHeight="false" outlineLevel="0" collapsed="false">
      <c r="I9" s="102" t="n">
        <f aca="false">'Min pension'!I99+1</f>
        <v>2018</v>
      </c>
      <c r="J9" s="102" t="n">
        <f aca="false">'Min pension'!J99</f>
        <v>1</v>
      </c>
      <c r="K9" s="102" t="n">
        <f aca="false">12000*0.2</f>
        <v>2400</v>
      </c>
      <c r="L9" s="114" t="n">
        <f aca="false">K9*100/'RIPTE e IPC'!T903</f>
        <v>1111.99886021102</v>
      </c>
    </row>
    <row r="10" customFormat="false" ht="13.8" hidden="false" customHeight="false" outlineLevel="0" collapsed="false">
      <c r="I10" s="104" t="n">
        <f aca="false">'Min pension'!I100+1</f>
        <v>2018</v>
      </c>
      <c r="J10" s="104" t="n">
        <f aca="false">'Min pension'!J100</f>
        <v>2</v>
      </c>
      <c r="K10" s="104" t="n">
        <f aca="false">12000*0.2</f>
        <v>2400</v>
      </c>
      <c r="L10" s="116" t="n">
        <f aca="false">K10*100/'RIPTE e IPC'!T906</f>
        <v>1036.09115425295</v>
      </c>
    </row>
    <row r="11" customFormat="false" ht="13.8" hidden="false" customHeight="false" outlineLevel="0" collapsed="false">
      <c r="I11" s="102" t="n">
        <f aca="false">'Min pension'!I101+1</f>
        <v>2018</v>
      </c>
      <c r="J11" s="102" t="n">
        <f aca="false">'Min pension'!J101</f>
        <v>3</v>
      </c>
      <c r="K11" s="102" t="n">
        <f aca="false">12000*0.2</f>
        <v>2400</v>
      </c>
      <c r="L11" s="114" t="n">
        <f aca="false">K11*100/'RIPTE e IPC'!T909</f>
        <v>932.456922016935</v>
      </c>
    </row>
    <row r="12" customFormat="false" ht="13.8" hidden="false" customHeight="false" outlineLevel="0" collapsed="false">
      <c r="I12" s="104" t="n">
        <f aca="false">'Min pension'!I102+1</f>
        <v>2018</v>
      </c>
      <c r="J12" s="104" t="n">
        <f aca="false">'Min pension'!J102</f>
        <v>4</v>
      </c>
      <c r="K12" s="105" t="n">
        <f aca="false">12000*0.2</f>
        <v>2400</v>
      </c>
      <c r="L12" s="116" t="n">
        <f aca="false">K12*100/'RIPTE e IPC'!T912</f>
        <v>805.100228671988</v>
      </c>
    </row>
    <row r="13" customFormat="false" ht="13.8" hidden="false" customHeight="false" outlineLevel="0" collapsed="false">
      <c r="I13" s="102" t="n">
        <f aca="false">'Min pension'!I103+1</f>
        <v>2019</v>
      </c>
      <c r="J13" s="102" t="n">
        <f aca="false">'Min pension'!J103</f>
        <v>1</v>
      </c>
      <c r="K13" s="126" t="n">
        <f aca="false">17509.2*0.4</f>
        <v>7003.68</v>
      </c>
      <c r="L13" s="114" t="n">
        <f aca="false">K13*100/'RIPTE e IPC'!T915</f>
        <v>2145.11305828201</v>
      </c>
    </row>
    <row r="14" customFormat="false" ht="13.8" hidden="false" customHeight="false" outlineLevel="0" collapsed="false">
      <c r="I14" s="104" t="n">
        <f aca="false">'Min pension'!I104+1</f>
        <v>2019</v>
      </c>
      <c r="J14" s="104" t="n">
        <f aca="false">'Min pension'!J104</f>
        <v>2</v>
      </c>
      <c r="K14" s="116" t="n">
        <f aca="false">17509.2*0.4</f>
        <v>7003.68</v>
      </c>
      <c r="L14" s="116" t="n">
        <f aca="false">K14*100/'RIPTE e IPC'!T918</f>
        <v>1922.17943566873</v>
      </c>
      <c r="M14" s="117"/>
    </row>
    <row r="15" customFormat="false" ht="13.8" hidden="false" customHeight="false" outlineLevel="0" collapsed="false">
      <c r="I15" s="102" t="n">
        <f aca="false">'Min pension'!I105+1</f>
        <v>2019</v>
      </c>
      <c r="J15" s="102" t="n">
        <f aca="false">'Min pension'!J105</f>
        <v>3</v>
      </c>
      <c r="K15" s="114" t="n">
        <f aca="false">17509.2*0.4</f>
        <v>7003.68</v>
      </c>
      <c r="L15" s="114" t="n">
        <f aca="false">K15*100/'RIPTE e IPC'!T921</f>
        <v>1743.8785049597</v>
      </c>
    </row>
    <row r="16" customFormat="false" ht="13.8" hidden="false" customHeight="false" outlineLevel="0" collapsed="false">
      <c r="I16" s="104" t="n">
        <f aca="false">'Min pension'!I106+1</f>
        <v>2019</v>
      </c>
      <c r="J16" s="104" t="n">
        <f aca="false">'Min pension'!J106</f>
        <v>4</v>
      </c>
      <c r="K16" s="116" t="n">
        <f aca="false">17509.2*0.4</f>
        <v>7003.68</v>
      </c>
      <c r="L16" s="116" t="n">
        <f aca="false">K16*100/'RIPTE e IPC'!T924</f>
        <v>1464.32434437506</v>
      </c>
    </row>
    <row r="17" customFormat="false" ht="13.8" hidden="false" customHeight="false" outlineLevel="0" collapsed="false">
      <c r="I17" s="102" t="n">
        <f aca="false">I13+1</f>
        <v>2020</v>
      </c>
      <c r="J17" s="102" t="n">
        <f aca="false">J13</f>
        <v>1</v>
      </c>
      <c r="K17" s="114" t="n">
        <f aca="false">'RIPTE e IPC'!Z926</f>
        <v>11713.156563545</v>
      </c>
      <c r="L17" s="114" t="n">
        <f aca="false">K17*100/'RIPTE e IPC'!T927</f>
        <v>2230.43980313845</v>
      </c>
      <c r="M17" s="0" t="n">
        <v>100</v>
      </c>
      <c r="O17" s="0" t="n">
        <f aca="false">12000*0.6</f>
        <v>7200</v>
      </c>
    </row>
    <row r="18" customFormat="false" ht="13.8" hidden="false" customHeight="false" outlineLevel="0" collapsed="false">
      <c r="I18" s="104" t="n">
        <f aca="false">I14+1</f>
        <v>2020</v>
      </c>
      <c r="J18" s="104" t="n">
        <f aca="false">J14</f>
        <v>2</v>
      </c>
      <c r="K18" s="116" t="n">
        <f aca="false">K17</f>
        <v>11713.156563545</v>
      </c>
      <c r="L18" s="116" t="n">
        <f aca="false">K18*100/'RIPTE e IPC'!T930</f>
        <v>2101.79324236007</v>
      </c>
      <c r="M18" s="0" t="n">
        <f aca="false">M17*(1+0.02)</f>
        <v>102</v>
      </c>
    </row>
    <row r="19" customFormat="false" ht="13.8" hidden="false" customHeight="false" outlineLevel="0" collapsed="false">
      <c r="I19" s="102" t="n">
        <f aca="false">I15+1</f>
        <v>2020</v>
      </c>
      <c r="J19" s="102" t="n">
        <f aca="false">J15</f>
        <v>3</v>
      </c>
      <c r="K19" s="114" t="n">
        <f aca="false">K18</f>
        <v>11713.156563545</v>
      </c>
      <c r="L19" s="114" t="n">
        <f aca="false">K19*100/'RIPTE e IPC'!T933</f>
        <v>1980.56671487595</v>
      </c>
      <c r="M19" s="0" t="n">
        <f aca="false">M18*(1+0.02)</f>
        <v>104.04</v>
      </c>
    </row>
    <row r="20" customFormat="false" ht="13.8" hidden="false" customHeight="false" outlineLevel="0" collapsed="false">
      <c r="I20" s="104" t="n">
        <f aca="false">I16+1</f>
        <v>2020</v>
      </c>
      <c r="J20" s="104" t="n">
        <f aca="false">J16</f>
        <v>4</v>
      </c>
      <c r="K20" s="116" t="n">
        <f aca="false">K19</f>
        <v>11713.156563545</v>
      </c>
      <c r="L20" s="116" t="n">
        <f aca="false">K20*100/'RIPTE e IPC'!T936</f>
        <v>1866.33225048807</v>
      </c>
      <c r="M20" s="0" t="n">
        <f aca="false">M19*(1+0.02)</f>
        <v>106.1208</v>
      </c>
      <c r="N20" s="0" t="n">
        <f aca="false">M17*(1+0.02)^3</f>
        <v>106.1208</v>
      </c>
    </row>
    <row r="21" customFormat="false" ht="13.8" hidden="false" customHeight="false" outlineLevel="0" collapsed="false">
      <c r="I21" s="102" t="n">
        <f aca="false">I17+1</f>
        <v>2021</v>
      </c>
      <c r="J21" s="102" t="n">
        <f aca="false">J17</f>
        <v>1</v>
      </c>
      <c r="K21" s="114" t="n">
        <f aca="false">'RIPTE e IPC'!Z938</f>
        <v>12354.7522455309</v>
      </c>
      <c r="L21" s="114" t="n">
        <f aca="false">K21*100/'RIPTE e IPC'!T939</f>
        <v>1891.93466183218</v>
      </c>
    </row>
    <row r="22" customFormat="false" ht="13.8" hidden="false" customHeight="false" outlineLevel="0" collapsed="false">
      <c r="I22" s="104" t="n">
        <f aca="false">I18+1</f>
        <v>2021</v>
      </c>
      <c r="J22" s="104" t="n">
        <f aca="false">J18</f>
        <v>2</v>
      </c>
      <c r="K22" s="116" t="n">
        <f aca="false">K21</f>
        <v>12354.7522455309</v>
      </c>
      <c r="L22" s="116" t="n">
        <f aca="false">K22*100/'RIPTE e IPC'!T941</f>
        <v>1854.6560747301</v>
      </c>
    </row>
    <row r="23" customFormat="false" ht="13.8" hidden="false" customHeight="false" outlineLevel="0" collapsed="false">
      <c r="I23" s="102" t="n">
        <f aca="false">I19+1</f>
        <v>2021</v>
      </c>
      <c r="J23" s="102" t="n">
        <f aca="false">J19</f>
        <v>3</v>
      </c>
      <c r="K23" s="114" t="n">
        <f aca="false">K22</f>
        <v>12354.7522455309</v>
      </c>
      <c r="L23" s="114" t="n">
        <f aca="false">K23*100/'RIPTE e IPC'!T943</f>
        <v>1818.11202306647</v>
      </c>
    </row>
    <row r="24" customFormat="false" ht="13.8" hidden="false" customHeight="false" outlineLevel="0" collapsed="false">
      <c r="I24" s="104" t="n">
        <f aca="false">I20+1</f>
        <v>2021</v>
      </c>
      <c r="J24" s="104" t="n">
        <f aca="false">J20</f>
        <v>4</v>
      </c>
      <c r="K24" s="116" t="n">
        <f aca="false">K23</f>
        <v>12354.7522455309</v>
      </c>
      <c r="L24" s="116" t="n">
        <f aca="false">K24*100/'RIPTE e IPC'!T945</f>
        <v>1782.28803359128</v>
      </c>
    </row>
    <row r="25" customFormat="false" ht="13.8" hidden="false" customHeight="false" outlineLevel="0" collapsed="false">
      <c r="I25" s="102" t="n">
        <f aca="false">I21+1</f>
        <v>2022</v>
      </c>
      <c r="J25" s="102" t="n">
        <f aca="false">J21</f>
        <v>1</v>
      </c>
      <c r="K25" s="114" t="n">
        <f aca="false">'RIPTE e IPC'!Z950</f>
        <v>13521.9003615836</v>
      </c>
      <c r="L25" s="114" t="n">
        <f aca="false">K25*100/'RIPTE e IPC'!T948</f>
        <v>1893.29139292984</v>
      </c>
    </row>
    <row r="26" customFormat="false" ht="13.8" hidden="false" customHeight="false" outlineLevel="0" collapsed="false">
      <c r="I26" s="104" t="n">
        <f aca="false">I22+1</f>
        <v>2022</v>
      </c>
      <c r="J26" s="104" t="n">
        <f aca="false">J22</f>
        <v>2</v>
      </c>
      <c r="K26" s="116" t="n">
        <f aca="false">K25</f>
        <v>13521.9003615836</v>
      </c>
      <c r="L26" s="116" t="n">
        <f aca="false">K26*100/'RIPTE e IPC'!T951</f>
        <v>1874.5459335939</v>
      </c>
    </row>
    <row r="27" customFormat="false" ht="13.8" hidden="false" customHeight="false" outlineLevel="0" collapsed="false">
      <c r="I27" s="102" t="n">
        <f aca="false">I23+1</f>
        <v>2022</v>
      </c>
      <c r="J27" s="102" t="n">
        <f aca="false">J23</f>
        <v>3</v>
      </c>
      <c r="K27" s="114" t="n">
        <f aca="false">K26</f>
        <v>13521.9003615836</v>
      </c>
      <c r="L27" s="114" t="n">
        <f aca="false">K27*100/'RIPTE e IPC'!T954</f>
        <v>1874.5459335939</v>
      </c>
    </row>
    <row r="28" customFormat="false" ht="13.8" hidden="false" customHeight="false" outlineLevel="0" collapsed="false">
      <c r="I28" s="104" t="n">
        <f aca="false">I24+1</f>
        <v>2022</v>
      </c>
      <c r="J28" s="104" t="n">
        <f aca="false">J24</f>
        <v>4</v>
      </c>
      <c r="K28" s="116" t="n">
        <f aca="false">K27</f>
        <v>13521.9003615836</v>
      </c>
      <c r="L28" s="116" t="n">
        <f aca="false">K28*100/'RIPTE e IPC'!T957</f>
        <v>1874.5459335939</v>
      </c>
    </row>
    <row r="29" customFormat="false" ht="13.8" hidden="false" customHeight="false" outlineLevel="0" collapsed="false">
      <c r="I29" s="102" t="n">
        <f aca="false">I25+1</f>
        <v>2023</v>
      </c>
      <c r="J29" s="102" t="n">
        <f aca="false">J25</f>
        <v>1</v>
      </c>
      <c r="K29" s="114"/>
      <c r="L29" s="114"/>
    </row>
    <row r="30" customFormat="false" ht="13.8" hidden="false" customHeight="false" outlineLevel="0" collapsed="false">
      <c r="I30" s="104" t="n">
        <f aca="false">I26+1</f>
        <v>2023</v>
      </c>
      <c r="J30" s="104" t="n">
        <f aca="false">J26</f>
        <v>2</v>
      </c>
      <c r="K30" s="116"/>
      <c r="L30" s="116"/>
    </row>
    <row r="31" customFormat="false" ht="13.8" hidden="false" customHeight="false" outlineLevel="0" collapsed="false">
      <c r="I31" s="102" t="n">
        <f aca="false">I27+1</f>
        <v>2023</v>
      </c>
      <c r="J31" s="102" t="n">
        <f aca="false">J27</f>
        <v>3</v>
      </c>
      <c r="K31" s="114"/>
      <c r="L31" s="114"/>
    </row>
    <row r="32" customFormat="false" ht="13.8" hidden="false" customHeight="false" outlineLevel="0" collapsed="false">
      <c r="I32" s="104" t="n">
        <f aca="false">I28+1</f>
        <v>2023</v>
      </c>
      <c r="J32" s="104" t="n">
        <f aca="false">J28</f>
        <v>4</v>
      </c>
      <c r="K32" s="116"/>
      <c r="L32" s="116"/>
    </row>
    <row r="33" customFormat="false" ht="13.8" hidden="false" customHeight="false" outlineLevel="0" collapsed="false">
      <c r="I33" s="102" t="n">
        <f aca="false">I29+1</f>
        <v>2024</v>
      </c>
      <c r="J33" s="102" t="n">
        <f aca="false">J29</f>
        <v>1</v>
      </c>
      <c r="K33" s="114"/>
      <c r="L33" s="114"/>
    </row>
    <row r="34" customFormat="false" ht="13.8" hidden="false" customHeight="false" outlineLevel="0" collapsed="false">
      <c r="I34" s="104" t="n">
        <f aca="false">I30+1</f>
        <v>2024</v>
      </c>
      <c r="J34" s="104" t="n">
        <f aca="false">J30</f>
        <v>2</v>
      </c>
      <c r="K34" s="116"/>
      <c r="L34" s="116"/>
    </row>
    <row r="35" customFormat="false" ht="13.8" hidden="false" customHeight="false" outlineLevel="0" collapsed="false">
      <c r="I35" s="102" t="n">
        <f aca="false">I31+1</f>
        <v>2024</v>
      </c>
      <c r="J35" s="102" t="n">
        <f aca="false">J31</f>
        <v>3</v>
      </c>
      <c r="K35" s="114"/>
      <c r="L35" s="114"/>
    </row>
    <row r="36" customFormat="false" ht="13.8" hidden="false" customHeight="false" outlineLevel="0" collapsed="false">
      <c r="I36" s="104" t="n">
        <f aca="false">I32+1</f>
        <v>2024</v>
      </c>
      <c r="J36" s="104" t="n">
        <f aca="false">J32</f>
        <v>4</v>
      </c>
      <c r="K36" s="116"/>
      <c r="L36" s="116"/>
    </row>
    <row r="37" customFormat="false" ht="13.8" hidden="false" customHeight="false" outlineLevel="0" collapsed="false">
      <c r="I37" s="102" t="n">
        <f aca="false">I33+1</f>
        <v>2025</v>
      </c>
      <c r="J37" s="102" t="n">
        <f aca="false">J33</f>
        <v>1</v>
      </c>
      <c r="K37" s="114"/>
      <c r="L37" s="114"/>
    </row>
    <row r="38" customFormat="false" ht="13.8" hidden="false" customHeight="false" outlineLevel="0" collapsed="false">
      <c r="I38" s="104" t="n">
        <f aca="false">I34+1</f>
        <v>2025</v>
      </c>
      <c r="J38" s="104" t="n">
        <f aca="false">J34</f>
        <v>2</v>
      </c>
      <c r="K38" s="116"/>
      <c r="L38" s="116"/>
    </row>
    <row r="39" customFormat="false" ht="13.8" hidden="false" customHeight="false" outlineLevel="0" collapsed="false">
      <c r="I39" s="102" t="n">
        <f aca="false">I35+1</f>
        <v>2025</v>
      </c>
      <c r="J39" s="102" t="n">
        <f aca="false">J35</f>
        <v>3</v>
      </c>
      <c r="K39" s="114"/>
      <c r="L39" s="114"/>
    </row>
    <row r="40" customFormat="false" ht="13.8" hidden="false" customHeight="false" outlineLevel="0" collapsed="false">
      <c r="I40" s="104" t="n">
        <f aca="false">I36+1</f>
        <v>2025</v>
      </c>
      <c r="J40" s="104" t="n">
        <f aca="false">J36</f>
        <v>4</v>
      </c>
      <c r="K40" s="116"/>
      <c r="L40" s="116"/>
    </row>
    <row r="41" customFormat="false" ht="13.8" hidden="false" customHeight="false" outlineLevel="0" collapsed="false">
      <c r="I41" s="102" t="n">
        <f aca="false">I37+1</f>
        <v>2026</v>
      </c>
      <c r="J41" s="102" t="n">
        <f aca="false">J37</f>
        <v>1</v>
      </c>
      <c r="K41" s="114"/>
      <c r="L41" s="114"/>
    </row>
    <row r="42" customFormat="false" ht="13.8" hidden="false" customHeight="false" outlineLevel="0" collapsed="false">
      <c r="I42" s="104" t="n">
        <f aca="false">I38+1</f>
        <v>2026</v>
      </c>
      <c r="J42" s="104" t="n">
        <f aca="false">J38</f>
        <v>2</v>
      </c>
      <c r="K42" s="116"/>
      <c r="L42" s="116"/>
    </row>
    <row r="43" customFormat="false" ht="13.8" hidden="false" customHeight="false" outlineLevel="0" collapsed="false">
      <c r="I43" s="102" t="n">
        <f aca="false">I39+1</f>
        <v>2026</v>
      </c>
      <c r="J43" s="102" t="n">
        <f aca="false">J39</f>
        <v>3</v>
      </c>
      <c r="K43" s="114"/>
      <c r="L43" s="114"/>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5.9" hidden="false" customHeight="false" outlineLevel="0" collapsed="false">
      <c r="A304" s="45" t="n">
        <v>2019</v>
      </c>
      <c r="B304" s="45" t="n">
        <v>6</v>
      </c>
      <c r="C304" s="45" t="n">
        <v>4753.19</v>
      </c>
      <c r="D304" s="46" t="n">
        <f aca="false">RIPTE!C304*RIPTE!$D$5/100</f>
        <v>41584.233353</v>
      </c>
      <c r="E304" s="0" t="n">
        <v>41584.2</v>
      </c>
    </row>
    <row r="305" customFormat="false" ht="15.9" hidden="false" customHeight="false" outlineLevel="0" collapsed="false">
      <c r="A305" s="43" t="n">
        <v>2019</v>
      </c>
      <c r="B305" s="43" t="n">
        <v>7</v>
      </c>
      <c r="C305" s="43"/>
      <c r="E305" s="0" t="s">
        <v>39</v>
      </c>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true" showOutlineSymbols="true" defaultGridColor="true" view="normal" topLeftCell="G1" colorId="64" zoomScale="85" zoomScaleNormal="85" zoomScalePageLayoutView="100" workbookViewId="0">
      <pane xSplit="0" ySplit="1" topLeftCell="A906" activePane="bottomLeft" state="frozen"/>
      <selection pane="topLeft" activeCell="G1" activeCellId="0" sqref="G1"/>
      <selection pane="bottomLeft" activeCell="G919" activeCellId="0" sqref="G919"/>
    </sheetView>
  </sheetViews>
  <sheetFormatPr defaultRowHeight="13.8"/>
  <cols>
    <col collapsed="false" hidden="false" max="10" min="10" style="0" width="25.7091836734694"/>
    <col collapsed="false" hidden="false" max="11" min="11" style="0" width="18.0867346938776"/>
    <col collapsed="false" hidden="false" max="12" min="12" style="0" width="22.8112244897959"/>
    <col collapsed="false" hidden="false" max="13" min="13" style="0" width="19.4387755102041"/>
    <col collapsed="false" hidden="false" max="15" min="15" style="0" width="21.734693877551"/>
    <col collapsed="false" hidden="false" max="18" min="17" style="0" width="17.0102040816327"/>
    <col collapsed="false" hidden="false" max="19" min="19" style="0" width="20.8622448979592"/>
    <col collapsed="false" hidden="false" max="20" min="20" style="0" width="21.5255102040816"/>
    <col collapsed="false" hidden="false" max="22" min="21" style="0" width="26.5204081632653"/>
    <col collapsed="false" hidden="false" max="23" min="23" style="0" width="35.5765306122449"/>
    <col collapsed="false" hidden="false" max="24" min="24" style="0" width="25.7857142857143"/>
  </cols>
  <sheetData>
    <row r="1" customFormat="false" ht="134"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c r="X1" s="52" t="s">
        <v>54</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1.84836744854506E-013</v>
      </c>
      <c r="L2" s="53"/>
      <c r="M2" s="53"/>
      <c r="N2" s="53"/>
      <c r="O2" s="53"/>
      <c r="P2" s="53"/>
      <c r="Q2" s="53"/>
      <c r="R2" s="53"/>
      <c r="S2" s="53"/>
      <c r="T2" s="4" t="n">
        <f aca="false">'RIPTE e IPC'!C2*100/'RIPTE e IPC'!$C$864</f>
        <v>4.78183531547191E-013</v>
      </c>
      <c r="U2" s="53"/>
      <c r="V2" s="53"/>
      <c r="W2" s="53"/>
      <c r="X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c r="X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1.86665975733851E-013</v>
      </c>
      <c r="L4" s="53"/>
      <c r="M4" s="53"/>
      <c r="N4" s="53"/>
      <c r="O4" s="53"/>
      <c r="P4" s="53"/>
      <c r="Q4" s="53"/>
      <c r="R4" s="53"/>
      <c r="S4" s="53"/>
      <c r="T4" s="10" t="n">
        <f aca="false">'RIPTE e IPC'!C4*100/'RIPTE e IPC'!$C$864</f>
        <v>4.82915859432477E-013</v>
      </c>
      <c r="U4" s="53"/>
      <c r="V4" s="53"/>
      <c r="W4" s="53"/>
      <c r="X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c r="X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c r="X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1.86468981639152E-013</v>
      </c>
      <c r="L7" s="53"/>
      <c r="M7" s="53"/>
      <c r="N7" s="53"/>
      <c r="O7" s="53"/>
      <c r="P7" s="53"/>
      <c r="Q7" s="53"/>
      <c r="R7" s="53"/>
      <c r="S7" s="53"/>
      <c r="T7" s="10" t="n">
        <f aca="false">'RIPTE e IPC'!C7*100/'RIPTE e IPC'!$C$864</f>
        <v>4.82406224121754E-013</v>
      </c>
      <c r="U7" s="53"/>
      <c r="V7" s="53"/>
      <c r="W7" s="53"/>
      <c r="X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c r="X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c r="X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c r="X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c r="X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c r="X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c r="X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1.78645501878258E-013</v>
      </c>
      <c r="L14" s="53"/>
      <c r="M14" s="53"/>
      <c r="N14" s="53"/>
      <c r="O14" s="53"/>
      <c r="P14" s="53"/>
      <c r="Q14" s="53"/>
      <c r="R14" s="53"/>
      <c r="S14" s="53"/>
      <c r="T14" s="4" t="n">
        <f aca="false">'RIPTE e IPC'!C14*100/'RIPTE e IPC'!$C$864</f>
        <v>4.62166421781603E-013</v>
      </c>
      <c r="U14" s="53"/>
      <c r="V14" s="53"/>
      <c r="W14" s="53"/>
      <c r="X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c r="X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1.80165170608793E-013</v>
      </c>
      <c r="L16" s="53"/>
      <c r="M16" s="53"/>
      <c r="N16" s="53"/>
      <c r="O16" s="53"/>
      <c r="P16" s="53"/>
      <c r="Q16" s="53"/>
      <c r="R16" s="53"/>
      <c r="S16" s="53"/>
      <c r="T16" s="10" t="n">
        <f aca="false">'RIPTE e IPC'!C16*100/'RIPTE e IPC'!$C$864</f>
        <v>4.66097894178609E-013</v>
      </c>
      <c r="U16" s="53"/>
      <c r="V16" s="53"/>
      <c r="W16" s="53"/>
      <c r="X16" s="53"/>
    </row>
    <row r="17" customFormat="false" ht="15" hidden="false" customHeight="false" outlineLevel="0" collapsed="false">
      <c r="A17" s="4" t="n">
        <v>1944</v>
      </c>
      <c r="B17" s="4" t="str">
        <f aca="false">'RIPTE e IPC'!B5</f>
        <v>Abril</v>
      </c>
      <c r="C17" s="4" t="n">
        <v>9.43849980616046E-013</v>
      </c>
      <c r="D17" s="53"/>
      <c r="E17" s="53"/>
      <c r="F17" s="53"/>
      <c r="G17" s="53"/>
      <c r="H17" s="53"/>
      <c r="I17" s="53"/>
      <c r="J17" s="4" t="n">
        <f aca="false">'RIPTE e IPC'!C17*100/'RIPTE e IPC'!$C$773</f>
        <v>1.02793730831046E-012</v>
      </c>
      <c r="K17" s="4" t="n">
        <f aca="false">'RIPTE e IPC'!J17*100/'RIPTE e IPC'!$J$864</f>
        <v>1.78138945634749E-013</v>
      </c>
      <c r="L17" s="53"/>
      <c r="M17" s="53"/>
      <c r="N17" s="53"/>
      <c r="O17" s="53"/>
      <c r="P17" s="53"/>
      <c r="Q17" s="53"/>
      <c r="R17" s="53"/>
      <c r="S17" s="53"/>
      <c r="T17" s="4" t="n">
        <f aca="false">'RIPTE e IPC'!C17*100/'RIPTE e IPC'!$C$864</f>
        <v>4.60855930982601E-013</v>
      </c>
      <c r="U17" s="53"/>
      <c r="V17" s="53"/>
      <c r="W17" s="53"/>
      <c r="X17" s="53"/>
    </row>
    <row r="18" customFormat="false" ht="15" hidden="false" customHeight="false" outlineLevel="0" collapsed="false">
      <c r="A18" s="7" t="n">
        <v>1944</v>
      </c>
      <c r="B18" s="7" t="str">
        <f aca="false">'RIPTE e IPC'!B6</f>
        <v>Mayo</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c r="X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c r="X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c r="X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c r="X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1.82669809812819E-013</v>
      </c>
      <c r="L22" s="53"/>
      <c r="M22" s="53"/>
      <c r="N22" s="53"/>
      <c r="O22" s="53"/>
      <c r="P22" s="53"/>
      <c r="Q22" s="53"/>
      <c r="R22" s="53"/>
      <c r="S22" s="53"/>
      <c r="T22" s="10" t="n">
        <f aca="false">'RIPTE e IPC'!C22*100/'RIPTE e IPC'!$C$864</f>
        <v>4.72577543129235E-013</v>
      </c>
      <c r="U22" s="53"/>
      <c r="V22" s="53"/>
      <c r="W22" s="53"/>
      <c r="X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c r="X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c r="X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c r="X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1.98626331483421E-013</v>
      </c>
      <c r="L26" s="53"/>
      <c r="M26" s="53"/>
      <c r="N26" s="53"/>
      <c r="O26" s="53"/>
      <c r="P26" s="53"/>
      <c r="Q26" s="53"/>
      <c r="R26" s="53"/>
      <c r="S26" s="53"/>
      <c r="T26" s="4" t="n">
        <f aca="false">'RIPTE e IPC'!C26*100/'RIPTE e IPC'!$C$864</f>
        <v>5.13858003297821E-013</v>
      </c>
      <c r="U26" s="53"/>
      <c r="V26" s="53"/>
      <c r="W26" s="53"/>
      <c r="X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2.02425503309753E-013</v>
      </c>
      <c r="L27" s="53"/>
      <c r="M27" s="53"/>
      <c r="N27" s="53"/>
      <c r="O27" s="53"/>
      <c r="P27" s="53"/>
      <c r="Q27" s="53"/>
      <c r="R27" s="53"/>
      <c r="S27" s="53"/>
      <c r="T27" s="7" t="n">
        <f aca="false">'RIPTE e IPC'!C27*100/'RIPTE e IPC'!$C$864</f>
        <v>5.23686684290338E-013</v>
      </c>
      <c r="U27" s="53"/>
      <c r="V27" s="53"/>
      <c r="W27" s="53"/>
      <c r="X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c r="X28" s="53"/>
    </row>
    <row r="29" customFormat="false" ht="15" hidden="false" customHeight="false" outlineLevel="0" collapsed="false">
      <c r="A29" s="4" t="n">
        <v>1945</v>
      </c>
      <c r="B29" s="4" t="str">
        <f aca="false">'RIPTE e IPC'!B17</f>
        <v>Abril</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c r="X29" s="53"/>
    </row>
    <row r="30" customFormat="false" ht="15" hidden="false" customHeight="false" outlineLevel="0" collapsed="false">
      <c r="A30" s="7" t="n">
        <v>1945</v>
      </c>
      <c r="B30" s="7" t="str">
        <f aca="false">'RIPTE e IPC'!B18</f>
        <v>Mayo</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c r="X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2.18579019075053E-013</v>
      </c>
      <c r="L31" s="53"/>
      <c r="M31" s="53"/>
      <c r="N31" s="53"/>
      <c r="O31" s="53"/>
      <c r="P31" s="53"/>
      <c r="Q31" s="53"/>
      <c r="R31" s="53"/>
      <c r="S31" s="53"/>
      <c r="T31" s="10" t="n">
        <f aca="false">'RIPTE e IPC'!C31*100/'RIPTE e IPC'!$C$864</f>
        <v>5.65476779769642E-013</v>
      </c>
      <c r="U31" s="53"/>
      <c r="V31" s="53"/>
      <c r="W31" s="53"/>
      <c r="X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c r="X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2.1914185934562E-013</v>
      </c>
      <c r="L33" s="53"/>
      <c r="M33" s="53"/>
      <c r="N33" s="53"/>
      <c r="O33" s="53"/>
      <c r="P33" s="53"/>
      <c r="Q33" s="53"/>
      <c r="R33" s="53"/>
      <c r="S33" s="53"/>
      <c r="T33" s="7" t="n">
        <f aca="false">'RIPTE e IPC'!C33*100/'RIPTE e IPC'!$C$864</f>
        <v>5.66932880657425E-013</v>
      </c>
      <c r="U33" s="53"/>
      <c r="V33" s="53"/>
      <c r="W33" s="53"/>
      <c r="X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c r="X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c r="X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c r="X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c r="X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2.41683612181865E-013</v>
      </c>
      <c r="L38" s="53"/>
      <c r="M38" s="53"/>
      <c r="N38" s="53"/>
      <c r="O38" s="53"/>
      <c r="P38" s="53"/>
      <c r="Q38" s="53"/>
      <c r="R38" s="53"/>
      <c r="S38" s="53"/>
      <c r="T38" s="4" t="n">
        <f aca="false">'RIPTE e IPC'!C38*100/'RIPTE e IPC'!$C$864</f>
        <v>6.25249721213041E-013</v>
      </c>
      <c r="U38" s="53"/>
      <c r="V38" s="53"/>
      <c r="W38" s="53"/>
      <c r="X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c r="X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c r="X40" s="53"/>
    </row>
    <row r="41" customFormat="false" ht="15" hidden="false" customHeight="false" outlineLevel="0" collapsed="false">
      <c r="A41" s="4" t="n">
        <v>1946</v>
      </c>
      <c r="B41" s="4" t="str">
        <f aca="false">'RIPTE e IPC'!B29</f>
        <v>Abril</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c r="X41" s="53"/>
    </row>
    <row r="42" customFormat="false" ht="15" hidden="false" customHeight="false" outlineLevel="0" collapsed="false">
      <c r="A42" s="7" t="n">
        <v>1946</v>
      </c>
      <c r="B42" s="7" t="str">
        <f aca="false">'RIPTE e IPC'!B30</f>
        <v>Mayo</v>
      </c>
      <c r="C42" s="7" t="n">
        <v>1.33928286349025E-012</v>
      </c>
      <c r="D42" s="53"/>
      <c r="E42" s="53"/>
      <c r="F42" s="53"/>
      <c r="G42" s="53"/>
      <c r="H42" s="53"/>
      <c r="I42" s="53"/>
      <c r="J42" s="7" t="n">
        <f aca="false">'RIPTE e IPC'!C42*100/'RIPTE e IPC'!$C$773</f>
        <v>1.45859919482535E-012</v>
      </c>
      <c r="K42" s="7" t="n">
        <f aca="false">'RIPTE e IPC'!J42*100/'RIPTE e IPC'!$J$864</f>
        <v>2.52771565512053E-013</v>
      </c>
      <c r="L42" s="53"/>
      <c r="M42" s="53"/>
      <c r="N42" s="53"/>
      <c r="O42" s="53"/>
      <c r="P42" s="53"/>
      <c r="Q42" s="53"/>
      <c r="R42" s="53"/>
      <c r="S42" s="53"/>
      <c r="T42" s="7" t="n">
        <f aca="false">'RIPTE e IPC'!C42*100/'RIPTE e IPC'!$C$864</f>
        <v>6.53934908702322E-013</v>
      </c>
      <c r="U42" s="53"/>
      <c r="V42" s="53"/>
      <c r="W42" s="53"/>
      <c r="X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c r="X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2.57640133852467E-013</v>
      </c>
      <c r="L44" s="53"/>
      <c r="M44" s="53"/>
      <c r="N44" s="53"/>
      <c r="O44" s="53"/>
      <c r="P44" s="53"/>
      <c r="Q44" s="53"/>
      <c r="R44" s="53"/>
      <c r="S44" s="53"/>
      <c r="T44" s="4" t="n">
        <f aca="false">'RIPTE e IPC'!C44*100/'RIPTE e IPC'!$C$864</f>
        <v>6.6653018138163E-013</v>
      </c>
      <c r="U44" s="53"/>
      <c r="V44" s="53"/>
      <c r="W44" s="53"/>
      <c r="X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2.5583904498665E-013</v>
      </c>
      <c r="L45" s="53"/>
      <c r="M45" s="53"/>
      <c r="N45" s="53"/>
      <c r="O45" s="53"/>
      <c r="P45" s="53"/>
      <c r="Q45" s="53"/>
      <c r="R45" s="53"/>
      <c r="S45" s="53"/>
      <c r="T45" s="7" t="n">
        <f aca="false">'RIPTE e IPC'!C45*100/'RIPTE e IPC'!$C$864</f>
        <v>6.61870658540732E-013</v>
      </c>
      <c r="U45" s="53"/>
      <c r="V45" s="53"/>
      <c r="W45" s="53"/>
      <c r="X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2.56204891162518E-013</v>
      </c>
      <c r="L46" s="53"/>
      <c r="M46" s="53"/>
      <c r="N46" s="53"/>
      <c r="O46" s="53"/>
      <c r="P46" s="53"/>
      <c r="Q46" s="53"/>
      <c r="R46" s="53"/>
      <c r="S46" s="53"/>
      <c r="T46" s="10" t="n">
        <f aca="false">'RIPTE e IPC'!C46*100/'RIPTE e IPC'!$C$864</f>
        <v>6.62817124117785E-013</v>
      </c>
      <c r="U46" s="53"/>
      <c r="V46" s="53"/>
      <c r="W46" s="53"/>
      <c r="X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c r="X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c r="X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c r="X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2.6585760180276E-013</v>
      </c>
      <c r="L50" s="53"/>
      <c r="M50" s="53"/>
      <c r="N50" s="53"/>
      <c r="O50" s="53"/>
      <c r="P50" s="53"/>
      <c r="Q50" s="53"/>
      <c r="R50" s="53"/>
      <c r="S50" s="53"/>
      <c r="T50" s="4" t="n">
        <f aca="false">'RIPTE e IPC'!C50*100/'RIPTE e IPC'!$C$864</f>
        <v>6.87789254343227E-013</v>
      </c>
      <c r="U50" s="53"/>
      <c r="V50" s="53"/>
      <c r="W50" s="53"/>
      <c r="X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c r="X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c r="X52" s="53"/>
    </row>
    <row r="53" customFormat="false" ht="15" hidden="false" customHeight="false" outlineLevel="0" collapsed="false">
      <c r="A53" s="4" t="n">
        <v>1947</v>
      </c>
      <c r="B53" s="4" t="str">
        <f aca="false">'RIPTE e IPC'!B41</f>
        <v>Abril</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c r="X53" s="53"/>
    </row>
    <row r="54" customFormat="false" ht="15" hidden="false" customHeight="false" outlineLevel="0" collapsed="false">
      <c r="A54" s="7" t="n">
        <v>1947</v>
      </c>
      <c r="B54" s="7" t="str">
        <f aca="false">'RIPTE e IPC'!B42</f>
        <v>Mayo</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c r="X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c r="X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c r="X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c r="X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c r="X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2.95941414264614E-013</v>
      </c>
      <c r="L59" s="53"/>
      <c r="M59" s="53"/>
      <c r="N59" s="53"/>
      <c r="O59" s="53"/>
      <c r="P59" s="53"/>
      <c r="Q59" s="53"/>
      <c r="R59" s="53"/>
      <c r="S59" s="53"/>
      <c r="T59" s="4" t="n">
        <f aca="false">'RIPTE e IPC'!C59*100/'RIPTE e IPC'!$C$864</f>
        <v>7.65617846795107E-013</v>
      </c>
      <c r="U59" s="53"/>
      <c r="V59" s="53"/>
      <c r="W59" s="53"/>
      <c r="X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2.98699331590397E-013</v>
      </c>
      <c r="L60" s="53"/>
      <c r="M60" s="53"/>
      <c r="N60" s="53"/>
      <c r="O60" s="53"/>
      <c r="P60" s="53"/>
      <c r="Q60" s="53"/>
      <c r="R60" s="53"/>
      <c r="S60" s="53"/>
      <c r="T60" s="7" t="n">
        <f aca="false">'RIPTE e IPC'!C60*100/'RIPTE e IPC'!$C$864</f>
        <v>7.72752741145232E-013</v>
      </c>
      <c r="U60" s="53"/>
      <c r="V60" s="53"/>
      <c r="W60" s="53"/>
      <c r="X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c r="X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3.03202053754941E-013</v>
      </c>
      <c r="L62" s="53"/>
      <c r="M62" s="53"/>
      <c r="N62" s="53"/>
      <c r="O62" s="53"/>
      <c r="P62" s="53"/>
      <c r="Q62" s="53"/>
      <c r="R62" s="53"/>
      <c r="S62" s="53"/>
      <c r="T62" s="4" t="n">
        <f aca="false">'RIPTE e IPC'!C62*100/'RIPTE e IPC'!$C$864</f>
        <v>7.84401548247476E-013</v>
      </c>
      <c r="U62" s="53"/>
      <c r="V62" s="53"/>
      <c r="W62" s="53"/>
      <c r="X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c r="X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c r="X64" s="53"/>
    </row>
    <row r="65" customFormat="false" ht="15" hidden="false" customHeight="false" outlineLevel="0" collapsed="false">
      <c r="A65" s="4" t="n">
        <v>1948</v>
      </c>
      <c r="B65" s="4" t="str">
        <f aca="false">'RIPTE e IPC'!B53</f>
        <v>Abril</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c r="X65" s="53"/>
    </row>
    <row r="66" customFormat="false" ht="15" hidden="false" customHeight="false" outlineLevel="0" collapsed="false">
      <c r="A66" s="7" t="n">
        <v>1948</v>
      </c>
      <c r="B66" s="7" t="str">
        <f aca="false">'RIPTE e IPC'!B54</f>
        <v>Mayo</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c r="X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3.26306646861753E-013</v>
      </c>
      <c r="L67" s="53"/>
      <c r="M67" s="53"/>
      <c r="N67" s="53"/>
      <c r="O67" s="53"/>
      <c r="P67" s="53"/>
      <c r="Q67" s="53"/>
      <c r="R67" s="53"/>
      <c r="S67" s="53"/>
      <c r="T67" s="10" t="n">
        <f aca="false">'RIPTE e IPC'!C67*100/'RIPTE e IPC'!$C$864</f>
        <v>8.44174489690876E-013</v>
      </c>
      <c r="U67" s="53"/>
      <c r="V67" s="53"/>
      <c r="W67" s="53"/>
      <c r="X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c r="X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3.32272753729774E-013</v>
      </c>
      <c r="L69" s="53"/>
      <c r="M69" s="53"/>
      <c r="N69" s="53"/>
      <c r="O69" s="53"/>
      <c r="P69" s="53"/>
      <c r="Q69" s="53"/>
      <c r="R69" s="53"/>
      <c r="S69" s="53"/>
      <c r="T69" s="7" t="n">
        <f aca="false">'RIPTE e IPC'!C69*100/'RIPTE e IPC'!$C$864</f>
        <v>8.5960915910135E-013</v>
      </c>
      <c r="U69" s="53"/>
      <c r="V69" s="53"/>
      <c r="W69" s="53"/>
      <c r="X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3.45893488277518E-013</v>
      </c>
      <c r="L70" s="53"/>
      <c r="M70" s="53"/>
      <c r="N70" s="53"/>
      <c r="O70" s="53"/>
      <c r="P70" s="53"/>
      <c r="Q70" s="53"/>
      <c r="R70" s="53"/>
      <c r="S70" s="53"/>
      <c r="T70" s="10" t="n">
        <f aca="false">'RIPTE e IPC'!C70*100/'RIPTE e IPC'!$C$864</f>
        <v>8.94846800585647E-013</v>
      </c>
      <c r="U70" s="53"/>
      <c r="V70" s="53"/>
      <c r="W70" s="53"/>
      <c r="X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c r="X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c r="X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c r="X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c r="X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3.67309560572628E-013</v>
      </c>
      <c r="L75" s="53"/>
      <c r="M75" s="53"/>
      <c r="N75" s="53"/>
      <c r="O75" s="53"/>
      <c r="P75" s="53"/>
      <c r="Q75" s="53"/>
      <c r="R75" s="53"/>
      <c r="S75" s="53"/>
      <c r="T75" s="7" t="n">
        <f aca="false">'RIPTE e IPC'!C75*100/'RIPTE e IPC'!$C$864</f>
        <v>9.50251439365702E-013</v>
      </c>
      <c r="U75" s="53"/>
      <c r="V75" s="53"/>
      <c r="W75" s="53"/>
      <c r="X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c r="X76" s="53"/>
    </row>
    <row r="77" customFormat="false" ht="15" hidden="false" customHeight="false" outlineLevel="0" collapsed="false">
      <c r="A77" s="4" t="n">
        <v>1949</v>
      </c>
      <c r="B77" s="4" t="str">
        <f aca="false">'RIPTE e IPC'!B65</f>
        <v>Abril</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c r="X77" s="53"/>
    </row>
    <row r="78" customFormat="false" ht="15" hidden="false" customHeight="false" outlineLevel="0" collapsed="false">
      <c r="A78" s="7" t="n">
        <v>1949</v>
      </c>
      <c r="B78" s="7" t="str">
        <f aca="false">'RIPTE e IPC'!B66</f>
        <v>Mayo</v>
      </c>
      <c r="C78" s="7" t="n">
        <v>2.24332116245946E-012</v>
      </c>
      <c r="D78" s="53"/>
      <c r="E78" s="53"/>
      <c r="F78" s="53"/>
      <c r="G78" s="53"/>
      <c r="H78" s="53"/>
      <c r="I78" s="53"/>
      <c r="J78" s="7" t="n">
        <f aca="false">'RIPTE e IPC'!C78*100/'RIPTE e IPC'!$C$773</f>
        <v>2.44317801003646E-012</v>
      </c>
      <c r="K78" s="7" t="n">
        <f aca="false">'RIPTE e IPC'!J78*100/'RIPTE e IPC'!$J$864</f>
        <v>4.2339659353472E-013</v>
      </c>
      <c r="L78" s="53"/>
      <c r="M78" s="53"/>
      <c r="N78" s="53"/>
      <c r="O78" s="53"/>
      <c r="P78" s="53"/>
      <c r="Q78" s="53"/>
      <c r="R78" s="53"/>
      <c r="S78" s="53"/>
      <c r="T78" s="7" t="n">
        <f aca="false">'RIPTE e IPC'!C78*100/'RIPTE e IPC'!$C$864</f>
        <v>1.09535189283305E-012</v>
      </c>
      <c r="U78" s="53"/>
      <c r="V78" s="53"/>
      <c r="W78" s="53"/>
      <c r="X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c r="X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c r="X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c r="X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4.50694346657264E-013</v>
      </c>
      <c r="L82" s="53"/>
      <c r="M82" s="53"/>
      <c r="N82" s="53"/>
      <c r="O82" s="53"/>
      <c r="P82" s="53"/>
      <c r="Q82" s="53"/>
      <c r="R82" s="53"/>
      <c r="S82" s="53"/>
      <c r="T82" s="10" t="n">
        <f aca="false">'RIPTE e IPC'!C82*100/'RIPTE e IPC'!$C$864</f>
        <v>1.16597278589042E-012</v>
      </c>
      <c r="U82" s="53"/>
      <c r="V82" s="53"/>
      <c r="W82" s="53"/>
      <c r="X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c r="X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4.77907673739224E-013</v>
      </c>
      <c r="L84" s="53"/>
      <c r="M84" s="53"/>
      <c r="N84" s="53"/>
      <c r="O84" s="53"/>
      <c r="P84" s="53"/>
      <c r="Q84" s="53"/>
      <c r="R84" s="53"/>
      <c r="S84" s="53"/>
      <c r="T84" s="7" t="n">
        <f aca="false">'RIPTE e IPC'!C84*100/'RIPTE e IPC'!$C$864</f>
        <v>1.23637526381462E-012</v>
      </c>
      <c r="U84" s="53"/>
      <c r="V84" s="53"/>
      <c r="W84" s="53"/>
      <c r="X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4.89502183312924E-013</v>
      </c>
      <c r="L85" s="53"/>
      <c r="M85" s="53"/>
      <c r="N85" s="53"/>
      <c r="O85" s="53"/>
      <c r="P85" s="53"/>
      <c r="Q85" s="53"/>
      <c r="R85" s="53"/>
      <c r="S85" s="53"/>
      <c r="T85" s="10" t="n">
        <f aca="false">'RIPTE e IPC'!C85*100/'RIPTE e IPC'!$C$864</f>
        <v>1.2663709421029E-012</v>
      </c>
      <c r="U85" s="53"/>
      <c r="V85" s="53"/>
      <c r="W85" s="53"/>
      <c r="X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c r="X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4.93329497152785E-013</v>
      </c>
      <c r="L87" s="53"/>
      <c r="M87" s="53"/>
      <c r="N87" s="53"/>
      <c r="O87" s="53"/>
      <c r="P87" s="53"/>
      <c r="Q87" s="53"/>
      <c r="R87" s="53"/>
      <c r="S87" s="53"/>
      <c r="T87" s="7" t="n">
        <f aca="false">'RIPTE e IPC'!C87*100/'RIPTE e IPC'!$C$864</f>
        <v>1.27627242813981E-012</v>
      </c>
      <c r="U87" s="53"/>
      <c r="V87" s="53"/>
      <c r="W87" s="53"/>
      <c r="X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c r="X88" s="53"/>
    </row>
    <row r="89" customFormat="false" ht="15" hidden="false" customHeight="false" outlineLevel="0" collapsed="false">
      <c r="A89" s="4" t="n">
        <v>1950</v>
      </c>
      <c r="B89" s="4" t="str">
        <f aca="false">'RIPTE e IPC'!B77</f>
        <v>Abril</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c r="X89" s="53"/>
    </row>
    <row r="90" customFormat="false" ht="15" hidden="false" customHeight="false" outlineLevel="0" collapsed="false">
      <c r="A90" s="7" t="n">
        <v>1950</v>
      </c>
      <c r="B90" s="7" t="str">
        <f aca="false">'RIPTE e IPC'!B78</f>
        <v>Mayo</v>
      </c>
      <c r="C90" s="7" t="n">
        <v>2.79859720160861E-012</v>
      </c>
      <c r="D90" s="53"/>
      <c r="E90" s="53"/>
      <c r="F90" s="53"/>
      <c r="G90" s="53"/>
      <c r="H90" s="53"/>
      <c r="I90" s="53"/>
      <c r="J90" s="7" t="n">
        <f aca="false">'RIPTE e IPC'!C90*100/'RIPTE e IPC'!$C$773</f>
        <v>3.04792343438845E-012</v>
      </c>
      <c r="K90" s="7" t="n">
        <f aca="false">'RIPTE e IPC'!J90*100/'RIPTE e IPC'!$J$864</f>
        <v>5.28197451914467E-013</v>
      </c>
      <c r="L90" s="53"/>
      <c r="M90" s="53"/>
      <c r="N90" s="53"/>
      <c r="O90" s="53"/>
      <c r="P90" s="53"/>
      <c r="Q90" s="53"/>
      <c r="R90" s="53"/>
      <c r="S90" s="53"/>
      <c r="T90" s="7" t="n">
        <f aca="false">'RIPTE e IPC'!C90*100/'RIPTE e IPC'!$C$864</f>
        <v>1.36647787813782E-012</v>
      </c>
      <c r="U90" s="53"/>
      <c r="V90" s="53"/>
      <c r="W90" s="53"/>
      <c r="X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5.43281571165689E-013</v>
      </c>
      <c r="L91" s="53"/>
      <c r="M91" s="53"/>
      <c r="N91" s="53"/>
      <c r="O91" s="53"/>
      <c r="P91" s="53"/>
      <c r="Q91" s="53"/>
      <c r="R91" s="53"/>
      <c r="S91" s="53"/>
      <c r="T91" s="10" t="n">
        <f aca="false">'RIPTE e IPC'!C91*100/'RIPTE e IPC'!$C$864</f>
        <v>1.40550138193035E-012</v>
      </c>
      <c r="U91" s="53"/>
      <c r="V91" s="53"/>
      <c r="W91" s="53"/>
      <c r="X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c r="X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5.44519819760937E-013</v>
      </c>
      <c r="L93" s="53"/>
      <c r="M93" s="53"/>
      <c r="N93" s="53"/>
      <c r="O93" s="53"/>
      <c r="P93" s="53"/>
      <c r="Q93" s="53"/>
      <c r="R93" s="53"/>
      <c r="S93" s="53"/>
      <c r="T93" s="7" t="n">
        <f aca="false">'RIPTE e IPC'!C93*100/'RIPTE e IPC'!$C$864</f>
        <v>1.40870480388346E-012</v>
      </c>
      <c r="U93" s="53"/>
      <c r="V93" s="53"/>
      <c r="W93" s="53"/>
      <c r="X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5.66104744137217E-013</v>
      </c>
      <c r="L94" s="53"/>
      <c r="M94" s="53"/>
      <c r="N94" s="53"/>
      <c r="O94" s="53"/>
      <c r="P94" s="53"/>
      <c r="Q94" s="53"/>
      <c r="R94" s="53"/>
      <c r="S94" s="53"/>
      <c r="T94" s="10" t="n">
        <f aca="false">'RIPTE e IPC'!C94*100/'RIPTE e IPC'!$C$864</f>
        <v>1.46454627292985E-012</v>
      </c>
      <c r="U94" s="53"/>
      <c r="V94" s="53"/>
      <c r="W94" s="53"/>
      <c r="X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5.87577100459385E-013</v>
      </c>
      <c r="L95" s="53"/>
      <c r="M95" s="53"/>
      <c r="N95" s="53"/>
      <c r="O95" s="53"/>
      <c r="P95" s="53"/>
      <c r="Q95" s="53"/>
      <c r="R95" s="53"/>
      <c r="S95" s="53"/>
      <c r="T95" s="4" t="n">
        <f aca="false">'RIPTE e IPC'!C95*100/'RIPTE e IPC'!$C$864</f>
        <v>1.52009652179869E-012</v>
      </c>
      <c r="U95" s="53"/>
      <c r="V95" s="53"/>
      <c r="W95" s="53"/>
      <c r="X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5.86282567837077E-013</v>
      </c>
      <c r="L96" s="53"/>
      <c r="M96" s="53"/>
      <c r="N96" s="53"/>
      <c r="O96" s="53"/>
      <c r="P96" s="53"/>
      <c r="Q96" s="53"/>
      <c r="R96" s="53"/>
      <c r="S96" s="53"/>
      <c r="T96" s="7" t="n">
        <f aca="false">'RIPTE e IPC'!C96*100/'RIPTE e IPC'!$C$864</f>
        <v>1.51674748975679E-012</v>
      </c>
      <c r="U96" s="53"/>
      <c r="V96" s="53"/>
      <c r="W96" s="53"/>
      <c r="X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5.97736367343135E-013</v>
      </c>
      <c r="L97" s="53"/>
      <c r="M97" s="53"/>
      <c r="N97" s="53"/>
      <c r="O97" s="53"/>
      <c r="P97" s="53"/>
      <c r="Q97" s="53"/>
      <c r="R97" s="53"/>
      <c r="S97" s="53"/>
      <c r="T97" s="10" t="n">
        <f aca="false">'RIPTE e IPC'!C97*100/'RIPTE e IPC'!$C$864</f>
        <v>1.54637914282313E-012</v>
      </c>
      <c r="U97" s="53"/>
      <c r="V97" s="53"/>
      <c r="W97" s="53"/>
      <c r="X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5.91910970542756E-013</v>
      </c>
      <c r="L98" s="53"/>
      <c r="M98" s="53"/>
      <c r="N98" s="53"/>
      <c r="O98" s="53"/>
      <c r="P98" s="53"/>
      <c r="Q98" s="53"/>
      <c r="R98" s="53"/>
      <c r="S98" s="53"/>
      <c r="T98" s="4" t="n">
        <f aca="false">'RIPTE e IPC'!C98*100/'RIPTE e IPC'!$C$864</f>
        <v>1.5313084986346E-012</v>
      </c>
      <c r="U98" s="53"/>
      <c r="V98" s="53"/>
      <c r="W98" s="53"/>
      <c r="X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c r="X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6.11188249809708E-013</v>
      </c>
      <c r="L100" s="53"/>
      <c r="M100" s="53"/>
      <c r="N100" s="53"/>
      <c r="O100" s="53"/>
      <c r="P100" s="53"/>
      <c r="Q100" s="53"/>
      <c r="R100" s="53"/>
      <c r="S100" s="53"/>
      <c r="T100" s="10" t="n">
        <f aca="false">'RIPTE e IPC'!C100*100/'RIPTE e IPC'!$C$864</f>
        <v>1.58117995404109E-012</v>
      </c>
      <c r="U100" s="53"/>
      <c r="V100" s="53"/>
      <c r="W100" s="53"/>
      <c r="X100" s="53"/>
    </row>
    <row r="101" customFormat="false" ht="15" hidden="false" customHeight="false" outlineLevel="0" collapsed="false">
      <c r="A101" s="4" t="n">
        <v>1951</v>
      </c>
      <c r="B101" s="4" t="str">
        <f aca="false">'RIPTE e IPC'!B89</f>
        <v>Abril</v>
      </c>
      <c r="C101" s="4" t="n">
        <v>3.53086375055101E-012</v>
      </c>
      <c r="D101" s="53"/>
      <c r="E101" s="53"/>
      <c r="F101" s="53"/>
      <c r="G101" s="53"/>
      <c r="H101" s="53"/>
      <c r="I101" s="53"/>
      <c r="J101" s="4" t="n">
        <f aca="false">'RIPTE e IPC'!C101*100/'RIPTE e IPC'!$C$773</f>
        <v>3.84542740296865E-012</v>
      </c>
      <c r="K101" s="4" t="n">
        <f aca="false">'RIPTE e IPC'!J101*100/'RIPTE e IPC'!$J$864</f>
        <v>6.66402880352421E-013</v>
      </c>
      <c r="L101" s="53"/>
      <c r="M101" s="53"/>
      <c r="N101" s="53"/>
      <c r="O101" s="53"/>
      <c r="P101" s="53"/>
      <c r="Q101" s="53"/>
      <c r="R101" s="53"/>
      <c r="S101" s="53"/>
      <c r="T101" s="4" t="n">
        <f aca="false">'RIPTE e IPC'!C101*100/'RIPTE e IPC'!$C$864</f>
        <v>1.72402345113238E-012</v>
      </c>
      <c r="U101" s="53"/>
      <c r="V101" s="53"/>
      <c r="W101" s="53"/>
      <c r="X101" s="53"/>
    </row>
    <row r="102" customFormat="false" ht="15" hidden="false" customHeight="false" outlineLevel="0" collapsed="false">
      <c r="A102" s="7" t="n">
        <v>1951</v>
      </c>
      <c r="B102" s="7" t="str">
        <f aca="false">'RIPTE e IPC'!B90</f>
        <v>Mayo</v>
      </c>
      <c r="C102" s="7" t="n">
        <v>3.79418745762336E-012</v>
      </c>
      <c r="D102" s="53"/>
      <c r="E102" s="53"/>
      <c r="F102" s="53"/>
      <c r="G102" s="53"/>
      <c r="H102" s="53"/>
      <c r="I102" s="53"/>
      <c r="J102" s="7" t="n">
        <f aca="false">'RIPTE e IPC'!C102*100/'RIPTE e IPC'!$C$773</f>
        <v>4.13221054459208E-012</v>
      </c>
      <c r="K102" s="7" t="n">
        <f aca="false">'RIPTE e IPC'!J102*100/'RIPTE e IPC'!$J$864</f>
        <v>7.1610167624357E-013</v>
      </c>
      <c r="L102" s="53"/>
      <c r="M102" s="53"/>
      <c r="N102" s="53"/>
      <c r="O102" s="53"/>
      <c r="P102" s="53"/>
      <c r="Q102" s="53"/>
      <c r="R102" s="53"/>
      <c r="S102" s="53"/>
      <c r="T102" s="7" t="n">
        <f aca="false">'RIPTE e IPC'!C102*100/'RIPTE e IPC'!$C$864</f>
        <v>1.85259715952342E-012</v>
      </c>
      <c r="U102" s="53"/>
      <c r="V102" s="53"/>
      <c r="W102" s="53"/>
      <c r="X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7.39881677675063E-013</v>
      </c>
      <c r="L103" s="53"/>
      <c r="M103" s="53"/>
      <c r="N103" s="53"/>
      <c r="O103" s="53"/>
      <c r="P103" s="53"/>
      <c r="Q103" s="53"/>
      <c r="R103" s="53"/>
      <c r="S103" s="53"/>
      <c r="T103" s="10" t="n">
        <f aca="false">'RIPTE e IPC'!C103*100/'RIPTE e IPC'!$C$864</f>
        <v>1.91411742203215E-012</v>
      </c>
      <c r="U103" s="53"/>
      <c r="V103" s="53"/>
      <c r="W103" s="53"/>
      <c r="X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7.45510080380743E-013</v>
      </c>
      <c r="L104" s="53"/>
      <c r="M104" s="53"/>
      <c r="N104" s="53"/>
      <c r="O104" s="53"/>
      <c r="P104" s="53"/>
      <c r="Q104" s="53"/>
      <c r="R104" s="53"/>
      <c r="S104" s="53"/>
      <c r="T104" s="4" t="n">
        <f aca="false">'RIPTE e IPC'!C104*100/'RIPTE e IPC'!$C$864</f>
        <v>1.92867843090996E-012</v>
      </c>
      <c r="U104" s="53"/>
      <c r="V104" s="53"/>
      <c r="W104" s="53"/>
      <c r="X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8.14570581579427E-013</v>
      </c>
      <c r="L105" s="53"/>
      <c r="M105" s="53"/>
      <c r="N105" s="53"/>
      <c r="O105" s="53"/>
      <c r="P105" s="53"/>
      <c r="Q105" s="53"/>
      <c r="R105" s="53"/>
      <c r="S105" s="53"/>
      <c r="T105" s="7" t="n">
        <f aca="false">'RIPTE e IPC'!C105*100/'RIPTE e IPC'!$C$864</f>
        <v>2.10734200984066E-012</v>
      </c>
      <c r="U105" s="53"/>
      <c r="V105" s="53"/>
      <c r="W105" s="53"/>
      <c r="X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7.99092474138811E-013</v>
      </c>
      <c r="L106" s="53"/>
      <c r="M106" s="53"/>
      <c r="N106" s="53"/>
      <c r="O106" s="53"/>
      <c r="P106" s="53"/>
      <c r="Q106" s="53"/>
      <c r="R106" s="53"/>
      <c r="S106" s="53"/>
      <c r="T106" s="10" t="n">
        <f aca="false">'RIPTE e IPC'!C106*100/'RIPTE e IPC'!$C$864</f>
        <v>2.06729923542669E-012</v>
      </c>
      <c r="U106" s="53"/>
      <c r="V106" s="53"/>
      <c r="W106" s="53"/>
      <c r="X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8.23435315840873E-013</v>
      </c>
      <c r="L107" s="53"/>
      <c r="M107" s="53"/>
      <c r="N107" s="53"/>
      <c r="O107" s="53"/>
      <c r="P107" s="53"/>
      <c r="Q107" s="53"/>
      <c r="R107" s="53"/>
      <c r="S107" s="53"/>
      <c r="T107" s="4" t="n">
        <f aca="false">'RIPTE e IPC'!C107*100/'RIPTE e IPC'!$C$864</f>
        <v>2.1302755988232E-012</v>
      </c>
      <c r="U107" s="53"/>
      <c r="V107" s="53"/>
      <c r="W107" s="53"/>
      <c r="X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c r="X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8.97870941623481E-013</v>
      </c>
      <c r="L109" s="53"/>
      <c r="M109" s="53"/>
      <c r="N109" s="53"/>
      <c r="O109" s="53"/>
      <c r="P109" s="53"/>
      <c r="Q109" s="53"/>
      <c r="R109" s="53"/>
      <c r="S109" s="53"/>
      <c r="T109" s="10" t="n">
        <f aca="false">'RIPTE e IPC'!C109*100/'RIPTE e IPC'!$C$864</f>
        <v>2.3228449412322E-012</v>
      </c>
      <c r="U109" s="53"/>
      <c r="V109" s="53"/>
      <c r="W109" s="53"/>
      <c r="X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9.32935890479859E-013</v>
      </c>
      <c r="L110" s="53"/>
      <c r="M110" s="53"/>
      <c r="N110" s="53"/>
      <c r="O110" s="53"/>
      <c r="P110" s="53"/>
      <c r="Q110" s="53"/>
      <c r="R110" s="53"/>
      <c r="S110" s="53"/>
      <c r="T110" s="4" t="n">
        <f aca="false">'RIPTE e IPC'!C110*100/'RIPTE e IPC'!$C$864</f>
        <v>2.41356002654094E-012</v>
      </c>
      <c r="U110" s="53"/>
      <c r="V110" s="53"/>
      <c r="W110" s="53"/>
      <c r="X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c r="X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9.67241004970973E-013</v>
      </c>
      <c r="L112" s="53"/>
      <c r="M112" s="53"/>
      <c r="N112" s="53"/>
      <c r="O112" s="53"/>
      <c r="P112" s="53"/>
      <c r="Q112" s="53"/>
      <c r="R112" s="53"/>
      <c r="S112" s="53"/>
      <c r="T112" s="10" t="n">
        <f aca="false">'RIPTE e IPC'!C112*100/'RIPTE e IPC'!$C$864</f>
        <v>2.50230937565117E-012</v>
      </c>
      <c r="U112" s="53"/>
      <c r="V112" s="53"/>
      <c r="W112" s="53"/>
      <c r="X112" s="53"/>
    </row>
    <row r="113" customFormat="false" ht="15" hidden="false" customHeight="false" outlineLevel="0" collapsed="false">
      <c r="A113" s="4" t="n">
        <v>1952</v>
      </c>
      <c r="B113" s="4" t="str">
        <f aca="false">'RIPTE e IPC'!B101</f>
        <v>Abril</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c r="X113" s="53"/>
    </row>
    <row r="114" customFormat="false" ht="15" hidden="false" customHeight="false" outlineLevel="0" collapsed="false">
      <c r="A114" s="7" t="n">
        <v>1952</v>
      </c>
      <c r="B114" s="7" t="str">
        <f aca="false">'RIPTE e IPC'!B102</f>
        <v>Mayo</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c r="X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c r="X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c r="X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c r="X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c r="X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c r="X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c r="X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c r="X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c r="X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c r="X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c r="X124" s="53"/>
    </row>
    <row r="125" customFormat="false" ht="15" hidden="false" customHeight="false" outlineLevel="0" collapsed="false">
      <c r="A125" s="4" t="n">
        <v>1953</v>
      </c>
      <c r="B125" s="4" t="str">
        <f aca="false">'RIPTE e IPC'!B113</f>
        <v>Abril</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c r="X125" s="53"/>
    </row>
    <row r="126" customFormat="false" ht="15" hidden="false" customHeight="false" outlineLevel="0" collapsed="false">
      <c r="A126" s="7" t="n">
        <v>1953</v>
      </c>
      <c r="B126" s="7" t="str">
        <f aca="false">'RIPTE e IPC'!B114</f>
        <v>Mayo</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c r="X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1.04567279667461E-012</v>
      </c>
      <c r="L127" s="53"/>
      <c r="M127" s="53"/>
      <c r="N127" s="53"/>
      <c r="O127" s="53"/>
      <c r="P127" s="53"/>
      <c r="Q127" s="53"/>
      <c r="R127" s="53"/>
      <c r="S127" s="53"/>
      <c r="T127" s="10" t="n">
        <f aca="false">'RIPTE e IPC'!C127*100/'RIPTE e IPC'!$C$864</f>
        <v>2.70521703436342E-012</v>
      </c>
      <c r="U127" s="53"/>
      <c r="V127" s="53"/>
      <c r="W127" s="53"/>
      <c r="X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c r="X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c r="X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c r="X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c r="X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c r="X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1.06148860827757E-012</v>
      </c>
      <c r="L133" s="53"/>
      <c r="M133" s="53"/>
      <c r="N133" s="53"/>
      <c r="O133" s="53"/>
      <c r="P133" s="53"/>
      <c r="Q133" s="53"/>
      <c r="R133" s="53"/>
      <c r="S133" s="53"/>
      <c r="T133" s="10" t="n">
        <f aca="false">'RIPTE e IPC'!C133*100/'RIPTE e IPC'!$C$864</f>
        <v>2.74613346931006E-012</v>
      </c>
      <c r="U133" s="53"/>
      <c r="V133" s="53"/>
      <c r="W133" s="53"/>
      <c r="X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c r="X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c r="X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c r="X136" s="53"/>
    </row>
    <row r="137" customFormat="false" ht="15" hidden="false" customHeight="false" outlineLevel="0" collapsed="false">
      <c r="A137" s="4" t="n">
        <v>1954</v>
      </c>
      <c r="B137" s="4" t="str">
        <f aca="false">'RIPTE e IPC'!B125</f>
        <v>Abril</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c r="X137" s="53"/>
    </row>
    <row r="138" customFormat="false" ht="15" hidden="false" customHeight="false" outlineLevel="0" collapsed="false">
      <c r="A138" s="7" t="n">
        <v>1954</v>
      </c>
      <c r="B138" s="7" t="str">
        <f aca="false">'RIPTE e IPC'!B126</f>
        <v>Mayo</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c r="X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c r="X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c r="X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c r="X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c r="X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c r="X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c r="X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c r="X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c r="X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c r="X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c r="X148" s="53"/>
    </row>
    <row r="149" customFormat="false" ht="15" hidden="false" customHeight="false" outlineLevel="0" collapsed="false">
      <c r="A149" s="4" t="n">
        <v>1955</v>
      </c>
      <c r="B149" s="4" t="str">
        <f aca="false">'RIPTE e IPC'!B137</f>
        <v>Abril</v>
      </c>
      <c r="C149" s="4" t="n">
        <v>6.49183893460685E-012</v>
      </c>
      <c r="D149" s="53"/>
      <c r="E149" s="53"/>
      <c r="F149" s="53"/>
      <c r="G149" s="53"/>
      <c r="H149" s="53"/>
      <c r="I149" s="53"/>
      <c r="J149" s="4" t="n">
        <f aca="false">'RIPTE e IPC'!C149*100/'RIPTE e IPC'!$C$773</f>
        <v>7.0701950283129E-012</v>
      </c>
      <c r="K149" s="4" t="n">
        <f aca="false">'RIPTE e IPC'!J149*100/'RIPTE e IPC'!$J$864</f>
        <v>1.22524698499931E-012</v>
      </c>
      <c r="L149" s="53"/>
      <c r="M149" s="53"/>
      <c r="N149" s="53"/>
      <c r="O149" s="53"/>
      <c r="P149" s="53"/>
      <c r="Q149" s="53"/>
      <c r="R149" s="53"/>
      <c r="S149" s="53"/>
      <c r="T149" s="4" t="n">
        <f aca="false">'RIPTE e IPC'!C149*100/'RIPTE e IPC'!$C$864</f>
        <v>3.16978602260987E-012</v>
      </c>
      <c r="U149" s="53"/>
      <c r="V149" s="53"/>
      <c r="W149" s="53"/>
      <c r="X149" s="53"/>
    </row>
    <row r="150" customFormat="false" ht="15" hidden="false" customHeight="false" outlineLevel="0" collapsed="false">
      <c r="A150" s="7" t="n">
        <v>1955</v>
      </c>
      <c r="B150" s="7" t="str">
        <f aca="false">'RIPTE e IPC'!B138</f>
        <v>Mayo</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c r="X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c r="X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c r="X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1.24379257191452E-012</v>
      </c>
      <c r="L153" s="53"/>
      <c r="M153" s="53"/>
      <c r="N153" s="53"/>
      <c r="O153" s="53"/>
      <c r="P153" s="53"/>
      <c r="Q153" s="53"/>
      <c r="R153" s="53"/>
      <c r="S153" s="53"/>
      <c r="T153" s="7" t="n">
        <f aca="false">'RIPTE e IPC'!C153*100/'RIPTE e IPC'!$C$864</f>
        <v>3.21776454686223E-012</v>
      </c>
      <c r="U153" s="53"/>
      <c r="V153" s="53"/>
      <c r="W153" s="53"/>
      <c r="X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1.2522914600001E-012</v>
      </c>
      <c r="L154" s="53"/>
      <c r="M154" s="53"/>
      <c r="N154" s="53"/>
      <c r="O154" s="53"/>
      <c r="P154" s="53"/>
      <c r="Q154" s="53"/>
      <c r="R154" s="53"/>
      <c r="S154" s="53"/>
      <c r="T154" s="10" t="n">
        <f aca="false">'RIPTE e IPC'!C154*100/'RIPTE e IPC'!$C$864</f>
        <v>3.23975167026773E-012</v>
      </c>
      <c r="U154" s="53"/>
      <c r="V154" s="53"/>
      <c r="W154" s="53"/>
      <c r="X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c r="X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c r="X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c r="X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c r="X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c r="X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c r="X160" s="53"/>
    </row>
    <row r="161" customFormat="false" ht="15" hidden="false" customHeight="false" outlineLevel="0" collapsed="false">
      <c r="A161" s="4" t="n">
        <v>1956</v>
      </c>
      <c r="B161" s="4" t="str">
        <f aca="false">'RIPTE e IPC'!B149</f>
        <v>Abril</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c r="X161" s="53"/>
    </row>
    <row r="162" customFormat="false" ht="15" hidden="false" customHeight="false" outlineLevel="0" collapsed="false">
      <c r="A162" s="7" t="n">
        <v>1956</v>
      </c>
      <c r="B162" s="7" t="str">
        <f aca="false">'RIPTE e IPC'!B150</f>
        <v>Mayo</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c r="X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c r="X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c r="X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c r="X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c r="X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c r="X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c r="X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c r="X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c r="X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c r="X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c r="X172" s="53"/>
    </row>
    <row r="173" customFormat="false" ht="15" hidden="false" customHeight="false" outlineLevel="0" collapsed="false">
      <c r="A173" s="4" t="n">
        <v>1957</v>
      </c>
      <c r="B173" s="4" t="str">
        <f aca="false">'RIPTE e IPC'!B161</f>
        <v>Abril</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c r="X173" s="53"/>
    </row>
    <row r="174" customFormat="false" ht="15" hidden="false" customHeight="false" outlineLevel="0" collapsed="false">
      <c r="A174" s="7" t="n">
        <v>1957</v>
      </c>
      <c r="B174" s="7" t="str">
        <f aca="false">'RIPTE e IPC'!B162</f>
        <v>Mayo</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c r="X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c r="X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1.78015120775222E-012</v>
      </c>
      <c r="L176" s="53"/>
      <c r="M176" s="53"/>
      <c r="N176" s="53"/>
      <c r="O176" s="53"/>
      <c r="P176" s="53"/>
      <c r="Q176" s="53"/>
      <c r="R176" s="53"/>
      <c r="S176" s="53"/>
      <c r="T176" s="4" t="n">
        <f aca="false">'RIPTE e IPC'!C176*100/'RIPTE e IPC'!$C$864</f>
        <v>4.60535588787287E-012</v>
      </c>
      <c r="U176" s="53"/>
      <c r="V176" s="53"/>
      <c r="W176" s="53"/>
      <c r="X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c r="X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c r="X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c r="X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c r="X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1.93991341855293E-012</v>
      </c>
      <c r="L181" s="53"/>
      <c r="M181" s="53"/>
      <c r="N181" s="53"/>
      <c r="O181" s="53"/>
      <c r="P181" s="53"/>
      <c r="Q181" s="53"/>
      <c r="R181" s="53"/>
      <c r="S181" s="53"/>
      <c r="T181" s="10" t="n">
        <f aca="false">'RIPTE e IPC'!C181*100/'RIPTE e IPC'!$C$864</f>
        <v>5.01867012486945E-012</v>
      </c>
      <c r="U181" s="53"/>
      <c r="V181" s="53"/>
      <c r="W181" s="53"/>
      <c r="X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c r="X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1.91467003241795E-012</v>
      </c>
      <c r="L183" s="53"/>
      <c r="M183" s="53"/>
      <c r="N183" s="53"/>
      <c r="O183" s="53"/>
      <c r="P183" s="53"/>
      <c r="Q183" s="53"/>
      <c r="R183" s="53"/>
      <c r="S183" s="53"/>
      <c r="T183" s="7" t="n">
        <f aca="false">'RIPTE e IPC'!C183*100/'RIPTE e IPC'!$C$864</f>
        <v>4.95336400005245E-012</v>
      </c>
      <c r="U183" s="53"/>
      <c r="V183" s="53"/>
      <c r="W183" s="53"/>
      <c r="X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1.94630165562389E-012</v>
      </c>
      <c r="L184" s="53"/>
      <c r="M184" s="53"/>
      <c r="N184" s="53"/>
      <c r="O184" s="53"/>
      <c r="P184" s="53"/>
      <c r="Q184" s="53"/>
      <c r="R184" s="53"/>
      <c r="S184" s="53"/>
      <c r="T184" s="10" t="n">
        <f aca="false">'RIPTE e IPC'!C184*100/'RIPTE e IPC'!$C$864</f>
        <v>5.03519686994575E-012</v>
      </c>
      <c r="U184" s="53"/>
      <c r="V184" s="53"/>
      <c r="W184" s="53"/>
      <c r="X184" s="53"/>
    </row>
    <row r="185" customFormat="false" ht="15" hidden="false" customHeight="false" outlineLevel="0" collapsed="false">
      <c r="A185" s="4" t="n">
        <v>1958</v>
      </c>
      <c r="B185" s="4" t="str">
        <f aca="false">'RIPTE e IPC'!B173</f>
        <v>Abril</v>
      </c>
      <c r="C185" s="4" t="n">
        <v>1.07576531676944E-011</v>
      </c>
      <c r="D185" s="53"/>
      <c r="E185" s="53"/>
      <c r="F185" s="53"/>
      <c r="G185" s="53"/>
      <c r="H185" s="53"/>
      <c r="I185" s="53"/>
      <c r="J185" s="4" t="n">
        <f aca="false">'RIPTE e IPC'!C185*100/'RIPTE e IPC'!$C$773</f>
        <v>1.17160494443403E-011</v>
      </c>
      <c r="K185" s="4" t="n">
        <f aca="false">'RIPTE e IPC'!J185*100/'RIPTE e IPC'!$J$864</f>
        <v>2.03036185003319E-012</v>
      </c>
      <c r="L185" s="53"/>
      <c r="M185" s="53"/>
      <c r="N185" s="53"/>
      <c r="O185" s="53"/>
      <c r="P185" s="53"/>
      <c r="Q185" s="53"/>
      <c r="R185" s="53"/>
      <c r="S185" s="53"/>
      <c r="T185" s="4" t="n">
        <f aca="false">'RIPTE e IPC'!C185*100/'RIPTE e IPC'!$C$864</f>
        <v>5.25266553753579E-012</v>
      </c>
      <c r="U185" s="53"/>
      <c r="V185" s="53"/>
      <c r="W185" s="53"/>
      <c r="X185" s="53"/>
    </row>
    <row r="186" customFormat="false" ht="15" hidden="false" customHeight="false" outlineLevel="0" collapsed="false">
      <c r="A186" s="7" t="n">
        <v>1958</v>
      </c>
      <c r="B186" s="7" t="str">
        <f aca="false">'RIPTE e IPC'!B174</f>
        <v>Mayo</v>
      </c>
      <c r="C186" s="7" t="n">
        <v>1.14520464314747E-011</v>
      </c>
      <c r="D186" s="53"/>
      <c r="E186" s="53"/>
      <c r="F186" s="53"/>
      <c r="G186" s="53"/>
      <c r="H186" s="53"/>
      <c r="I186" s="53"/>
      <c r="J186" s="7" t="n">
        <f aca="false">'RIPTE e IPC'!C186*100/'RIPTE e IPC'!$C$773</f>
        <v>1.24723060075002E-011</v>
      </c>
      <c r="K186" s="7" t="n">
        <f aca="false">'RIPTE e IPC'!J186*100/'RIPTE e IPC'!$J$864</f>
        <v>2.16141920703494E-012</v>
      </c>
      <c r="L186" s="53"/>
      <c r="M186" s="53"/>
      <c r="N186" s="53"/>
      <c r="O186" s="53"/>
      <c r="P186" s="53"/>
      <c r="Q186" s="53"/>
      <c r="R186" s="53"/>
      <c r="S186" s="53"/>
      <c r="T186" s="7" t="n">
        <f aca="false">'RIPTE e IPC'!C186*100/'RIPTE e IPC'!$C$864</f>
        <v>5.59171862925556E-012</v>
      </c>
      <c r="U186" s="53"/>
      <c r="V186" s="53"/>
      <c r="W186" s="53"/>
      <c r="X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c r="X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2.33862946622325E-012</v>
      </c>
      <c r="L188" s="53"/>
      <c r="M188" s="53"/>
      <c r="N188" s="53"/>
      <c r="O188" s="53"/>
      <c r="P188" s="53"/>
      <c r="Q188" s="53"/>
      <c r="R188" s="53"/>
      <c r="S188" s="53"/>
      <c r="T188" s="4" t="n">
        <f aca="false">'RIPTE e IPC'!C188*100/'RIPTE e IPC'!$C$864</f>
        <v>6.05017199377332E-012</v>
      </c>
      <c r="U188" s="53"/>
      <c r="V188" s="53"/>
      <c r="W188" s="53"/>
      <c r="X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2.44725763844286E-012</v>
      </c>
      <c r="L189" s="53"/>
      <c r="M189" s="53"/>
      <c r="N189" s="53"/>
      <c r="O189" s="53"/>
      <c r="P189" s="53"/>
      <c r="Q189" s="53"/>
      <c r="R189" s="53"/>
      <c r="S189" s="53"/>
      <c r="T189" s="7" t="n">
        <f aca="false">'RIPTE e IPC'!C189*100/'RIPTE e IPC'!$C$864</f>
        <v>6.33119946511499E-012</v>
      </c>
      <c r="U189" s="53"/>
      <c r="V189" s="53"/>
      <c r="W189" s="53"/>
      <c r="X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2.49405780694059E-012</v>
      </c>
      <c r="L190" s="53"/>
      <c r="M190" s="53"/>
      <c r="N190" s="53"/>
      <c r="O190" s="53"/>
      <c r="P190" s="53"/>
      <c r="Q190" s="53"/>
      <c r="R190" s="53"/>
      <c r="S190" s="53"/>
      <c r="T190" s="10" t="n">
        <f aca="false">'RIPTE e IPC'!C190*100/'RIPTE e IPC'!$C$864</f>
        <v>6.45227425393395E-012</v>
      </c>
      <c r="U190" s="53"/>
      <c r="V190" s="53"/>
      <c r="W190" s="53"/>
      <c r="X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c r="X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2.69867838730554E-012</v>
      </c>
      <c r="L192" s="53"/>
      <c r="M192" s="53"/>
      <c r="N192" s="53"/>
      <c r="O192" s="53"/>
      <c r="P192" s="53"/>
      <c r="Q192" s="53"/>
      <c r="R192" s="53"/>
      <c r="S192" s="53"/>
      <c r="T192" s="7" t="n">
        <f aca="false">'RIPTE e IPC'!C192*100/'RIPTE e IPC'!$C$864</f>
        <v>6.98163973168663E-012</v>
      </c>
      <c r="U192" s="53"/>
      <c r="V192" s="53"/>
      <c r="W192" s="53"/>
      <c r="X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c r="X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3.44371005345631E-012</v>
      </c>
      <c r="L194" s="53"/>
      <c r="M194" s="53"/>
      <c r="N194" s="53"/>
      <c r="O194" s="53"/>
      <c r="P194" s="53"/>
      <c r="Q194" s="53"/>
      <c r="R194" s="53"/>
      <c r="S194" s="53"/>
      <c r="T194" s="4" t="n">
        <f aca="false">'RIPTE e IPC'!C194*100/'RIPTE e IPC'!$C$864</f>
        <v>8.90908047684198E-012</v>
      </c>
      <c r="U194" s="53"/>
      <c r="V194" s="53"/>
      <c r="W194" s="53"/>
      <c r="X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3.75636782375679E-012</v>
      </c>
      <c r="L195" s="53"/>
      <c r="M195" s="53"/>
      <c r="N195" s="53"/>
      <c r="O195" s="53"/>
      <c r="P195" s="53"/>
      <c r="Q195" s="53"/>
      <c r="R195" s="53"/>
      <c r="S195" s="53"/>
      <c r="T195" s="7" t="n">
        <f aca="false">'RIPTE e IPC'!C195*100/'RIPTE e IPC'!$C$864</f>
        <v>9.71794452000419E-012</v>
      </c>
      <c r="U195" s="53"/>
      <c r="V195" s="53"/>
      <c r="W195" s="53"/>
      <c r="X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c r="X196" s="53"/>
    </row>
    <row r="197" customFormat="false" ht="15" hidden="false" customHeight="false" outlineLevel="0" collapsed="false">
      <c r="A197" s="4" t="n">
        <v>1959</v>
      </c>
      <c r="B197" s="4" t="str">
        <f aca="false">'RIPTE e IPC'!B185</f>
        <v>Abril</v>
      </c>
      <c r="C197" s="4" t="n">
        <v>2.31293941774376E-011</v>
      </c>
      <c r="D197" s="53"/>
      <c r="E197" s="53"/>
      <c r="F197" s="53"/>
      <c r="G197" s="53"/>
      <c r="H197" s="53"/>
      <c r="I197" s="53"/>
      <c r="J197" s="4" t="n">
        <f aca="false">'RIPTE e IPC'!C197*100/'RIPTE e IPC'!$C$773</f>
        <v>2.51899853598435E-011</v>
      </c>
      <c r="K197" s="4" t="n">
        <f aca="false">'RIPTE e IPC'!J197*100/'RIPTE e IPC'!$J$864</f>
        <v>4.36536099651128E-012</v>
      </c>
      <c r="L197" s="53"/>
      <c r="M197" s="53"/>
      <c r="N197" s="53"/>
      <c r="O197" s="53"/>
      <c r="P197" s="53"/>
      <c r="Q197" s="53"/>
      <c r="R197" s="53"/>
      <c r="S197" s="53"/>
      <c r="T197" s="4" t="n">
        <f aca="false">'RIPTE e IPC'!C197*100/'RIPTE e IPC'!$C$864</f>
        <v>1.12934456805829E-011</v>
      </c>
      <c r="U197" s="53"/>
      <c r="V197" s="53"/>
      <c r="W197" s="53"/>
      <c r="X197" s="53"/>
    </row>
    <row r="198" customFormat="false" ht="15" hidden="false" customHeight="false" outlineLevel="0" collapsed="false">
      <c r="A198" s="7" t="n">
        <v>1959</v>
      </c>
      <c r="B198" s="7" t="str">
        <f aca="false">'RIPTE e IPC'!B186</f>
        <v>Mayo</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c r="X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c r="X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5.28214337122586E-012</v>
      </c>
      <c r="L200" s="53"/>
      <c r="M200" s="53"/>
      <c r="N200" s="53"/>
      <c r="O200" s="53"/>
      <c r="P200" s="53"/>
      <c r="Q200" s="53"/>
      <c r="R200" s="53"/>
      <c r="S200" s="53"/>
      <c r="T200" s="4" t="n">
        <f aca="false">'RIPTE e IPC'!C200*100/'RIPTE e IPC'!$C$864</f>
        <v>1.36652156116446E-011</v>
      </c>
      <c r="U200" s="53"/>
      <c r="V200" s="53"/>
      <c r="W200" s="53"/>
      <c r="X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c r="X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c r="X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c r="X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c r="X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5.89620210641543E-012</v>
      </c>
      <c r="L205" s="53"/>
      <c r="M205" s="53"/>
      <c r="N205" s="53"/>
      <c r="O205" s="53"/>
      <c r="P205" s="53"/>
      <c r="Q205" s="53"/>
      <c r="R205" s="53"/>
      <c r="S205" s="53"/>
      <c r="T205" s="10" t="n">
        <f aca="false">'RIPTE e IPC'!C205*100/'RIPTE e IPC'!$C$864</f>
        <v>1.52538216802133E-011</v>
      </c>
      <c r="U205" s="53"/>
      <c r="V205" s="53"/>
      <c r="W205" s="53"/>
      <c r="X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6.05776540608197E-012</v>
      </c>
      <c r="L206" s="53"/>
      <c r="M206" s="53"/>
      <c r="N206" s="53"/>
      <c r="O206" s="53"/>
      <c r="P206" s="53"/>
      <c r="Q206" s="53"/>
      <c r="R206" s="53"/>
      <c r="S206" s="53"/>
      <c r="T206" s="4" t="n">
        <f aca="false">'RIPTE e IPC'!C206*100/'RIPTE e IPC'!$C$864</f>
        <v>1.56717954400508E-011</v>
      </c>
      <c r="U206" s="53"/>
      <c r="V206" s="53"/>
      <c r="W206" s="53"/>
      <c r="X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6.10768933808136E-012</v>
      </c>
      <c r="L207" s="53"/>
      <c r="M207" s="53"/>
      <c r="N207" s="53"/>
      <c r="O207" s="53"/>
      <c r="P207" s="53"/>
      <c r="Q207" s="53"/>
      <c r="R207" s="53"/>
      <c r="S207" s="53"/>
      <c r="T207" s="7" t="n">
        <f aca="false">'RIPTE e IPC'!C207*100/'RIPTE e IPC'!$C$864</f>
        <v>1.5800951588797E-011</v>
      </c>
      <c r="U207" s="53"/>
      <c r="V207" s="53"/>
      <c r="W207" s="53"/>
      <c r="X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6.1513376010639E-012</v>
      </c>
      <c r="L208" s="53"/>
      <c r="M208" s="53"/>
      <c r="N208" s="53"/>
      <c r="O208" s="53"/>
      <c r="P208" s="53"/>
      <c r="Q208" s="53"/>
      <c r="R208" s="53"/>
      <c r="S208" s="53"/>
      <c r="T208" s="10" t="n">
        <f aca="false">'RIPTE e IPC'!C208*100/'RIPTE e IPC'!$C$864</f>
        <v>1.59138722126443E-011</v>
      </c>
      <c r="U208" s="53"/>
      <c r="V208" s="53"/>
      <c r="W208" s="53"/>
      <c r="X208" s="53"/>
    </row>
    <row r="209" customFormat="false" ht="15" hidden="false" customHeight="false" outlineLevel="0" collapsed="false">
      <c r="A209" s="4" t="n">
        <v>1960</v>
      </c>
      <c r="B209" s="4" t="str">
        <f aca="false">'RIPTE e IPC'!B197</f>
        <v>Abril</v>
      </c>
      <c r="C209" s="4" t="n">
        <v>3.2559245753128E-011</v>
      </c>
      <c r="D209" s="53"/>
      <c r="E209" s="53"/>
      <c r="F209" s="53"/>
      <c r="G209" s="53"/>
      <c r="H209" s="53"/>
      <c r="I209" s="53"/>
      <c r="J209" s="4" t="n">
        <f aca="false">'RIPTE e IPC'!C209*100/'RIPTE e IPC'!$C$773</f>
        <v>3.54599397440726E-011</v>
      </c>
      <c r="K209" s="4" t="n">
        <f aca="false">'RIPTE e IPC'!J209*100/'RIPTE e IPC'!$J$864</f>
        <v>6.14511821607412E-012</v>
      </c>
      <c r="L209" s="53"/>
      <c r="M209" s="53"/>
      <c r="N209" s="53"/>
      <c r="O209" s="53"/>
      <c r="P209" s="53"/>
      <c r="Q209" s="53"/>
      <c r="R209" s="53"/>
      <c r="S209" s="53"/>
      <c r="T209" s="4" t="n">
        <f aca="false">'RIPTE e IPC'!C209*100/'RIPTE e IPC'!$C$864</f>
        <v>1.58977822978344E-011</v>
      </c>
      <c r="U209" s="53"/>
      <c r="V209" s="53"/>
      <c r="W209" s="53"/>
      <c r="X209" s="53"/>
    </row>
    <row r="210" customFormat="false" ht="15" hidden="false" customHeight="false" outlineLevel="0" collapsed="false">
      <c r="A210" s="7" t="n">
        <v>1960</v>
      </c>
      <c r="B210" s="7" t="str">
        <f aca="false">'RIPTE e IPC'!B198</f>
        <v>Mayo</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c r="X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6.10146995309159E-012</v>
      </c>
      <c r="L211" s="53"/>
      <c r="M211" s="53"/>
      <c r="N211" s="53"/>
      <c r="O211" s="53"/>
      <c r="P211" s="53"/>
      <c r="Q211" s="53"/>
      <c r="R211" s="53"/>
      <c r="S211" s="53"/>
      <c r="T211" s="10" t="n">
        <f aca="false">'RIPTE e IPC'!C211*100/'RIPTE e IPC'!$C$864</f>
        <v>1.5784861673987E-011</v>
      </c>
      <c r="U211" s="53"/>
      <c r="V211" s="53"/>
      <c r="W211" s="53"/>
      <c r="X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6.1575851280672E-012</v>
      </c>
      <c r="L212" s="53"/>
      <c r="M212" s="53"/>
      <c r="N212" s="53"/>
      <c r="O212" s="53"/>
      <c r="P212" s="53"/>
      <c r="Q212" s="53"/>
      <c r="R212" s="53"/>
      <c r="S212" s="53"/>
      <c r="T212" s="4" t="n">
        <f aca="false">'RIPTE e IPC'!C212*100/'RIPTE e IPC'!$C$864</f>
        <v>1.59300349324987E-011</v>
      </c>
      <c r="U212" s="53"/>
      <c r="V212" s="53"/>
      <c r="W212" s="53"/>
      <c r="X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c r="X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c r="X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6.24493793805933E-012</v>
      </c>
      <c r="L215" s="53"/>
      <c r="M215" s="53"/>
      <c r="N215" s="53"/>
      <c r="O215" s="53"/>
      <c r="P215" s="53"/>
      <c r="Q215" s="53"/>
      <c r="R215" s="53"/>
      <c r="S215" s="53"/>
      <c r="T215" s="4" t="n">
        <f aca="false">'RIPTE e IPC'!C215*100/'RIPTE e IPC'!$C$864</f>
        <v>1.61560217902823E-011</v>
      </c>
      <c r="U215" s="53"/>
      <c r="V215" s="53"/>
      <c r="W215" s="53"/>
      <c r="X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6.4009009770337E-012</v>
      </c>
      <c r="L216" s="53"/>
      <c r="M216" s="53"/>
      <c r="N216" s="53"/>
      <c r="O216" s="53"/>
      <c r="P216" s="53"/>
      <c r="Q216" s="53"/>
      <c r="R216" s="53"/>
      <c r="S216" s="53"/>
      <c r="T216" s="7" t="n">
        <f aca="false">'RIPTE e IPC'!C216*100/'RIPTE e IPC'!$C$864</f>
        <v>1.65595073462863E-011</v>
      </c>
      <c r="U216" s="53"/>
      <c r="V216" s="53"/>
      <c r="W216" s="53"/>
      <c r="X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6.98735239695197E-012</v>
      </c>
      <c r="L217" s="53"/>
      <c r="M217" s="53"/>
      <c r="N217" s="53"/>
      <c r="O217" s="53"/>
      <c r="P217" s="53"/>
      <c r="Q217" s="53"/>
      <c r="R217" s="53"/>
      <c r="S217" s="53"/>
      <c r="T217" s="10" t="n">
        <f aca="false">'RIPTE e IPC'!C217*100/'RIPTE e IPC'!$C$864</f>
        <v>1.80766916663095E-011</v>
      </c>
      <c r="U217" s="53"/>
      <c r="V217" s="53"/>
      <c r="W217" s="53"/>
      <c r="X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6.56311154301139E-012</v>
      </c>
      <c r="L218" s="53"/>
      <c r="M218" s="53"/>
      <c r="N218" s="53"/>
      <c r="O218" s="53"/>
      <c r="P218" s="53"/>
      <c r="Q218" s="53"/>
      <c r="R218" s="53"/>
      <c r="S218" s="53"/>
      <c r="T218" s="4" t="n">
        <f aca="false">'RIPTE e IPC'!C218*100/'RIPTE e IPC'!$C$864</f>
        <v>1.69791556221447E-011</v>
      </c>
      <c r="U218" s="53"/>
      <c r="V218" s="53"/>
      <c r="W218" s="53"/>
      <c r="X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c r="X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6.71910272399931E-012</v>
      </c>
      <c r="L220" s="53"/>
      <c r="M220" s="53"/>
      <c r="N220" s="53"/>
      <c r="O220" s="53"/>
      <c r="P220" s="53"/>
      <c r="Q220" s="53"/>
      <c r="R220" s="53"/>
      <c r="S220" s="53"/>
      <c r="T220" s="10" t="n">
        <f aca="false">'RIPTE e IPC'!C220*100/'RIPTE e IPC'!$C$864</f>
        <v>1.73827139831932E-011</v>
      </c>
      <c r="U220" s="53"/>
      <c r="V220" s="53"/>
      <c r="W220" s="53"/>
      <c r="X220" s="53"/>
    </row>
    <row r="221" customFormat="false" ht="15" hidden="false" customHeight="false" outlineLevel="0" collapsed="false">
      <c r="A221" s="4" t="n">
        <v>1961</v>
      </c>
      <c r="B221" s="4" t="str">
        <f aca="false">'RIPTE e IPC'!B209</f>
        <v>Abril</v>
      </c>
      <c r="C221" s="4" t="n">
        <v>3.63936922146638E-011</v>
      </c>
      <c r="D221" s="53"/>
      <c r="E221" s="53"/>
      <c r="F221" s="53"/>
      <c r="G221" s="53"/>
      <c r="H221" s="53"/>
      <c r="I221" s="53"/>
      <c r="J221" s="4" t="n">
        <f aca="false">'RIPTE e IPC'!C221*100/'RIPTE e IPC'!$C$773</f>
        <v>3.96359959558437E-011</v>
      </c>
      <c r="K221" s="4" t="n">
        <f aca="false">'RIPTE e IPC'!J221*100/'RIPTE e IPC'!$J$864</f>
        <v>6.86881823597034E-012</v>
      </c>
      <c r="L221" s="53"/>
      <c r="M221" s="53"/>
      <c r="N221" s="53"/>
      <c r="O221" s="53"/>
      <c r="P221" s="53"/>
      <c r="Q221" s="53"/>
      <c r="R221" s="53"/>
      <c r="S221" s="53"/>
      <c r="T221" s="4" t="n">
        <f aca="false">'RIPTE e IPC'!C221*100/'RIPTE e IPC'!$C$864</f>
        <v>1.77700368193428E-011</v>
      </c>
      <c r="U221" s="53"/>
      <c r="V221" s="53"/>
      <c r="W221" s="53"/>
      <c r="X221" s="53"/>
    </row>
    <row r="222" customFormat="false" ht="15" hidden="false" customHeight="false" outlineLevel="0" collapsed="false">
      <c r="A222" s="7" t="n">
        <v>1961</v>
      </c>
      <c r="B222" s="7" t="str">
        <f aca="false">'RIPTE e IPC'!B210</f>
        <v>Mayo</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c r="X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c r="X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7.11835346992664E-012</v>
      </c>
      <c r="L224" s="53"/>
      <c r="M224" s="53"/>
      <c r="N224" s="53"/>
      <c r="O224" s="53"/>
      <c r="P224" s="53"/>
      <c r="Q224" s="53"/>
      <c r="R224" s="53"/>
      <c r="S224" s="53"/>
      <c r="T224" s="4" t="n">
        <f aca="false">'RIPTE e IPC'!C224*100/'RIPTE e IPC'!$C$864</f>
        <v>1.84155991479404E-011</v>
      </c>
      <c r="U224" s="53"/>
      <c r="V224" s="53"/>
      <c r="W224" s="53"/>
      <c r="X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c r="X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7.24938268491487E-012</v>
      </c>
      <c r="L226" s="53"/>
      <c r="M226" s="53"/>
      <c r="N226" s="53"/>
      <c r="O226" s="53"/>
      <c r="P226" s="53"/>
      <c r="Q226" s="53"/>
      <c r="R226" s="53"/>
      <c r="S226" s="53"/>
      <c r="T226" s="10" t="n">
        <f aca="false">'RIPTE e IPC'!C226*100/'RIPTE e IPC'!$C$864</f>
        <v>1.87545794346158E-011</v>
      </c>
      <c r="U226" s="53"/>
      <c r="V226" s="53"/>
      <c r="W226" s="53"/>
      <c r="X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7.25560206990464E-012</v>
      </c>
      <c r="L227" s="53"/>
      <c r="M227" s="53"/>
      <c r="N227" s="53"/>
      <c r="O227" s="53"/>
      <c r="P227" s="53"/>
      <c r="Q227" s="53"/>
      <c r="R227" s="53"/>
      <c r="S227" s="53"/>
      <c r="T227" s="4" t="n">
        <f aca="false">'RIPTE e IPC'!C227*100/'RIPTE e IPC'!$C$864</f>
        <v>1.87706693494258E-011</v>
      </c>
      <c r="U227" s="53"/>
      <c r="V227" s="53"/>
      <c r="W227" s="53"/>
      <c r="X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c r="X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8.13526512877525E-012</v>
      </c>
      <c r="L229" s="53"/>
      <c r="M229" s="53"/>
      <c r="N229" s="53"/>
      <c r="O229" s="53"/>
      <c r="P229" s="53"/>
      <c r="Q229" s="53"/>
      <c r="R229" s="53"/>
      <c r="S229" s="53"/>
      <c r="T229" s="10" t="n">
        <f aca="false">'RIPTE e IPC'!C229*100/'RIPTE e IPC'!$C$864</f>
        <v>2.10464094269382E-011</v>
      </c>
      <c r="U229" s="53"/>
      <c r="V229" s="53"/>
      <c r="W229" s="53"/>
      <c r="X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c r="X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7.92315877281171E-012</v>
      </c>
      <c r="L231" s="53"/>
      <c r="M231" s="53"/>
      <c r="N231" s="53"/>
      <c r="O231" s="53"/>
      <c r="P231" s="53"/>
      <c r="Q231" s="53"/>
      <c r="R231" s="53"/>
      <c r="S231" s="53"/>
      <c r="T231" s="7" t="n">
        <f aca="false">'RIPTE e IPC'!C231*100/'RIPTE e IPC'!$C$864</f>
        <v>2.04976778073781E-011</v>
      </c>
      <c r="U231" s="53"/>
      <c r="V231" s="53"/>
      <c r="W231" s="53"/>
      <c r="X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c r="X232" s="53"/>
    </row>
    <row r="233" customFormat="false" ht="15" hidden="false" customHeight="false" outlineLevel="0" collapsed="false">
      <c r="A233" s="4" t="n">
        <v>1962</v>
      </c>
      <c r="B233" s="4" t="str">
        <f aca="false">'RIPTE e IPC'!B221</f>
        <v>Abril</v>
      </c>
      <c r="C233" s="4" t="n">
        <v>4.40293341826523E-011</v>
      </c>
      <c r="D233" s="53"/>
      <c r="E233" s="53"/>
      <c r="F233" s="53"/>
      <c r="G233" s="53"/>
      <c r="H233" s="53"/>
      <c r="I233" s="53"/>
      <c r="J233" s="4" t="n">
        <f aca="false">'RIPTE e IPC'!C233*100/'RIPTE e IPC'!$C$773</f>
        <v>4.79518951061234E-011</v>
      </c>
      <c r="K233" s="4" t="n">
        <f aca="false">'RIPTE e IPC'!J233*100/'RIPTE e IPC'!$J$864</f>
        <v>8.30994260674599E-012</v>
      </c>
      <c r="L233" s="53"/>
      <c r="M233" s="53"/>
      <c r="N233" s="53"/>
      <c r="O233" s="53"/>
      <c r="P233" s="53"/>
      <c r="Q233" s="53"/>
      <c r="R233" s="53"/>
      <c r="S233" s="53"/>
      <c r="T233" s="4" t="n">
        <f aca="false">'RIPTE e IPC'!C233*100/'RIPTE e IPC'!$C$864</f>
        <v>2.1498310337461E-011</v>
      </c>
      <c r="U233" s="53"/>
      <c r="V233" s="53"/>
      <c r="W233" s="53"/>
      <c r="X233" s="53"/>
    </row>
    <row r="234" customFormat="false" ht="15" hidden="false" customHeight="false" outlineLevel="0" collapsed="false">
      <c r="A234" s="7" t="n">
        <v>1962</v>
      </c>
      <c r="B234" s="7" t="str">
        <f aca="false">'RIPTE e IPC'!B222</f>
        <v>Mayo</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c r="X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8.72168840667996E-012</v>
      </c>
      <c r="L235" s="53"/>
      <c r="M235" s="53"/>
      <c r="N235" s="53"/>
      <c r="O235" s="53"/>
      <c r="P235" s="53"/>
      <c r="Q235" s="53"/>
      <c r="R235" s="53"/>
      <c r="S235" s="53"/>
      <c r="T235" s="10" t="n">
        <f aca="false">'RIPTE e IPC'!C235*100/'RIPTE e IPC'!$C$864</f>
        <v>2.2563520941917E-011</v>
      </c>
      <c r="U235" s="53"/>
      <c r="V235" s="53"/>
      <c r="W235" s="53"/>
      <c r="X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9.11474790963107E-012</v>
      </c>
      <c r="L236" s="53"/>
      <c r="M236" s="53"/>
      <c r="N236" s="53"/>
      <c r="O236" s="53"/>
      <c r="P236" s="53"/>
      <c r="Q236" s="53"/>
      <c r="R236" s="53"/>
      <c r="S236" s="53"/>
      <c r="T236" s="4" t="n">
        <f aca="false">'RIPTE e IPC'!C236*100/'RIPTE e IPC'!$C$864</f>
        <v>2.35803889968986E-011</v>
      </c>
      <c r="U236" s="53"/>
      <c r="V236" s="53"/>
      <c r="W236" s="53"/>
      <c r="X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9.23328207061271E-012</v>
      </c>
      <c r="L237" s="53"/>
      <c r="M237" s="53"/>
      <c r="N237" s="53"/>
      <c r="O237" s="53"/>
      <c r="P237" s="53"/>
      <c r="Q237" s="53"/>
      <c r="R237" s="53"/>
      <c r="S237" s="53"/>
      <c r="T237" s="7" t="n">
        <f aca="false">'RIPTE e IPC'!C237*100/'RIPTE e IPC'!$C$864</f>
        <v>2.38870438438653E-011</v>
      </c>
      <c r="U237" s="53"/>
      <c r="V237" s="53"/>
      <c r="W237" s="53"/>
      <c r="X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9.57472912075271E-012</v>
      </c>
      <c r="L238" s="53"/>
      <c r="M238" s="53"/>
      <c r="N238" s="53"/>
      <c r="O238" s="53"/>
      <c r="P238" s="53"/>
      <c r="Q238" s="53"/>
      <c r="R238" s="53"/>
      <c r="S238" s="53"/>
      <c r="T238" s="10" t="n">
        <f aca="false">'RIPTE e IPC'!C238*100/'RIPTE e IPC'!$C$864</f>
        <v>2.47703874474375E-011</v>
      </c>
      <c r="U238" s="53"/>
      <c r="V238" s="53"/>
      <c r="W238" s="53"/>
      <c r="X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9.73862820754213E-012</v>
      </c>
      <c r="L239" s="53"/>
      <c r="M239" s="53"/>
      <c r="N239" s="53"/>
      <c r="O239" s="53"/>
      <c r="P239" s="53"/>
      <c r="Q239" s="53"/>
      <c r="R239" s="53"/>
      <c r="S239" s="53"/>
      <c r="T239" s="4" t="n">
        <f aca="false">'RIPTE e IPC'!C239*100/'RIPTE e IPC'!$C$864</f>
        <v>2.51944040259593E-011</v>
      </c>
      <c r="U239" s="53"/>
      <c r="V239" s="53"/>
      <c r="W239" s="53"/>
      <c r="X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9.68870427554269E-012</v>
      </c>
      <c r="L240" s="53"/>
      <c r="M240" s="53"/>
      <c r="N240" s="53"/>
      <c r="O240" s="53"/>
      <c r="P240" s="53"/>
      <c r="Q240" s="53"/>
      <c r="R240" s="53"/>
      <c r="S240" s="53"/>
      <c r="T240" s="7" t="n">
        <f aca="false">'RIPTE e IPC'!C240*100/'RIPTE e IPC'!$C$864</f>
        <v>2.5065247877213E-011</v>
      </c>
      <c r="U240" s="53"/>
      <c r="V240" s="53"/>
      <c r="W240" s="53"/>
      <c r="X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1.06307581784057E-011</v>
      </c>
      <c r="L241" s="53"/>
      <c r="M241" s="53"/>
      <c r="N241" s="53"/>
      <c r="O241" s="53"/>
      <c r="P241" s="53"/>
      <c r="Q241" s="53"/>
      <c r="R241" s="53"/>
      <c r="S241" s="53"/>
      <c r="T241" s="10" t="n">
        <f aca="false">'RIPTE e IPC'!C241*100/'RIPTE e IPC'!$C$864</f>
        <v>2.75023967381359E-011</v>
      </c>
      <c r="U241" s="53"/>
      <c r="V241" s="53"/>
      <c r="W241" s="53"/>
      <c r="X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c r="X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c r="X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c r="X244" s="53"/>
    </row>
    <row r="245" customFormat="false" ht="15" hidden="false" customHeight="false" outlineLevel="0" collapsed="false">
      <c r="A245" s="4" t="n">
        <v>1963</v>
      </c>
      <c r="B245" s="4" t="str">
        <f aca="false">'RIPTE e IPC'!B233</f>
        <v>Abril</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c r="X245" s="53"/>
    </row>
    <row r="246" customFormat="false" ht="15" hidden="false" customHeight="false" outlineLevel="0" collapsed="false">
      <c r="A246" s="7" t="n">
        <v>1963</v>
      </c>
      <c r="B246" s="7" t="str">
        <f aca="false">'RIPTE e IPC'!B234</f>
        <v>Mayo</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c r="X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c r="X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c r="X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c r="X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c r="X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c r="X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c r="X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c r="X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c r="X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c r="X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c r="X256" s="53"/>
    </row>
    <row r="257" customFormat="false" ht="15" hidden="false" customHeight="false" outlineLevel="0" collapsed="false">
      <c r="A257" s="4" t="n">
        <v>1964</v>
      </c>
      <c r="B257" s="4" t="str">
        <f aca="false">'RIPTE e IPC'!B245</f>
        <v>Abril</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c r="X257" s="53"/>
    </row>
    <row r="258" customFormat="false" ht="15" hidden="false" customHeight="false" outlineLevel="0" collapsed="false">
      <c r="A258" s="7" t="n">
        <v>1964</v>
      </c>
      <c r="B258" s="7" t="str">
        <f aca="false">'RIPTE e IPC'!B246</f>
        <v>Mayo</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c r="X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c r="X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c r="X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c r="X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c r="X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c r="X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c r="X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c r="X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c r="X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c r="X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c r="X268" s="53"/>
    </row>
    <row r="269" customFormat="false" ht="15" hidden="false" customHeight="false" outlineLevel="0" collapsed="false">
      <c r="A269" s="4" t="n">
        <v>1965</v>
      </c>
      <c r="B269" s="4" t="str">
        <f aca="false">'RIPTE e IPC'!B257</f>
        <v>Abril</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c r="X269" s="53"/>
    </row>
    <row r="270" customFormat="false" ht="15" hidden="false" customHeight="false" outlineLevel="0" collapsed="false">
      <c r="A270" s="7" t="n">
        <v>1965</v>
      </c>
      <c r="B270" s="7" t="str">
        <f aca="false">'RIPTE e IPC'!B258</f>
        <v>Mayo</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c r="X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c r="X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c r="X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c r="X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c r="X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c r="X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c r="X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2.14860896247681E-011</v>
      </c>
      <c r="L277" s="53"/>
      <c r="M277" s="53"/>
      <c r="N277" s="53"/>
      <c r="O277" s="53"/>
      <c r="P277" s="53"/>
      <c r="Q277" s="53"/>
      <c r="R277" s="53"/>
      <c r="S277" s="53"/>
      <c r="T277" s="10" t="n">
        <f aca="false">'RIPTE e IPC'!C277*100/'RIPTE e IPC'!$C$864</f>
        <v>5.55857777304967E-011</v>
      </c>
      <c r="U277" s="53"/>
      <c r="V277" s="53"/>
      <c r="W277" s="53"/>
      <c r="X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2.09994860688488E-011</v>
      </c>
      <c r="L278" s="53"/>
      <c r="M278" s="53"/>
      <c r="N278" s="53"/>
      <c r="O278" s="53"/>
      <c r="P278" s="53"/>
      <c r="Q278" s="53"/>
      <c r="R278" s="53"/>
      <c r="S278" s="53"/>
      <c r="T278" s="4" t="n">
        <f aca="false">'RIPTE e IPC'!C278*100/'RIPTE e IPC'!$C$864</f>
        <v>5.43269057079658E-011</v>
      </c>
      <c r="U278" s="53"/>
      <c r="V278" s="53"/>
      <c r="W278" s="53"/>
      <c r="X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2.14611558007821E-011</v>
      </c>
      <c r="L279" s="53"/>
      <c r="M279" s="53"/>
      <c r="N279" s="53"/>
      <c r="O279" s="53"/>
      <c r="P279" s="53"/>
      <c r="Q279" s="53"/>
      <c r="R279" s="53"/>
      <c r="S279" s="53"/>
      <c r="T279" s="7" t="n">
        <f aca="false">'RIPTE e IPC'!C279*100/'RIPTE e IPC'!$C$864</f>
        <v>5.55212724611679E-011</v>
      </c>
      <c r="U279" s="53"/>
      <c r="V279" s="53"/>
      <c r="W279" s="53"/>
      <c r="X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c r="X280" s="53"/>
    </row>
    <row r="281" customFormat="false" ht="15" hidden="false" customHeight="false" outlineLevel="0" collapsed="false">
      <c r="A281" s="4" t="n">
        <v>1966</v>
      </c>
      <c r="B281" s="4" t="str">
        <f aca="false">'RIPTE e IPC'!B269</f>
        <v>Abril</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c r="X281" s="53"/>
    </row>
    <row r="282" customFormat="false" ht="15" hidden="false" customHeight="false" outlineLevel="0" collapsed="false">
      <c r="A282" s="7" t="n">
        <v>1966</v>
      </c>
      <c r="B282" s="7" t="str">
        <f aca="false">'RIPTE e IPC'!B270</f>
        <v>Mayo</v>
      </c>
      <c r="C282" s="7" t="n">
        <v>1.19824811741356E-010</v>
      </c>
      <c r="D282" s="53"/>
      <c r="E282" s="53"/>
      <c r="F282" s="53"/>
      <c r="G282" s="53"/>
      <c r="H282" s="53"/>
      <c r="I282" s="53"/>
      <c r="J282" s="7" t="n">
        <f aca="false">'RIPTE e IPC'!C282*100/'RIPTE e IPC'!$C$773</f>
        <v>1.30499970312891E-010</v>
      </c>
      <c r="K282" s="7" t="n">
        <f aca="false">'RIPTE e IPC'!J282*100/'RIPTE e IPC'!$J$864</f>
        <v>2.26153160596086E-011</v>
      </c>
      <c r="L282" s="53"/>
      <c r="M282" s="53"/>
      <c r="N282" s="53"/>
      <c r="O282" s="53"/>
      <c r="P282" s="53"/>
      <c r="Q282" s="53"/>
      <c r="R282" s="53"/>
      <c r="S282" s="53"/>
      <c r="T282" s="7" t="n">
        <f aca="false">'RIPTE e IPC'!C282*100/'RIPTE e IPC'!$C$864</f>
        <v>5.85071529416512E-011</v>
      </c>
      <c r="U282" s="53"/>
      <c r="V282" s="53"/>
      <c r="W282" s="53"/>
      <c r="X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2.28087079765757E-011</v>
      </c>
      <c r="L283" s="53"/>
      <c r="M283" s="53"/>
      <c r="N283" s="53"/>
      <c r="O283" s="53"/>
      <c r="P283" s="53"/>
      <c r="Q283" s="53"/>
      <c r="R283" s="53"/>
      <c r="S283" s="53"/>
      <c r="T283" s="10" t="n">
        <f aca="false">'RIPTE e IPC'!C283*100/'RIPTE e IPC'!$C$864</f>
        <v>5.90074692066922E-011</v>
      </c>
      <c r="U283" s="53"/>
      <c r="V283" s="53"/>
      <c r="W283" s="53"/>
      <c r="X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c r="X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c r="X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c r="X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c r="X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2.51295235482354E-011</v>
      </c>
      <c r="L288" s="53"/>
      <c r="M288" s="53"/>
      <c r="N288" s="53"/>
      <c r="O288" s="53"/>
      <c r="P288" s="53"/>
      <c r="Q288" s="53"/>
      <c r="R288" s="53"/>
      <c r="S288" s="53"/>
      <c r="T288" s="7" t="n">
        <f aca="false">'RIPTE e IPC'!C288*100/'RIPTE e IPC'!$C$864</f>
        <v>6.50115556073675E-011</v>
      </c>
      <c r="U288" s="53"/>
      <c r="V288" s="53"/>
      <c r="W288" s="53"/>
      <c r="X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2.79182000948049E-011</v>
      </c>
      <c r="L289" s="53"/>
      <c r="M289" s="53"/>
      <c r="N289" s="53"/>
      <c r="O289" s="53"/>
      <c r="P289" s="53"/>
      <c r="Q289" s="53"/>
      <c r="R289" s="53"/>
      <c r="S289" s="53"/>
      <c r="T289" s="10" t="n">
        <f aca="false">'RIPTE e IPC'!C289*100/'RIPTE e IPC'!$C$864</f>
        <v>7.22260258710102E-011</v>
      </c>
      <c r="U289" s="53"/>
      <c r="V289" s="53"/>
      <c r="W289" s="53"/>
      <c r="X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c r="X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2.71758982039662E-011</v>
      </c>
      <c r="L291" s="53"/>
      <c r="M291" s="53"/>
      <c r="N291" s="53"/>
      <c r="O291" s="53"/>
      <c r="P291" s="53"/>
      <c r="Q291" s="53"/>
      <c r="R291" s="53"/>
      <c r="S291" s="53"/>
      <c r="T291" s="7" t="n">
        <f aca="false">'RIPTE e IPC'!C291*100/'RIPTE e IPC'!$C$864</f>
        <v>7.03056472151604E-011</v>
      </c>
      <c r="U291" s="53"/>
      <c r="V291" s="53"/>
      <c r="W291" s="53"/>
      <c r="X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2.77747602518506E-011</v>
      </c>
      <c r="L292" s="53"/>
      <c r="M292" s="53"/>
      <c r="N292" s="53"/>
      <c r="O292" s="53"/>
      <c r="P292" s="53"/>
      <c r="Q292" s="53"/>
      <c r="R292" s="53"/>
      <c r="S292" s="53"/>
      <c r="T292" s="10" t="n">
        <f aca="false">'RIPTE e IPC'!C292*100/'RIPTE e IPC'!$C$864</f>
        <v>7.18549385597595E-011</v>
      </c>
      <c r="U292" s="53"/>
      <c r="V292" s="53"/>
      <c r="W292" s="53"/>
      <c r="X292" s="53"/>
    </row>
    <row r="293" customFormat="false" ht="15" hidden="false" customHeight="false" outlineLevel="0" collapsed="false">
      <c r="A293" s="4" t="n">
        <v>1967</v>
      </c>
      <c r="B293" s="4" t="str">
        <f aca="false">'RIPTE e IPC'!B281</f>
        <v>Abril</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c r="X293" s="53"/>
    </row>
    <row r="294" customFormat="false" ht="15" hidden="false" customHeight="false" outlineLevel="0" collapsed="false">
      <c r="A294" s="7" t="n">
        <v>1967</v>
      </c>
      <c r="B294" s="7" t="str">
        <f aca="false">'RIPTE e IPC'!B282</f>
        <v>Mayo</v>
      </c>
      <c r="C294" s="7" t="n">
        <v>1.5036737961331E-010</v>
      </c>
      <c r="D294" s="53"/>
      <c r="E294" s="53"/>
      <c r="F294" s="53"/>
      <c r="G294" s="53"/>
      <c r="H294" s="53"/>
      <c r="I294" s="53"/>
      <c r="J294" s="7" t="n">
        <f aca="false">'RIPTE e IPC'!C294*100/'RIPTE e IPC'!$C$773</f>
        <v>1.6376356691401E-010</v>
      </c>
      <c r="K294" s="7" t="n">
        <f aca="false">'RIPTE e IPC'!J294*100/'RIPTE e IPC'!$J$864</f>
        <v>2.83798135427113E-011</v>
      </c>
      <c r="L294" s="53"/>
      <c r="M294" s="53"/>
      <c r="N294" s="53"/>
      <c r="O294" s="53"/>
      <c r="P294" s="53"/>
      <c r="Q294" s="53"/>
      <c r="R294" s="53"/>
      <c r="S294" s="53"/>
      <c r="T294" s="7" t="n">
        <f aca="false">'RIPTE e IPC'!C294*100/'RIPTE e IPC'!$C$864</f>
        <v>7.34202470141239E-011</v>
      </c>
      <c r="U294" s="53"/>
      <c r="V294" s="53"/>
      <c r="W294" s="53"/>
      <c r="X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2.96152479366077E-011</v>
      </c>
      <c r="L295" s="53"/>
      <c r="M295" s="53"/>
      <c r="N295" s="53"/>
      <c r="O295" s="53"/>
      <c r="P295" s="53"/>
      <c r="Q295" s="53"/>
      <c r="R295" s="53"/>
      <c r="S295" s="53"/>
      <c r="T295" s="10" t="n">
        <f aca="false">'RIPTE e IPC'!C295*100/'RIPTE e IPC'!$C$864</f>
        <v>7.66163884628021E-011</v>
      </c>
      <c r="U295" s="53"/>
      <c r="V295" s="53"/>
      <c r="W295" s="53"/>
      <c r="X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3.10938293273897E-011</v>
      </c>
      <c r="L296" s="53"/>
      <c r="M296" s="53"/>
      <c r="N296" s="53"/>
      <c r="O296" s="53"/>
      <c r="P296" s="53"/>
      <c r="Q296" s="53"/>
      <c r="R296" s="53"/>
      <c r="S296" s="53"/>
      <c r="T296" s="4" t="n">
        <f aca="false">'RIPTE e IPC'!C296*100/'RIPTE e IPC'!$C$864</f>
        <v>8.04415654950025E-011</v>
      </c>
      <c r="U296" s="53"/>
      <c r="V296" s="53"/>
      <c r="W296" s="53"/>
      <c r="X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c r="X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3.13431675672511E-011</v>
      </c>
      <c r="L298" s="53"/>
      <c r="M298" s="53"/>
      <c r="N298" s="53"/>
      <c r="O298" s="53"/>
      <c r="P298" s="53"/>
      <c r="Q298" s="53"/>
      <c r="R298" s="53"/>
      <c r="S298" s="53"/>
      <c r="T298" s="10" t="n">
        <f aca="false">'RIPTE e IPC'!C298*100/'RIPTE e IPC'!$C$864</f>
        <v>8.10866181882891E-011</v>
      </c>
      <c r="U298" s="53"/>
      <c r="V298" s="53"/>
      <c r="W298" s="53"/>
      <c r="X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3.22417420592129E-011</v>
      </c>
      <c r="L299" s="53"/>
      <c r="M299" s="53"/>
      <c r="N299" s="53"/>
      <c r="O299" s="53"/>
      <c r="P299" s="53"/>
      <c r="Q299" s="53"/>
      <c r="R299" s="53"/>
      <c r="S299" s="53"/>
      <c r="T299" s="4" t="n">
        <f aca="false">'RIPTE e IPC'!C299*100/'RIPTE e IPC'!$C$864</f>
        <v>8.34112832556311E-011</v>
      </c>
      <c r="U299" s="53"/>
      <c r="V299" s="53"/>
      <c r="W299" s="53"/>
      <c r="X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c r="X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3.55543384716405E-011</v>
      </c>
      <c r="L301" s="53"/>
      <c r="M301" s="53"/>
      <c r="N301" s="53"/>
      <c r="O301" s="53"/>
      <c r="P301" s="53"/>
      <c r="Q301" s="53"/>
      <c r="R301" s="53"/>
      <c r="S301" s="53"/>
      <c r="T301" s="10" t="n">
        <f aca="false">'RIPTE e IPC'!C301*100/'RIPTE e IPC'!$C$864</f>
        <v>9.19811650306645E-011</v>
      </c>
      <c r="U301" s="53"/>
      <c r="V301" s="53"/>
      <c r="W301" s="53"/>
      <c r="X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c r="X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c r="X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3.444385461781E-011</v>
      </c>
      <c r="L304" s="10" t="n">
        <v>1.70887154468975E-010</v>
      </c>
      <c r="M304" s="53"/>
      <c r="N304" s="53"/>
      <c r="O304" s="53"/>
      <c r="P304" s="53"/>
      <c r="Q304" s="53"/>
      <c r="R304" s="53"/>
      <c r="S304" s="53"/>
      <c r="T304" s="10" t="n">
        <f aca="false">'RIPTE e IPC'!C304*100/'RIPTE e IPC'!$C$864</f>
        <v>8.91082779790734E-011</v>
      </c>
      <c r="U304" s="53"/>
      <c r="V304" s="53"/>
      <c r="W304" s="53"/>
      <c r="X304" s="53"/>
    </row>
    <row r="305" customFormat="false" ht="15" hidden="false" customHeight="false" outlineLevel="0" collapsed="false">
      <c r="A305" s="4" t="n">
        <v>1968</v>
      </c>
      <c r="B305" s="4" t="str">
        <f aca="false">'RIPTE e IPC'!B293</f>
        <v>Abril</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c r="X305" s="53"/>
    </row>
    <row r="306" customFormat="false" ht="15" hidden="false" customHeight="false" outlineLevel="0" collapsed="false">
      <c r="A306" s="7" t="n">
        <v>1968</v>
      </c>
      <c r="B306" s="7" t="str">
        <f aca="false">'RIPTE e IPC'!B294</f>
        <v>Mayo</v>
      </c>
      <c r="C306" s="7" t="n">
        <v>1.81934911903392E-010</v>
      </c>
      <c r="D306" s="53"/>
      <c r="E306" s="53"/>
      <c r="F306" s="53"/>
      <c r="G306" s="53"/>
      <c r="H306" s="53"/>
      <c r="I306" s="53"/>
      <c r="J306" s="7" t="n">
        <f aca="false">'RIPTE e IPC'!C306*100/'RIPTE e IPC'!$C$773</f>
        <v>1.98143441723236E-010</v>
      </c>
      <c r="K306" s="7" t="n">
        <f aca="false">'RIPTE e IPC'!J306*100/'RIPTE e IPC'!$J$864</f>
        <v>3.43377592268078E-011</v>
      </c>
      <c r="L306" s="7" t="n">
        <v>1.70887154468975E-010</v>
      </c>
      <c r="M306" s="53"/>
      <c r="N306" s="53"/>
      <c r="O306" s="53"/>
      <c r="P306" s="53"/>
      <c r="Q306" s="53"/>
      <c r="R306" s="53"/>
      <c r="S306" s="53"/>
      <c r="T306" s="7" t="n">
        <f aca="false">'RIPTE e IPC'!C306*100/'RIPTE e IPC'!$C$864</f>
        <v>8.88338029617265E-011</v>
      </c>
      <c r="U306" s="53"/>
      <c r="V306" s="53"/>
      <c r="W306" s="53"/>
      <c r="X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3.4456799944033E-011</v>
      </c>
      <c r="L307" s="10" t="n">
        <v>1.70887154468975E-010</v>
      </c>
      <c r="M307" s="53"/>
      <c r="N307" s="53"/>
      <c r="O307" s="53"/>
      <c r="P307" s="53"/>
      <c r="Q307" s="53"/>
      <c r="R307" s="53"/>
      <c r="S307" s="53"/>
      <c r="T307" s="10" t="n">
        <f aca="false">'RIPTE e IPC'!C307*100/'RIPTE e IPC'!$C$864</f>
        <v>8.91417682994923E-011</v>
      </c>
      <c r="U307" s="53"/>
      <c r="V307" s="53"/>
      <c r="W307" s="53"/>
      <c r="X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3.44376633748338E-011</v>
      </c>
      <c r="L308" s="13" t="n">
        <v>1.70887154468975E-010</v>
      </c>
      <c r="M308" s="53"/>
      <c r="N308" s="53"/>
      <c r="O308" s="53"/>
      <c r="P308" s="53"/>
      <c r="Q308" s="53"/>
      <c r="R308" s="53"/>
      <c r="S308" s="53"/>
      <c r="T308" s="13" t="n">
        <f aca="false">'RIPTE e IPC'!C308*100/'RIPTE e IPC'!$C$864</f>
        <v>8.90922608693077E-011</v>
      </c>
      <c r="U308" s="53"/>
      <c r="V308" s="53"/>
      <c r="W308" s="53"/>
      <c r="X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3.44939474018905E-011</v>
      </c>
      <c r="L309" s="7" t="n">
        <v>1.70887154468975E-010</v>
      </c>
      <c r="M309" s="53"/>
      <c r="N309" s="53"/>
      <c r="O309" s="53"/>
      <c r="P309" s="53"/>
      <c r="Q309" s="53"/>
      <c r="R309" s="53"/>
      <c r="S309" s="53"/>
      <c r="T309" s="7" t="n">
        <f aca="false">'RIPTE e IPC'!C309*100/'RIPTE e IPC'!$C$864</f>
        <v>8.92378709580855E-011</v>
      </c>
      <c r="U309" s="53"/>
      <c r="V309" s="53"/>
      <c r="W309" s="53"/>
      <c r="X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3.49743315728202E-011</v>
      </c>
      <c r="L310" s="13" t="n">
        <v>1.70887154468975E-010</v>
      </c>
      <c r="M310" s="53"/>
      <c r="N310" s="53"/>
      <c r="O310" s="53"/>
      <c r="P310" s="53"/>
      <c r="Q310" s="53"/>
      <c r="R310" s="53"/>
      <c r="S310" s="53"/>
      <c r="T310" s="13" t="n">
        <f aca="false">'RIPTE e IPC'!C310*100/'RIPTE e IPC'!$C$864</f>
        <v>9.04806530658066E-011</v>
      </c>
      <c r="U310" s="53"/>
      <c r="V310" s="53"/>
      <c r="W310" s="53"/>
      <c r="X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c r="X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3.57789117395969E-011</v>
      </c>
      <c r="L312" s="7" t="n">
        <v>1.70887154468975E-010</v>
      </c>
      <c r="M312" s="53"/>
      <c r="N312" s="53"/>
      <c r="O312" s="53"/>
      <c r="P312" s="53"/>
      <c r="Q312" s="53"/>
      <c r="R312" s="53"/>
      <c r="S312" s="53"/>
      <c r="T312" s="7" t="n">
        <f aca="false">'RIPTE e IPC'!C312*100/'RIPTE e IPC'!$C$864</f>
        <v>9.25621492848889E-011</v>
      </c>
      <c r="U312" s="53"/>
      <c r="V312" s="53"/>
      <c r="W312" s="53"/>
      <c r="X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c r="X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3.71575889823532E-011</v>
      </c>
      <c r="L314" s="4" t="n">
        <v>1.84561552563027E-010</v>
      </c>
      <c r="M314" s="53"/>
      <c r="N314" s="53"/>
      <c r="O314" s="53"/>
      <c r="P314" s="53"/>
      <c r="Q314" s="53"/>
      <c r="R314" s="53"/>
      <c r="S314" s="53"/>
      <c r="T314" s="4" t="n">
        <f aca="false">'RIPTE e IPC'!C314*100/'RIPTE e IPC'!$C$864</f>
        <v>9.61288684095081E-011</v>
      </c>
      <c r="U314" s="53"/>
      <c r="V314" s="53"/>
      <c r="W314" s="53"/>
      <c r="X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c r="X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c r="X316" s="53"/>
    </row>
    <row r="317" customFormat="false" ht="15" hidden="false" customHeight="false" outlineLevel="0" collapsed="false">
      <c r="A317" s="4" t="n">
        <v>1969</v>
      </c>
      <c r="B317" s="4" t="str">
        <f aca="false">'RIPTE e IPC'!B305</f>
        <v>Abril</v>
      </c>
      <c r="C317" s="4" t="n">
        <v>1.96611555440839E-010</v>
      </c>
      <c r="D317" s="53"/>
      <c r="E317" s="53"/>
      <c r="F317" s="53"/>
      <c r="G317" s="53"/>
      <c r="H317" s="53"/>
      <c r="I317" s="53"/>
      <c r="J317" s="4" t="n">
        <f aca="false">'RIPTE e IPC'!C317*100/'RIPTE e IPC'!$C$773</f>
        <v>2.14127623280424E-010</v>
      </c>
      <c r="K317" s="4" t="n">
        <f aca="false">'RIPTE e IPC'!J317*100/'RIPTE e IPC'!$J$864</f>
        <v>3.71077776184079E-011</v>
      </c>
      <c r="L317" s="4" t="n">
        <v>1.84561552563027E-010</v>
      </c>
      <c r="M317" s="53"/>
      <c r="N317" s="53"/>
      <c r="O317" s="53"/>
      <c r="P317" s="53"/>
      <c r="Q317" s="53"/>
      <c r="R317" s="53"/>
      <c r="S317" s="53"/>
      <c r="T317" s="4" t="n">
        <f aca="false">'RIPTE e IPC'!C317*100/'RIPTE e IPC'!$C$864</f>
        <v>9.60000034809395E-011</v>
      </c>
      <c r="U317" s="53"/>
      <c r="V317" s="53"/>
      <c r="W317" s="53"/>
      <c r="X317" s="53"/>
    </row>
    <row r="318" customFormat="false" ht="15" hidden="false" customHeight="false" outlineLevel="0" collapsed="false">
      <c r="A318" s="7" t="n">
        <v>1969</v>
      </c>
      <c r="B318" s="7" t="str">
        <f aca="false">'RIPTE e IPC'!B306</f>
        <v>Mayo</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c r="X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3.69580621064368E-011</v>
      </c>
      <c r="L319" s="10" t="n">
        <v>1.84561552563027E-010</v>
      </c>
      <c r="M319" s="53"/>
      <c r="N319" s="53"/>
      <c r="O319" s="53"/>
      <c r="P319" s="53"/>
      <c r="Q319" s="53"/>
      <c r="R319" s="53"/>
      <c r="S319" s="53"/>
      <c r="T319" s="10" t="n">
        <f aca="false">'RIPTE e IPC'!C319*100/'RIPTE e IPC'!$C$864</f>
        <v>9.56126806447897E-011</v>
      </c>
      <c r="U319" s="53"/>
      <c r="V319" s="53"/>
      <c r="W319" s="53"/>
      <c r="X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c r="X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3.71702528884409E-011</v>
      </c>
      <c r="L321" s="7" t="n">
        <v>1.84561552563027E-010</v>
      </c>
      <c r="M321" s="53"/>
      <c r="N321" s="53"/>
      <c r="O321" s="53"/>
      <c r="P321" s="53"/>
      <c r="Q321" s="53"/>
      <c r="R321" s="53"/>
      <c r="S321" s="53"/>
      <c r="T321" s="7" t="n">
        <f aca="false">'RIPTE e IPC'!C321*100/'RIPTE e IPC'!$C$864</f>
        <v>9.61616306794831E-011</v>
      </c>
      <c r="U321" s="53"/>
      <c r="V321" s="53"/>
      <c r="W321" s="53"/>
      <c r="X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c r="X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c r="X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c r="X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4.15497130337302E-011</v>
      </c>
      <c r="L325" s="10" t="n">
        <v>2.04737713007665E-010</v>
      </c>
      <c r="M325" s="53"/>
      <c r="N325" s="53"/>
      <c r="O325" s="53"/>
      <c r="P325" s="53"/>
      <c r="Q325" s="53"/>
      <c r="R325" s="53"/>
      <c r="S325" s="53"/>
      <c r="T325" s="10" t="n">
        <f aca="false">'RIPTE e IPC'!C325*100/'RIPTE e IPC'!$C$864</f>
        <v>1.07491551687305E-010</v>
      </c>
      <c r="U325" s="53"/>
      <c r="V325" s="53"/>
      <c r="W325" s="53"/>
      <c r="X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3.95907474720182E-011</v>
      </c>
      <c r="L326" s="4" t="n">
        <v>2.04737713007665E-010</v>
      </c>
      <c r="M326" s="53"/>
      <c r="N326" s="53"/>
      <c r="O326" s="53"/>
      <c r="P326" s="53"/>
      <c r="Q326" s="53"/>
      <c r="R326" s="53"/>
      <c r="S326" s="53"/>
      <c r="T326" s="4" t="n">
        <f aca="false">'RIPTE e IPC'!C326*100/'RIPTE e IPC'!$C$864</f>
        <v>1.02423592547384E-010</v>
      </c>
      <c r="U326" s="53"/>
      <c r="V326" s="53"/>
      <c r="W326" s="53"/>
      <c r="X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c r="X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4.06452287189272E-011</v>
      </c>
      <c r="L328" s="10" t="n">
        <v>2.17662731247984E-010</v>
      </c>
      <c r="M328" s="53"/>
      <c r="N328" s="53"/>
      <c r="O328" s="53"/>
      <c r="P328" s="53"/>
      <c r="Q328" s="53"/>
      <c r="R328" s="53"/>
      <c r="S328" s="53"/>
      <c r="T328" s="10" t="n">
        <f aca="false">'RIPTE e IPC'!C328*100/'RIPTE e IPC'!$C$864</f>
        <v>1.05151597560641E-010</v>
      </c>
      <c r="U328" s="53"/>
      <c r="V328" s="53"/>
      <c r="W328" s="53"/>
      <c r="X328" s="53"/>
    </row>
    <row r="329" customFormat="false" ht="15" hidden="false" customHeight="false" outlineLevel="0" collapsed="false">
      <c r="A329" s="4" t="n">
        <v>1970</v>
      </c>
      <c r="B329" s="4" t="str">
        <f aca="false">'RIPTE e IPC'!B317</f>
        <v>Abril</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c r="X329" s="53"/>
    </row>
    <row r="330" customFormat="false" ht="15" hidden="false" customHeight="false" outlineLevel="0" collapsed="false">
      <c r="A330" s="15" t="n">
        <v>1970</v>
      </c>
      <c r="B330" s="15" t="str">
        <f aca="false">'RIPTE e IPC'!B318</f>
        <v>Mayo</v>
      </c>
      <c r="C330" s="15" t="n">
        <v>2.1861086446771E-010</v>
      </c>
      <c r="D330" s="53"/>
      <c r="E330" s="53"/>
      <c r="F330" s="53"/>
      <c r="G330" s="53"/>
      <c r="H330" s="53"/>
      <c r="I330" s="53"/>
      <c r="J330" s="15" t="n">
        <f aca="false">'RIPTE e IPC'!C330*100/'RIPTE e IPC'!$C$773</f>
        <v>2.38086844523414E-010</v>
      </c>
      <c r="K330" s="15" t="n">
        <f aca="false">'RIPTE e IPC'!J330*100/'RIPTE e IPC'!$J$864</f>
        <v>4.12598502943876E-011</v>
      </c>
      <c r="L330" s="15" t="n">
        <v>2.17662731247984E-010</v>
      </c>
      <c r="M330" s="53"/>
      <c r="N330" s="53"/>
      <c r="O330" s="53"/>
      <c r="P330" s="53"/>
      <c r="Q330" s="53"/>
      <c r="R330" s="53"/>
      <c r="S330" s="53"/>
      <c r="T330" s="15" t="n">
        <f aca="false">'RIPTE e IPC'!C330*100/'RIPTE e IPC'!$C$864</f>
        <v>1.06741659730098E-010</v>
      </c>
      <c r="U330" s="53"/>
      <c r="V330" s="53"/>
      <c r="W330" s="53"/>
      <c r="X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4.15623769398177E-011</v>
      </c>
      <c r="L331" s="10" t="n">
        <v>2.17662731247984E-010</v>
      </c>
      <c r="M331" s="53"/>
      <c r="N331" s="53"/>
      <c r="O331" s="53"/>
      <c r="P331" s="53"/>
      <c r="Q331" s="53"/>
      <c r="R331" s="53"/>
      <c r="S331" s="53"/>
      <c r="T331" s="10" t="n">
        <f aca="false">'RIPTE e IPC'!C331*100/'RIPTE e IPC'!$C$864</f>
        <v>1.0752431395728E-010</v>
      </c>
      <c r="U331" s="53"/>
      <c r="V331" s="53"/>
      <c r="W331" s="53"/>
      <c r="X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c r="X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c r="X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4.34152471105275E-011</v>
      </c>
      <c r="L334" s="10" t="n">
        <v>2.35141124218695E-010</v>
      </c>
      <c r="M334" s="53"/>
      <c r="N334" s="53"/>
      <c r="O334" s="53"/>
      <c r="P334" s="53"/>
      <c r="Q334" s="53"/>
      <c r="R334" s="53"/>
      <c r="S334" s="53"/>
      <c r="T334" s="10" t="n">
        <f aca="false">'RIPTE e IPC'!C334*100/'RIPTE e IPC'!$C$864</f>
        <v>1.12317798079854E-010</v>
      </c>
      <c r="U334" s="53"/>
      <c r="V334" s="53"/>
      <c r="W334" s="53"/>
      <c r="X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c r="X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4.63037433790819E-011</v>
      </c>
      <c r="L336" s="15" t="n">
        <v>2.35141124218695E-010</v>
      </c>
      <c r="M336" s="53"/>
      <c r="N336" s="53"/>
      <c r="O336" s="53"/>
      <c r="P336" s="53"/>
      <c r="Q336" s="53"/>
      <c r="R336" s="53"/>
      <c r="S336" s="53"/>
      <c r="T336" s="15" t="n">
        <f aca="false">'RIPTE e IPC'!C336*100/'RIPTE e IPC'!$C$864</f>
        <v>1.19790507835945E-010</v>
      </c>
      <c r="U336" s="53"/>
      <c r="V336" s="53"/>
      <c r="W336" s="53"/>
      <c r="X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5.05835807964804E-011</v>
      </c>
      <c r="L337" s="10" t="n">
        <v>2.35141124218695E-010</v>
      </c>
      <c r="M337" s="53"/>
      <c r="N337" s="53"/>
      <c r="O337" s="53"/>
      <c r="P337" s="53"/>
      <c r="Q337" s="53"/>
      <c r="R337" s="53"/>
      <c r="S337" s="53"/>
      <c r="T337" s="10" t="n">
        <f aca="false">'RIPTE e IPC'!C337*100/'RIPTE e IPC'!$C$864</f>
        <v>1.30862698986629E-010</v>
      </c>
      <c r="U337" s="53"/>
      <c r="V337" s="53"/>
      <c r="W337" s="53"/>
      <c r="X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c r="X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c r="X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5.26734067210992E-011</v>
      </c>
      <c r="L340" s="10" t="n">
        <v>2.49293698028886E-010</v>
      </c>
      <c r="M340" s="53"/>
      <c r="N340" s="53"/>
      <c r="O340" s="53"/>
      <c r="P340" s="53"/>
      <c r="Q340" s="53"/>
      <c r="R340" s="53"/>
      <c r="S340" s="53"/>
      <c r="T340" s="10" t="n">
        <f aca="false">'RIPTE e IPC'!C340*100/'RIPTE e IPC'!$C$864</f>
        <v>1.36269201582959E-010</v>
      </c>
      <c r="U340" s="53"/>
      <c r="V340" s="53"/>
      <c r="W340" s="53"/>
      <c r="X340" s="53"/>
    </row>
    <row r="341" customFormat="false" ht="15" hidden="false" customHeight="false" outlineLevel="0" collapsed="false">
      <c r="A341" s="4" t="n">
        <v>1971</v>
      </c>
      <c r="B341" s="4" t="str">
        <f aca="false">'RIPTE e IPC'!B329</f>
        <v>Abril</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c r="X341" s="53"/>
    </row>
    <row r="342" customFormat="false" ht="15" hidden="false" customHeight="false" outlineLevel="0" collapsed="false">
      <c r="A342" s="15" t="n">
        <v>1971</v>
      </c>
      <c r="B342" s="15" t="str">
        <f aca="false">'RIPTE e IPC'!B330</f>
        <v>Mayo</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c r="X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5.61360000656331E-011</v>
      </c>
      <c r="L343" s="10" t="n">
        <v>3.08958608292392E-010</v>
      </c>
      <c r="M343" s="53"/>
      <c r="N343" s="53"/>
      <c r="O343" s="53"/>
      <c r="P343" s="53"/>
      <c r="Q343" s="53"/>
      <c r="R343" s="53"/>
      <c r="S343" s="53"/>
      <c r="T343" s="10" t="n">
        <f aca="false">'RIPTE e IPC'!C343*100/'RIPTE e IPC'!$C$864</f>
        <v>1.45227134244587E-010</v>
      </c>
      <c r="U343" s="53"/>
      <c r="V343" s="53"/>
      <c r="W343" s="53"/>
      <c r="X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c r="X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c r="X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6.06277468449002E-011</v>
      </c>
      <c r="L346" s="10" t="n">
        <v>3.42502277938662E-010</v>
      </c>
      <c r="M346" s="53"/>
      <c r="N346" s="53"/>
      <c r="O346" s="53"/>
      <c r="P346" s="53"/>
      <c r="Q346" s="53"/>
      <c r="R346" s="53"/>
      <c r="S346" s="53"/>
      <c r="T346" s="10" t="n">
        <f aca="false">'RIPTE e IPC'!C346*100/'RIPTE e IPC'!$C$864</f>
        <v>1.5684754737952E-010</v>
      </c>
      <c r="U346" s="53"/>
      <c r="V346" s="53"/>
      <c r="W346" s="53"/>
      <c r="X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6.12513738646896E-011</v>
      </c>
      <c r="L347" s="4" t="n">
        <v>3.42502277938662E-010</v>
      </c>
      <c r="M347" s="53"/>
      <c r="N347" s="53"/>
      <c r="O347" s="53"/>
      <c r="P347" s="53"/>
      <c r="Q347" s="53"/>
      <c r="R347" s="53"/>
      <c r="S347" s="53"/>
      <c r="T347" s="4" t="n">
        <f aca="false">'RIPTE e IPC'!C347*100/'RIPTE e IPC'!$C$864</f>
        <v>1.58460907163181E-010</v>
      </c>
      <c r="U347" s="53"/>
      <c r="V347" s="53"/>
      <c r="W347" s="53"/>
      <c r="X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6.29049985796181E-011</v>
      </c>
      <c r="L348" s="15" t="n">
        <v>3.42502277938662E-010</v>
      </c>
      <c r="M348" s="53"/>
      <c r="N348" s="53"/>
      <c r="O348" s="53"/>
      <c r="P348" s="53"/>
      <c r="Q348" s="53"/>
      <c r="R348" s="53"/>
      <c r="S348" s="53"/>
      <c r="T348" s="15" t="n">
        <f aca="false">'RIPTE e IPC'!C348*100/'RIPTE e IPC'!$C$864</f>
        <v>1.62738931571481E-010</v>
      </c>
      <c r="U348" s="53"/>
      <c r="V348" s="53"/>
      <c r="W348" s="53"/>
      <c r="X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c r="X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7.40410747529397E-011</v>
      </c>
      <c r="L350" s="4" t="n">
        <v>3.93888325057058E-010</v>
      </c>
      <c r="M350" s="53"/>
      <c r="N350" s="53"/>
      <c r="O350" s="53"/>
      <c r="P350" s="53"/>
      <c r="Q350" s="53"/>
      <c r="R350" s="53"/>
      <c r="S350" s="53"/>
      <c r="T350" s="4" t="n">
        <f aca="false">'RIPTE e IPC'!C350*100/'RIPTE e IPC'!$C$864</f>
        <v>1.91548615686667E-010</v>
      </c>
      <c r="U350" s="53"/>
      <c r="V350" s="53"/>
      <c r="W350" s="53"/>
      <c r="X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c r="X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7.99615915590438E-011</v>
      </c>
      <c r="L352" s="10" t="n">
        <v>3.93888325057058E-010</v>
      </c>
      <c r="M352" s="53"/>
      <c r="N352" s="53"/>
      <c r="O352" s="53"/>
      <c r="P352" s="53"/>
      <c r="Q352" s="53"/>
      <c r="R352" s="53"/>
      <c r="S352" s="53"/>
      <c r="T352" s="10" t="n">
        <f aca="false">'RIPTE e IPC'!C352*100/'RIPTE e IPC'!$C$864</f>
        <v>2.06865340925232E-010</v>
      </c>
      <c r="U352" s="53"/>
      <c r="V352" s="53"/>
      <c r="W352" s="53"/>
      <c r="X352" s="53"/>
    </row>
    <row r="353" customFormat="false" ht="15" hidden="false" customHeight="false" outlineLevel="0" collapsed="false">
      <c r="A353" s="4" t="n">
        <v>1972</v>
      </c>
      <c r="B353" s="4" t="str">
        <f aca="false">'RIPTE e IPC'!B341</f>
        <v>Abril</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c r="X353" s="53"/>
    </row>
    <row r="354" customFormat="false" ht="15" hidden="false" customHeight="false" outlineLevel="0" collapsed="false">
      <c r="A354" s="15" t="n">
        <v>1972</v>
      </c>
      <c r="B354" s="15" t="str">
        <f aca="false">'RIPTE e IPC'!B342</f>
        <v>Mayo</v>
      </c>
      <c r="C354" s="15" t="n">
        <v>4.51467452023579E-010</v>
      </c>
      <c r="D354" s="53"/>
      <c r="E354" s="53"/>
      <c r="F354" s="53"/>
      <c r="G354" s="53"/>
      <c r="H354" s="53"/>
      <c r="I354" s="53"/>
      <c r="J354" s="15" t="n">
        <f aca="false">'RIPTE e IPC'!C354*100/'RIPTE e IPC'!$C$773</f>
        <v>4.91688559573838E-010</v>
      </c>
      <c r="K354" s="15" t="n">
        <f aca="false">'RIPTE e IPC'!J354*100/'RIPTE e IPC'!$J$864</f>
        <v>8.52083885612779E-011</v>
      </c>
      <c r="L354" s="15" t="n">
        <v>4.52982279241491E-010</v>
      </c>
      <c r="M354" s="53"/>
      <c r="N354" s="53"/>
      <c r="O354" s="53"/>
      <c r="P354" s="53"/>
      <c r="Q354" s="53"/>
      <c r="R354" s="53"/>
      <c r="S354" s="53"/>
      <c r="T354" s="15" t="n">
        <f aca="false">'RIPTE e IPC'!C354*100/'RIPTE e IPC'!$C$864</f>
        <v>2.20439113401124E-010</v>
      </c>
      <c r="U354" s="53"/>
      <c r="V354" s="53"/>
      <c r="W354" s="53"/>
      <c r="X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8.98934709734853E-011</v>
      </c>
      <c r="L355" s="10" t="n">
        <v>4.52982279241491E-010</v>
      </c>
      <c r="M355" s="53"/>
      <c r="N355" s="53"/>
      <c r="O355" s="53"/>
      <c r="P355" s="53"/>
      <c r="Q355" s="53"/>
      <c r="R355" s="53"/>
      <c r="S355" s="53"/>
      <c r="T355" s="10" t="n">
        <f aca="false">'RIPTE e IPC'!C355*100/'RIPTE e IPC'!$C$864</f>
        <v>2.32559697191011E-010</v>
      </c>
      <c r="U355" s="53"/>
      <c r="V355" s="53"/>
      <c r="W355" s="53"/>
      <c r="X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9.43542615378715E-011</v>
      </c>
      <c r="L356" s="4" t="n">
        <v>4.52982279241491E-010</v>
      </c>
      <c r="M356" s="53"/>
      <c r="N356" s="53"/>
      <c r="O356" s="53"/>
      <c r="P356" s="53"/>
      <c r="Q356" s="53"/>
      <c r="R356" s="53"/>
      <c r="S356" s="53"/>
      <c r="T356" s="4" t="n">
        <f aca="false">'RIPTE e IPC'!C356*100/'RIPTE e IPC'!$C$864</f>
        <v>2.44100024777117E-010</v>
      </c>
      <c r="U356" s="53"/>
      <c r="V356" s="53"/>
      <c r="W356" s="53"/>
      <c r="X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9.42357836609167E-011</v>
      </c>
      <c r="L357" s="15" t="n">
        <v>4.52982279241491E-010</v>
      </c>
      <c r="M357" s="53"/>
      <c r="N357" s="53"/>
      <c r="O357" s="53"/>
      <c r="P357" s="53"/>
      <c r="Q357" s="53"/>
      <c r="R357" s="53"/>
      <c r="S357" s="53"/>
      <c r="T357" s="15" t="n">
        <f aca="false">'RIPTE e IPC'!C357*100/'RIPTE e IPC'!$C$864</f>
        <v>2.43793515540239E-010</v>
      </c>
      <c r="U357" s="53"/>
      <c r="V357" s="53"/>
      <c r="W357" s="53"/>
      <c r="X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9.65439916105163E-011</v>
      </c>
      <c r="L358" s="10" t="n">
        <v>4.52982279241491E-010</v>
      </c>
      <c r="M358" s="53"/>
      <c r="N358" s="53"/>
      <c r="O358" s="53"/>
      <c r="P358" s="53"/>
      <c r="Q358" s="53"/>
      <c r="R358" s="53"/>
      <c r="S358" s="53"/>
      <c r="T358" s="10" t="n">
        <f aca="false">'RIPTE e IPC'!C358*100/'RIPTE e IPC'!$C$864</f>
        <v>2.49764985281029E-010</v>
      </c>
      <c r="U358" s="53"/>
      <c r="V358" s="53"/>
      <c r="W358" s="53"/>
      <c r="X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c r="X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c r="X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c r="X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c r="X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c r="X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1.41169626722899E-010</v>
      </c>
      <c r="L364" s="10" t="n">
        <v>6.81864297443223E-010</v>
      </c>
      <c r="M364" s="53"/>
      <c r="N364" s="53"/>
      <c r="O364" s="53"/>
      <c r="P364" s="53"/>
      <c r="Q364" s="53"/>
      <c r="R364" s="53"/>
      <c r="S364" s="53"/>
      <c r="T364" s="10" t="n">
        <f aca="false">'RIPTE e IPC'!C364*100/'RIPTE e IPC'!$C$864</f>
        <v>3.65214128320054E-010</v>
      </c>
      <c r="U364" s="53"/>
      <c r="V364" s="53"/>
      <c r="W364" s="53"/>
      <c r="X364" s="53"/>
    </row>
    <row r="365" customFormat="false" ht="15" hidden="false" customHeight="false" outlineLevel="0" collapsed="false">
      <c r="A365" s="4" t="n">
        <v>1973</v>
      </c>
      <c r="B365" s="4" t="str">
        <f aca="false">'RIPTE e IPC'!B353</f>
        <v>Abril</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c r="X365" s="53"/>
    </row>
    <row r="366" customFormat="false" ht="15" hidden="false" customHeight="false" outlineLevel="0" collapsed="false">
      <c r="A366" s="15" t="n">
        <v>1973</v>
      </c>
      <c r="B366" s="15" t="str">
        <f aca="false">'RIPTE e IPC'!B354</f>
        <v>Mayo</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c r="X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c r="X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c r="X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c r="X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c r="X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c r="X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c r="X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c r="X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c r="X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1.59024608626125E-010</v>
      </c>
      <c r="L375" s="15" t="n">
        <v>8.57718769800807E-010</v>
      </c>
      <c r="M375" s="53"/>
      <c r="N375" s="53"/>
      <c r="O375" s="53"/>
      <c r="P375" s="53"/>
      <c r="Q375" s="53"/>
      <c r="R375" s="53"/>
      <c r="S375" s="53"/>
      <c r="T375" s="15" t="n">
        <f aca="false">'RIPTE e IPC'!C375*100/'RIPTE e IPC'!$C$864</f>
        <v>4.11406016783121E-010</v>
      </c>
      <c r="U375" s="53"/>
      <c r="V375" s="53"/>
      <c r="W375" s="53"/>
      <c r="X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c r="X376" s="53"/>
    </row>
    <row r="377" customFormat="false" ht="15" hidden="false" customHeight="false" outlineLevel="0" collapsed="false">
      <c r="A377" s="4" t="n">
        <v>1974</v>
      </c>
      <c r="B377" s="4" t="str">
        <f aca="false">'RIPTE e IPC'!B365</f>
        <v>Abril</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c r="X377" s="53"/>
    </row>
    <row r="378" customFormat="false" ht="15" hidden="false" customHeight="false" outlineLevel="0" collapsed="false">
      <c r="A378" s="15" t="n">
        <v>1974</v>
      </c>
      <c r="B378" s="15" t="str">
        <f aca="false">'RIPTE e IPC'!B366</f>
        <v>Mayo</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c r="X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c r="X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c r="X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c r="X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c r="X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1.98328588980289E-010</v>
      </c>
      <c r="L383" s="4" t="n">
        <v>1.03714171765257E-009</v>
      </c>
      <c r="M383" s="53"/>
      <c r="N383" s="53"/>
      <c r="O383" s="53"/>
      <c r="P383" s="53"/>
      <c r="Q383" s="53"/>
      <c r="R383" s="53"/>
      <c r="S383" s="53"/>
      <c r="T383" s="4" t="n">
        <f aca="false">'RIPTE e IPC'!C383*100/'RIPTE e IPC'!$C$864</f>
        <v>5.13087725928182E-010</v>
      </c>
      <c r="U383" s="53"/>
      <c r="V383" s="53"/>
      <c r="W383" s="53"/>
      <c r="X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2.06532267343951E-010</v>
      </c>
      <c r="L384" s="15" t="n">
        <v>1.23890332209173E-009</v>
      </c>
      <c r="M384" s="53"/>
      <c r="N384" s="53"/>
      <c r="O384" s="53"/>
      <c r="P384" s="53"/>
      <c r="Q384" s="53"/>
      <c r="R384" s="53"/>
      <c r="S384" s="53"/>
      <c r="T384" s="15" t="n">
        <f aca="false">'RIPTE e IPC'!C384*100/'RIPTE e IPC'!$C$864</f>
        <v>5.34311124418028E-010</v>
      </c>
      <c r="U384" s="53"/>
      <c r="V384" s="53"/>
      <c r="W384" s="53"/>
      <c r="X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c r="X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2.39398480683359E-010</v>
      </c>
      <c r="L386" s="4" t="n">
        <v>1.23890332209173E-009</v>
      </c>
      <c r="M386" s="53"/>
      <c r="N386" s="53"/>
      <c r="O386" s="53"/>
      <c r="P386" s="53"/>
      <c r="Q386" s="53"/>
      <c r="R386" s="53"/>
      <c r="S386" s="53"/>
      <c r="T386" s="4" t="n">
        <f aca="false">'RIPTE e IPC'!C386*100/'RIPTE e IPC'!$C$864</f>
        <v>6.19337951608651E-010</v>
      </c>
      <c r="U386" s="53"/>
      <c r="V386" s="53"/>
      <c r="W386" s="53"/>
      <c r="X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2.50452663597315E-010</v>
      </c>
      <c r="L387" s="18" t="n">
        <v>1.23890332209173E-009</v>
      </c>
      <c r="M387" s="53"/>
      <c r="N387" s="53"/>
      <c r="O387" s="53"/>
      <c r="P387" s="53"/>
      <c r="Q387" s="53"/>
      <c r="R387" s="53"/>
      <c r="S387" s="53"/>
      <c r="T387" s="18" t="n">
        <f aca="false">'RIPTE e IPC'!C387*100/'RIPTE e IPC'!$C$864</f>
        <v>6.47935773044669E-010</v>
      </c>
      <c r="U387" s="53"/>
      <c r="V387" s="53"/>
      <c r="W387" s="53"/>
      <c r="X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2.70765568962111E-010</v>
      </c>
      <c r="L388" s="10" t="n">
        <v>1.54322291224767E-009</v>
      </c>
      <c r="M388" s="53"/>
      <c r="N388" s="53"/>
      <c r="O388" s="53"/>
      <c r="P388" s="53"/>
      <c r="Q388" s="53"/>
      <c r="R388" s="53"/>
      <c r="S388" s="53"/>
      <c r="T388" s="10" t="n">
        <f aca="false">'RIPTE e IPC'!C388*100/'RIPTE e IPC'!$C$864</f>
        <v>7.00486454084675E-010</v>
      </c>
      <c r="U388" s="53"/>
      <c r="V388" s="53"/>
      <c r="W388" s="53"/>
      <c r="X388" s="53"/>
    </row>
    <row r="389" customFormat="false" ht="15" hidden="false" customHeight="false" outlineLevel="0" collapsed="false">
      <c r="A389" s="4" t="n">
        <v>1975</v>
      </c>
      <c r="B389" s="4" t="str">
        <f aca="false">'RIPTE e IPC'!B377</f>
        <v>Abril</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c r="X389" s="53"/>
    </row>
    <row r="390" customFormat="false" ht="15" hidden="false" customHeight="false" outlineLevel="0" collapsed="false">
      <c r="A390" s="18" t="n">
        <v>1975</v>
      </c>
      <c r="B390" s="18" t="str">
        <f aca="false">'RIPTE e IPC'!B378</f>
        <v>Mayo</v>
      </c>
      <c r="C390" s="54" t="n">
        <v>1.63496288111452E-009</v>
      </c>
      <c r="D390" s="53"/>
      <c r="E390" s="53"/>
      <c r="F390" s="53"/>
      <c r="G390" s="53"/>
      <c r="H390" s="53"/>
      <c r="I390" s="53"/>
      <c r="J390" s="54" t="n">
        <f aca="false">'RIPTE e IPC'!C390*100/'RIPTE e IPC'!$C$773</f>
        <v>1.780621261552E-009</v>
      </c>
      <c r="K390" s="54" t="n">
        <f aca="false">'RIPTE e IPC'!J390*100/'RIPTE e IPC'!$J$864</f>
        <v>3.08577178338865E-010</v>
      </c>
      <c r="L390" s="54" t="n">
        <v>1.54322291224767E-009</v>
      </c>
      <c r="M390" s="53"/>
      <c r="N390" s="53"/>
      <c r="O390" s="53"/>
      <c r="P390" s="53"/>
      <c r="Q390" s="53"/>
      <c r="R390" s="53"/>
      <c r="S390" s="53"/>
      <c r="T390" s="54" t="n">
        <f aca="false">'RIPTE e IPC'!C390*100/'RIPTE e IPC'!$C$864</f>
        <v>7.98307311725783E-010</v>
      </c>
      <c r="U390" s="53"/>
      <c r="V390" s="53"/>
      <c r="W390" s="53"/>
      <c r="X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c r="X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c r="X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6.16827909320798E-010</v>
      </c>
      <c r="L393" s="18" t="n">
        <v>3.41210489810152E-009</v>
      </c>
      <c r="M393" s="53"/>
      <c r="N393" s="53"/>
      <c r="O393" s="53"/>
      <c r="P393" s="53"/>
      <c r="Q393" s="53"/>
      <c r="R393" s="53"/>
      <c r="S393" s="53"/>
      <c r="T393" s="18" t="n">
        <f aca="false">'RIPTE e IPC'!C393*100/'RIPTE e IPC'!$C$864</f>
        <v>1.59577008493665E-009</v>
      </c>
      <c r="U393" s="53"/>
      <c r="V393" s="53"/>
      <c r="W393" s="53"/>
      <c r="X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6.8348789676551E-010</v>
      </c>
      <c r="L394" s="10" t="n">
        <v>3.41210489810152E-009</v>
      </c>
      <c r="M394" s="53"/>
      <c r="N394" s="53"/>
      <c r="O394" s="53"/>
      <c r="P394" s="53"/>
      <c r="Q394" s="53"/>
      <c r="R394" s="53"/>
      <c r="S394" s="53"/>
      <c r="T394" s="10" t="n">
        <f aca="false">'RIPTE e IPC'!C394*100/'RIPTE e IPC'!$C$864</f>
        <v>1.76822339358096E-009</v>
      </c>
      <c r="U394" s="53"/>
      <c r="V394" s="53"/>
      <c r="W394" s="53"/>
      <c r="X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7.7776645628699E-010</v>
      </c>
      <c r="L395" s="4" t="n">
        <v>3.41210489810152E-009</v>
      </c>
      <c r="M395" s="53"/>
      <c r="N395" s="53"/>
      <c r="O395" s="53"/>
      <c r="P395" s="53"/>
      <c r="Q395" s="53"/>
      <c r="R395" s="53"/>
      <c r="S395" s="53"/>
      <c r="T395" s="4" t="n">
        <f aca="false">'RIPTE e IPC'!C395*100/'RIPTE e IPC'!$C$864</f>
        <v>2.01212757278867E-009</v>
      </c>
      <c r="U395" s="53"/>
      <c r="V395" s="53"/>
      <c r="W395" s="53"/>
      <c r="X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c r="X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c r="X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c r="X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c r="X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c r="X400" s="53"/>
    </row>
    <row r="401" customFormat="false" ht="15" hidden="false" customHeight="false" outlineLevel="0" collapsed="false">
      <c r="A401" s="4" t="n">
        <v>1976</v>
      </c>
      <c r="B401" s="4" t="str">
        <f aca="false">'RIPTE e IPC'!B389</f>
        <v>Abril</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c r="X401" s="53"/>
    </row>
    <row r="402" customFormat="false" ht="15" hidden="false" customHeight="false" outlineLevel="0" collapsed="false">
      <c r="A402" s="18" t="n">
        <v>1976</v>
      </c>
      <c r="B402" s="18" t="str">
        <f aca="false">'RIPTE e IPC'!B390</f>
        <v>Mayo</v>
      </c>
      <c r="C402" s="54" t="n">
        <v>1.43487563166923E-008</v>
      </c>
      <c r="D402" s="53"/>
      <c r="E402" s="53"/>
      <c r="F402" s="53"/>
      <c r="G402" s="53"/>
      <c r="H402" s="53"/>
      <c r="I402" s="53"/>
      <c r="J402" s="54" t="n">
        <f aca="false">'RIPTE e IPC'!C402*100/'RIPTE e IPC'!$C$773</f>
        <v>1.56270829567177E-008</v>
      </c>
      <c r="K402" s="54" t="n">
        <f aca="false">'RIPTE e IPC'!J402*100/'RIPTE e IPC'!$J$864</f>
        <v>2.70813410385108E-009</v>
      </c>
      <c r="L402" s="54" t="n">
        <v>7.63375414683088E-009</v>
      </c>
      <c r="M402" s="53"/>
      <c r="N402" s="53"/>
      <c r="O402" s="53"/>
      <c r="P402" s="53"/>
      <c r="Q402" s="53"/>
      <c r="R402" s="53"/>
      <c r="S402" s="53"/>
      <c r="T402" s="54" t="n">
        <f aca="false">'RIPTE e IPC'!C402*100/'RIPTE e IPC'!$C$864</f>
        <v>7.00610222660133E-009</v>
      </c>
      <c r="U402" s="53"/>
      <c r="V402" s="53"/>
      <c r="W402" s="53"/>
      <c r="X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2.78211945741726E-009</v>
      </c>
      <c r="L403" s="55" t="n">
        <v>8.77916341097843E-009</v>
      </c>
      <c r="M403" s="53"/>
      <c r="N403" s="53"/>
      <c r="O403" s="53"/>
      <c r="P403" s="53"/>
      <c r="Q403" s="53"/>
      <c r="R403" s="53"/>
      <c r="S403" s="53"/>
      <c r="T403" s="55" t="n">
        <f aca="false">'RIPTE e IPC'!C403*100/'RIPTE e IPC'!$C$864</f>
        <v>7.19750668830013E-009</v>
      </c>
      <c r="U403" s="53"/>
      <c r="V403" s="53"/>
      <c r="W403" s="53"/>
      <c r="X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c r="X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3.06002184101017E-009</v>
      </c>
      <c r="L405" s="18" t="n">
        <v>8.77916341097843E-009</v>
      </c>
      <c r="M405" s="53"/>
      <c r="N405" s="53"/>
      <c r="O405" s="53"/>
      <c r="P405" s="53"/>
      <c r="Q405" s="53"/>
      <c r="R405" s="53"/>
      <c r="S405" s="53"/>
      <c r="T405" s="18" t="n">
        <f aca="false">'RIPTE e IPC'!C405*100/'RIPTE e IPC'!$C$864</f>
        <v>7.91645650164187E-009</v>
      </c>
      <c r="U405" s="53"/>
      <c r="V405" s="53"/>
      <c r="W405" s="53"/>
      <c r="X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3.38303587228908E-009</v>
      </c>
      <c r="L406" s="10" t="n">
        <v>9.83357655002239E-009</v>
      </c>
      <c r="M406" s="53"/>
      <c r="N406" s="53"/>
      <c r="O406" s="53"/>
      <c r="P406" s="53"/>
      <c r="Q406" s="53"/>
      <c r="R406" s="53"/>
      <c r="S406" s="53"/>
      <c r="T406" s="10" t="n">
        <f aca="false">'RIPTE e IPC'!C406*100/'RIPTE e IPC'!$C$864</f>
        <v>8.75211280113921E-009</v>
      </c>
      <c r="U406" s="53"/>
      <c r="V406" s="53"/>
      <c r="W406" s="53"/>
      <c r="X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3.66924014987287E-009</v>
      </c>
      <c r="L407" s="4" t="n">
        <v>9.83357655002239E-009</v>
      </c>
      <c r="M407" s="53"/>
      <c r="N407" s="53"/>
      <c r="O407" s="53"/>
      <c r="P407" s="53"/>
      <c r="Q407" s="53"/>
      <c r="R407" s="53"/>
      <c r="S407" s="53"/>
      <c r="T407" s="4" t="n">
        <f aca="false">'RIPTE e IPC'!C407*100/'RIPTE e IPC'!$C$864</f>
        <v>9.49254010257571E-009</v>
      </c>
      <c r="U407" s="53"/>
      <c r="V407" s="53"/>
      <c r="W407" s="53"/>
      <c r="X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3.96107283016236E-009</v>
      </c>
      <c r="L408" s="54" t="n">
        <v>1.16172433410734E-008</v>
      </c>
      <c r="M408" s="53"/>
      <c r="N408" s="53"/>
      <c r="O408" s="53"/>
      <c r="P408" s="53"/>
      <c r="Q408" s="53"/>
      <c r="R408" s="53"/>
      <c r="S408" s="53"/>
      <c r="T408" s="54" t="n">
        <f aca="false">'RIPTE e IPC'!C408*100/'RIPTE e IPC'!$C$864</f>
        <v>1.024752841289E-008</v>
      </c>
      <c r="U408" s="53"/>
      <c r="V408" s="53"/>
      <c r="W408" s="53"/>
      <c r="X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c r="X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4.89316446023636E-009</v>
      </c>
      <c r="L410" s="4" t="n">
        <v>1.39413200609749E-008</v>
      </c>
      <c r="M410" s="53"/>
      <c r="N410" s="53"/>
      <c r="O410" s="53"/>
      <c r="P410" s="53"/>
      <c r="Q410" s="53"/>
      <c r="R410" s="53"/>
      <c r="S410" s="53"/>
      <c r="T410" s="4" t="n">
        <f aca="false">'RIPTE e IPC'!C410*100/'RIPTE e IPC'!$C$864</f>
        <v>1.26589042880993E-008</v>
      </c>
      <c r="U410" s="53"/>
      <c r="V410" s="53"/>
      <c r="W410" s="53"/>
      <c r="X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5.29708678040942E-009</v>
      </c>
      <c r="L411" s="18" t="n">
        <v>1.39413200609749E-008</v>
      </c>
      <c r="M411" s="53"/>
      <c r="N411" s="53"/>
      <c r="O411" s="53"/>
      <c r="P411" s="53"/>
      <c r="Q411" s="53"/>
      <c r="R411" s="53"/>
      <c r="S411" s="53"/>
      <c r="T411" s="18" t="n">
        <f aca="false">'RIPTE e IPC'!C411*100/'RIPTE e IPC'!$C$864</f>
        <v>1.37038750902151E-008</v>
      </c>
      <c r="U411" s="53"/>
      <c r="V411" s="53"/>
      <c r="W411" s="53"/>
      <c r="X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5.69681594056676E-009</v>
      </c>
      <c r="L412" s="10" t="n">
        <v>1.69802337918867E-008</v>
      </c>
      <c r="M412" s="53"/>
      <c r="N412" s="53"/>
      <c r="O412" s="53"/>
      <c r="P412" s="53"/>
      <c r="Q412" s="53"/>
      <c r="R412" s="53"/>
      <c r="S412" s="53"/>
      <c r="T412" s="10" t="n">
        <f aca="false">'RIPTE e IPC'!C412*100/'RIPTE e IPC'!$C$864</f>
        <v>1.4737997940717E-008</v>
      </c>
      <c r="U412" s="53"/>
      <c r="V412" s="53"/>
      <c r="W412" s="53"/>
      <c r="X412" s="53"/>
    </row>
    <row r="413" customFormat="false" ht="15" hidden="false" customHeight="false" outlineLevel="0" collapsed="false">
      <c r="A413" s="4" t="n">
        <v>1977</v>
      </c>
      <c r="B413" s="4" t="str">
        <f aca="false">'RIPTE e IPC'!B401</f>
        <v>Abril</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c r="X413" s="53"/>
    </row>
    <row r="414" customFormat="false" ht="15" hidden="false" customHeight="false" outlineLevel="0" collapsed="false">
      <c r="A414" s="18" t="n">
        <v>1977</v>
      </c>
      <c r="B414" s="18" t="str">
        <f aca="false">'RIPTE e IPC'!B402</f>
        <v>Mayo</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c r="X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6.92338560020191E-009</v>
      </c>
      <c r="L415" s="55" t="n">
        <v>1.69802337918867E-008</v>
      </c>
      <c r="M415" s="53"/>
      <c r="N415" s="53"/>
      <c r="O415" s="53"/>
      <c r="P415" s="53"/>
      <c r="Q415" s="53"/>
      <c r="R415" s="53"/>
      <c r="S415" s="53"/>
      <c r="T415" s="55" t="n">
        <f aca="false">'RIPTE e IPC'!C415*100/'RIPTE e IPC'!$C$864</f>
        <v>1.79112058004132E-008</v>
      </c>
      <c r="U415" s="53"/>
      <c r="V415" s="53"/>
      <c r="W415" s="53"/>
      <c r="X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7.43236205687649E-009</v>
      </c>
      <c r="L416" s="4" t="n">
        <v>1.96965573381174E-008</v>
      </c>
      <c r="M416" s="53"/>
      <c r="N416" s="53"/>
      <c r="O416" s="53"/>
      <c r="P416" s="53"/>
      <c r="Q416" s="53"/>
      <c r="R416" s="53"/>
      <c r="S416" s="53"/>
      <c r="T416" s="4" t="n">
        <f aca="false">'RIPTE e IPC'!C416*100/'RIPTE e IPC'!$C$864</f>
        <v>1.92279578332333E-008</v>
      </c>
      <c r="U416" s="53"/>
      <c r="V416" s="53"/>
      <c r="W416" s="53"/>
      <c r="X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8.27501836795724E-009</v>
      </c>
      <c r="L417" s="18" t="n">
        <v>1.96965573381174E-008</v>
      </c>
      <c r="M417" s="53"/>
      <c r="N417" s="53"/>
      <c r="O417" s="53"/>
      <c r="P417" s="53"/>
      <c r="Q417" s="53"/>
      <c r="R417" s="53"/>
      <c r="S417" s="53"/>
      <c r="T417" s="18" t="n">
        <f aca="false">'RIPTE e IPC'!C417*100/'RIPTE e IPC'!$C$864</f>
        <v>2.14079592773742E-008</v>
      </c>
      <c r="U417" s="53"/>
      <c r="V417" s="53"/>
      <c r="W417" s="53"/>
      <c r="X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c r="X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c r="X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c r="X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c r="X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c r="X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c r="X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1.55493067348447E-008</v>
      </c>
      <c r="L424" s="10" t="n">
        <v>2.58022189106232E-008</v>
      </c>
      <c r="M424" s="53"/>
      <c r="N424" s="53"/>
      <c r="O424" s="53"/>
      <c r="P424" s="53"/>
      <c r="Q424" s="53"/>
      <c r="R424" s="53"/>
      <c r="S424" s="53"/>
      <c r="T424" s="10" t="n">
        <f aca="false">'RIPTE e IPC'!C424*100/'RIPTE e IPC'!$C$864</f>
        <v>4.02269711762742E-008</v>
      </c>
      <c r="U424" s="53"/>
      <c r="V424" s="53"/>
      <c r="W424" s="53"/>
      <c r="X424" s="53"/>
    </row>
    <row r="425" customFormat="false" ht="15" hidden="false" customHeight="false" outlineLevel="0" collapsed="false">
      <c r="A425" s="4" t="n">
        <v>1978</v>
      </c>
      <c r="B425" s="4" t="str">
        <f aca="false">'RIPTE e IPC'!B413</f>
        <v>Abril</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c r="X425" s="53"/>
    </row>
    <row r="426" customFormat="false" ht="15" hidden="false" customHeight="false" outlineLevel="0" collapsed="false">
      <c r="A426" s="18" t="n">
        <v>1978</v>
      </c>
      <c r="B426" s="18" t="str">
        <f aca="false">'RIPTE e IPC'!B414</f>
        <v>Mayo</v>
      </c>
      <c r="C426" s="54" t="n">
        <v>9.94635968514596E-008</v>
      </c>
      <c r="D426" s="53"/>
      <c r="E426" s="53"/>
      <c r="F426" s="53"/>
      <c r="G426" s="53"/>
      <c r="H426" s="53"/>
      <c r="I426" s="53"/>
      <c r="J426" s="54" t="n">
        <f aca="false">'RIPTE e IPC'!C426*100/'RIPTE e IPC'!$C$773</f>
        <v>1.08324780550012E-007</v>
      </c>
      <c r="K426" s="54" t="n">
        <f aca="false">'RIPTE e IPC'!J426*100/'RIPTE e IPC'!$J$864</f>
        <v>1.87724115442521E-008</v>
      </c>
      <c r="L426" s="54" t="n">
        <v>3.22611595485122E-008</v>
      </c>
      <c r="M426" s="53"/>
      <c r="N426" s="53"/>
      <c r="O426" s="53"/>
      <c r="P426" s="53"/>
      <c r="Q426" s="53"/>
      <c r="R426" s="53"/>
      <c r="S426" s="53"/>
      <c r="T426" s="54" t="n">
        <f aca="false">'RIPTE e IPC'!C426*100/'RIPTE e IPC'!$C$864</f>
        <v>4.85653329101506E-008</v>
      </c>
      <c r="U426" s="53"/>
      <c r="V426" s="53"/>
      <c r="W426" s="53"/>
      <c r="X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c r="X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c r="X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2.29737327439063E-008</v>
      </c>
      <c r="L429" s="18" t="n">
        <v>3.22611595485122E-008</v>
      </c>
      <c r="M429" s="53"/>
      <c r="N429" s="53"/>
      <c r="O429" s="53"/>
      <c r="P429" s="53"/>
      <c r="Q429" s="53"/>
      <c r="R429" s="53"/>
      <c r="S429" s="53"/>
      <c r="T429" s="18" t="n">
        <f aca="false">'RIPTE e IPC'!C429*100/'RIPTE e IPC'!$C$864</f>
        <v>5.94343979869898E-008</v>
      </c>
      <c r="U429" s="53"/>
      <c r="V429" s="53"/>
      <c r="W429" s="53"/>
      <c r="X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2.44421830098181E-008</v>
      </c>
      <c r="L430" s="10" t="n">
        <v>3.22611595485122E-008</v>
      </c>
      <c r="M430" s="53"/>
      <c r="N430" s="53"/>
      <c r="O430" s="53"/>
      <c r="P430" s="53"/>
      <c r="Q430" s="53"/>
      <c r="R430" s="53"/>
      <c r="S430" s="53"/>
      <c r="T430" s="10" t="n">
        <f aca="false">'RIPTE e IPC'!C430*100/'RIPTE e IPC'!$C$864</f>
        <v>6.32333652032098E-008</v>
      </c>
      <c r="U430" s="53"/>
      <c r="V430" s="53"/>
      <c r="W430" s="53"/>
      <c r="X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2.68269372362143E-008</v>
      </c>
      <c r="L431" s="4" t="n">
        <v>3.22611595485122E-008</v>
      </c>
      <c r="M431" s="53"/>
      <c r="N431" s="53"/>
      <c r="O431" s="53"/>
      <c r="P431" s="53"/>
      <c r="Q431" s="53"/>
      <c r="R431" s="53"/>
      <c r="S431" s="53"/>
      <c r="T431" s="4" t="n">
        <f aca="false">'RIPTE e IPC'!C431*100/'RIPTE e IPC'!$C$864</f>
        <v>6.94028646647366E-008</v>
      </c>
      <c r="U431" s="53"/>
      <c r="V431" s="53"/>
      <c r="W431" s="53"/>
      <c r="X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2.91860822302998E-008</v>
      </c>
      <c r="L432" s="54" t="n">
        <v>3.22611595485122E-008</v>
      </c>
      <c r="M432" s="53"/>
      <c r="N432" s="53"/>
      <c r="O432" s="53"/>
      <c r="P432" s="53"/>
      <c r="Q432" s="53"/>
      <c r="R432" s="53"/>
      <c r="S432" s="53"/>
      <c r="T432" s="54" t="n">
        <f aca="false">'RIPTE e IPC'!C432*100/'RIPTE e IPC'!$C$864</f>
        <v>7.55061115358696E-008</v>
      </c>
      <c r="U432" s="53"/>
      <c r="V432" s="53"/>
      <c r="W432" s="53"/>
      <c r="X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c r="X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c r="X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c r="X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c r="X436" s="53"/>
    </row>
    <row r="437" customFormat="false" ht="15" hidden="false" customHeight="false" outlineLevel="0" collapsed="false">
      <c r="A437" s="4" t="n">
        <v>1979</v>
      </c>
      <c r="B437" s="4" t="str">
        <f aca="false">'RIPTE e IPC'!B425</f>
        <v>Abril</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c r="X437" s="53"/>
    </row>
    <row r="438" customFormat="false" ht="15" hidden="false" customHeight="false" outlineLevel="0" collapsed="false">
      <c r="A438" s="18" t="n">
        <v>1979</v>
      </c>
      <c r="B438" s="18" t="str">
        <f aca="false">'RIPTE e IPC'!B426</f>
        <v>Mayo</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c r="X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c r="X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c r="X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c r="X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c r="X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6.94336642980706E-008</v>
      </c>
      <c r="L443" s="4" t="n">
        <v>1.02807778974049E-007</v>
      </c>
      <c r="M443" s="53"/>
      <c r="N443" s="53"/>
      <c r="O443" s="53"/>
      <c r="P443" s="53"/>
      <c r="Q443" s="53"/>
      <c r="R443" s="53"/>
      <c r="S443" s="53"/>
      <c r="T443" s="4" t="n">
        <f aca="false">'RIPTE e IPC'!C443*100/'RIPTE e IPC'!$C$864</f>
        <v>1.79628973819293E-007</v>
      </c>
      <c r="U443" s="53"/>
      <c r="V443" s="53"/>
      <c r="W443" s="53"/>
      <c r="X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c r="X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c r="X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8.18116475284007E-008</v>
      </c>
      <c r="L446" s="4" t="n">
        <v>1.2863640461708E-007</v>
      </c>
      <c r="M446" s="53"/>
      <c r="N446" s="53"/>
      <c r="O446" s="53"/>
      <c r="P446" s="53"/>
      <c r="Q446" s="53"/>
      <c r="R446" s="53"/>
      <c r="S446" s="53"/>
      <c r="T446" s="4" t="n">
        <f aca="false">'RIPTE e IPC'!C446*100/'RIPTE e IPC'!$C$864</f>
        <v>2.11651544543368E-007</v>
      </c>
      <c r="U446" s="53"/>
      <c r="V446" s="53"/>
      <c r="W446" s="53"/>
      <c r="X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c r="X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c r="X448" s="53"/>
    </row>
    <row r="449" customFormat="false" ht="15" hidden="false" customHeight="false" outlineLevel="0" collapsed="false">
      <c r="A449" s="4" t="n">
        <v>1980</v>
      </c>
      <c r="B449" s="4" t="str">
        <f aca="false">'RIPTE e IPC'!B437</f>
        <v>Abril</v>
      </c>
      <c r="C449" s="4" t="n">
        <v>5.12944442072237E-007</v>
      </c>
      <c r="D449" s="53"/>
      <c r="E449" s="53"/>
      <c r="F449" s="53"/>
      <c r="G449" s="53"/>
      <c r="H449" s="53"/>
      <c r="I449" s="53"/>
      <c r="J449" s="4" t="n">
        <f aca="false">'RIPTE e IPC'!C449*100/'RIPTE e IPC'!$C$773</f>
        <v>5.58642517269954E-007</v>
      </c>
      <c r="K449" s="4" t="n">
        <f aca="false">'RIPTE e IPC'!J449*100/'RIPTE e IPC'!$J$864</f>
        <v>9.6811340739036E-008</v>
      </c>
      <c r="L449" s="4" t="n">
        <v>1.44701681292247E-007</v>
      </c>
      <c r="M449" s="53"/>
      <c r="N449" s="53"/>
      <c r="O449" s="53"/>
      <c r="P449" s="53"/>
      <c r="Q449" s="53"/>
      <c r="R449" s="53"/>
      <c r="S449" s="53"/>
      <c r="T449" s="4" t="n">
        <f aca="false">'RIPTE e IPC'!C449*100/'RIPTE e IPC'!$C$864</f>
        <v>2.50456633202724E-007</v>
      </c>
      <c r="U449" s="53"/>
      <c r="V449" s="53"/>
      <c r="W449" s="53"/>
      <c r="X449" s="53"/>
    </row>
    <row r="450" customFormat="false" ht="15" hidden="false" customHeight="false" outlineLevel="0" collapsed="false">
      <c r="A450" s="18" t="n">
        <v>1980</v>
      </c>
      <c r="B450" s="18" t="str">
        <f aca="false">'RIPTE e IPC'!B438</f>
        <v>Mayo</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c r="X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c r="X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c r="X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c r="X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c r="X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c r="X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c r="X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1.43183750631127E-007</v>
      </c>
      <c r="L457" s="55" t="n">
        <v>2.91408845812262E-007</v>
      </c>
      <c r="M457" s="53"/>
      <c r="N457" s="53"/>
      <c r="O457" s="53"/>
      <c r="P457" s="53"/>
      <c r="Q457" s="53"/>
      <c r="R457" s="53"/>
      <c r="S457" s="53"/>
      <c r="T457" s="55" t="n">
        <f aca="false">'RIPTE e IPC'!C457*100/'RIPTE e IPC'!$C$864</f>
        <v>3.70424785346979E-007</v>
      </c>
      <c r="U457" s="53"/>
      <c r="V457" s="53"/>
      <c r="W457" s="53"/>
      <c r="X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c r="X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c r="X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c r="X460" s="53"/>
    </row>
    <row r="461" customFormat="false" ht="15" hidden="false" customHeight="false" outlineLevel="0" collapsed="false">
      <c r="A461" s="4" t="n">
        <v>1981</v>
      </c>
      <c r="B461" s="4" t="str">
        <f aca="false">'RIPTE e IPC'!B449</f>
        <v>Abril</v>
      </c>
      <c r="C461" s="4" t="n">
        <v>9.48024988429198E-007</v>
      </c>
      <c r="D461" s="53"/>
      <c r="E461" s="53"/>
      <c r="F461" s="53"/>
      <c r="G461" s="53"/>
      <c r="H461" s="53"/>
      <c r="I461" s="53"/>
      <c r="J461" s="4" t="n">
        <f aca="false">'RIPTE e IPC'!C461*100/'RIPTE e IPC'!$C$773</f>
        <v>1.03248426638829E-006</v>
      </c>
      <c r="K461" s="4" t="n">
        <f aca="false">'RIPTE e IPC'!J461*100/'RIPTE e IPC'!$J$864</f>
        <v>1.78926922013543E-007</v>
      </c>
      <c r="L461" s="4" t="n">
        <v>3.21648107150634E-007</v>
      </c>
      <c r="M461" s="53"/>
      <c r="N461" s="53"/>
      <c r="O461" s="53"/>
      <c r="P461" s="53"/>
      <c r="Q461" s="53"/>
      <c r="R461" s="53"/>
      <c r="S461" s="53"/>
      <c r="T461" s="4" t="n">
        <f aca="false">'RIPTE e IPC'!C461*100/'RIPTE e IPC'!$C$864</f>
        <v>4.62894472225494E-007</v>
      </c>
      <c r="U461" s="53"/>
      <c r="V461" s="53"/>
      <c r="W461" s="53"/>
      <c r="X461" s="53"/>
    </row>
    <row r="462" customFormat="false" ht="15" hidden="false" customHeight="false" outlineLevel="0" collapsed="false">
      <c r="A462" s="18" t="n">
        <v>1981</v>
      </c>
      <c r="B462" s="18" t="str">
        <f aca="false">'RIPTE e IPC'!B450</f>
        <v>Mayo</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c r="X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2.10445977165348E-007</v>
      </c>
      <c r="L463" s="55" t="n">
        <v>4.45074537546126E-007</v>
      </c>
      <c r="M463" s="53"/>
      <c r="N463" s="53"/>
      <c r="O463" s="53"/>
      <c r="P463" s="53"/>
      <c r="Q463" s="53"/>
      <c r="R463" s="53"/>
      <c r="S463" s="53"/>
      <c r="T463" s="55" t="n">
        <f aca="false">'RIPTE e IPC'!C463*100/'RIPTE e IPC'!$C$864</f>
        <v>5.44436121941215E-007</v>
      </c>
      <c r="U463" s="53"/>
      <c r="V463" s="53"/>
      <c r="W463" s="53"/>
      <c r="X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c r="X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c r="X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2.682778149662E-007</v>
      </c>
      <c r="L466" s="10" t="n">
        <v>5.39760466310655E-007</v>
      </c>
      <c r="M466" s="53"/>
      <c r="N466" s="53"/>
      <c r="O466" s="53"/>
      <c r="P466" s="53"/>
      <c r="Q466" s="53"/>
      <c r="R466" s="53"/>
      <c r="S466" s="53"/>
      <c r="T466" s="10" t="n">
        <f aca="false">'RIPTE e IPC'!C466*100/'RIPTE e IPC'!$C$864</f>
        <v>6.94050488160683E-007</v>
      </c>
      <c r="U466" s="53"/>
      <c r="V466" s="53"/>
      <c r="W466" s="53"/>
      <c r="X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2.8389663247446E-007</v>
      </c>
      <c r="L467" s="4" t="n">
        <v>6.74741620356748E-007</v>
      </c>
      <c r="M467" s="53"/>
      <c r="N467" s="53"/>
      <c r="O467" s="53"/>
      <c r="P467" s="53"/>
      <c r="Q467" s="53"/>
      <c r="R467" s="53"/>
      <c r="S467" s="53"/>
      <c r="T467" s="4" t="n">
        <f aca="false">'RIPTE e IPC'!C467*100/'RIPTE e IPC'!$C$864</f>
        <v>7.34457287796599E-007</v>
      </c>
      <c r="U467" s="53"/>
      <c r="V467" s="53"/>
      <c r="W467" s="53"/>
      <c r="X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c r="X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3.31147073188637E-007</v>
      </c>
      <c r="L469" s="55" t="n">
        <v>7.43891538484234E-007</v>
      </c>
      <c r="M469" s="53"/>
      <c r="N469" s="53"/>
      <c r="O469" s="53"/>
      <c r="P469" s="53"/>
      <c r="Q469" s="53"/>
      <c r="R469" s="53"/>
      <c r="S469" s="53"/>
      <c r="T469" s="55" t="n">
        <f aca="false">'RIPTE e IPC'!C469*100/'RIPTE e IPC'!$C$864</f>
        <v>8.56696957325789E-007</v>
      </c>
      <c r="U469" s="53"/>
      <c r="V469" s="53"/>
      <c r="W469" s="53"/>
      <c r="X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3.70630318168978E-007</v>
      </c>
      <c r="L470" s="4" t="n">
        <v>7.43891538484234E-007</v>
      </c>
      <c r="M470" s="53"/>
      <c r="N470" s="53"/>
      <c r="O470" s="53"/>
      <c r="P470" s="53"/>
      <c r="Q470" s="53"/>
      <c r="R470" s="53"/>
      <c r="S470" s="53"/>
      <c r="T470" s="4" t="n">
        <f aca="false">'RIPTE e IPC'!C470*100/'RIPTE e IPC'!$C$864</f>
        <v>9.58842434603611E-007</v>
      </c>
      <c r="U470" s="53"/>
      <c r="V470" s="53"/>
      <c r="W470" s="53"/>
      <c r="X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3.90217159584741E-007</v>
      </c>
      <c r="L471" s="18" t="n">
        <v>7.43891538484234E-007</v>
      </c>
      <c r="M471" s="53"/>
      <c r="N471" s="53"/>
      <c r="O471" s="53"/>
      <c r="P471" s="53"/>
      <c r="Q471" s="53"/>
      <c r="R471" s="53"/>
      <c r="S471" s="53"/>
      <c r="T471" s="18" t="n">
        <f aca="false">'RIPTE e IPC'!C471*100/'RIPTE e IPC'!$C$864</f>
        <v>1.00951474549838E-006</v>
      </c>
      <c r="U471" s="53"/>
      <c r="V471" s="53"/>
      <c r="W471" s="53"/>
      <c r="X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4.08622036432314E-007</v>
      </c>
      <c r="L472" s="10" t="n">
        <v>7.43891538484234E-007</v>
      </c>
      <c r="M472" s="53"/>
      <c r="N472" s="53"/>
      <c r="O472" s="53"/>
      <c r="P472" s="53"/>
      <c r="Q472" s="53"/>
      <c r="R472" s="53"/>
      <c r="S472" s="53"/>
      <c r="T472" s="10" t="n">
        <f aca="false">'RIPTE e IPC'!C472*100/'RIPTE e IPC'!$C$864</f>
        <v>1.05712924452881E-006</v>
      </c>
      <c r="U472" s="53"/>
      <c r="V472" s="53"/>
      <c r="W472" s="53"/>
      <c r="X472" s="53"/>
    </row>
    <row r="473" customFormat="false" ht="15" hidden="false" customHeight="false" outlineLevel="0" collapsed="false">
      <c r="A473" s="4" t="n">
        <v>1982</v>
      </c>
      <c r="B473" s="4" t="str">
        <f aca="false">'RIPTE e IPC'!B461</f>
        <v>Abril</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c r="X473" s="53"/>
    </row>
    <row r="474" customFormat="false" ht="15" hidden="false" customHeight="false" outlineLevel="0" collapsed="false">
      <c r="A474" s="18" t="n">
        <v>1982</v>
      </c>
      <c r="B474" s="18" t="str">
        <f aca="false">'RIPTE e IPC'!B462</f>
        <v>Mayo</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c r="X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c r="X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c r="X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c r="X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c r="X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c r="X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c r="X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c r="X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c r="X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c r="X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c r="X484" s="53"/>
    </row>
    <row r="485" customFormat="false" ht="15" hidden="false" customHeight="false" outlineLevel="0" collapsed="false">
      <c r="A485" s="4" t="n">
        <v>1983</v>
      </c>
      <c r="B485" s="4" t="str">
        <f aca="false">'RIPTE e IPC'!B473</f>
        <v>Abril</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c r="X485" s="53"/>
    </row>
    <row r="486" customFormat="false" ht="15" hidden="false" customHeight="false" outlineLevel="0" collapsed="false">
      <c r="A486" s="18" t="n">
        <v>1983</v>
      </c>
      <c r="B486" s="18" t="str">
        <f aca="false">'RIPTE e IPC'!B474</f>
        <v>Mayo</v>
      </c>
      <c r="C486" s="54" t="n">
        <v>9.53243748195636E-006</v>
      </c>
      <c r="D486" s="53"/>
      <c r="E486" s="53"/>
      <c r="F486" s="53"/>
      <c r="G486" s="53"/>
      <c r="H486" s="53"/>
      <c r="I486" s="53"/>
      <c r="J486" s="54" t="n">
        <f aca="false">'RIPTE e IPC'!C486*100/'RIPTE e IPC'!$C$773</f>
        <v>1.03816796398558E-005</v>
      </c>
      <c r="K486" s="54" t="n">
        <f aca="false">'RIPTE e IPC'!J486*100/'RIPTE e IPC'!$J$864</f>
        <v>1.79911892487036E-006</v>
      </c>
      <c r="L486" s="54" t="n">
        <v>6.51746361410082E-006</v>
      </c>
      <c r="M486" s="53"/>
      <c r="N486" s="53"/>
      <c r="O486" s="53"/>
      <c r="P486" s="53"/>
      <c r="Q486" s="53"/>
      <c r="R486" s="53"/>
      <c r="S486" s="53"/>
      <c r="T486" s="54" t="n">
        <f aca="false">'RIPTE e IPC'!C486*100/'RIPTE e IPC'!$C$864</f>
        <v>4.6544264877911E-006</v>
      </c>
      <c r="U486" s="53"/>
      <c r="V486" s="53"/>
      <c r="W486" s="53"/>
      <c r="X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2.08391610177772E-006</v>
      </c>
      <c r="L487" s="55" t="n">
        <v>7.56017218214127E-006</v>
      </c>
      <c r="M487" s="53"/>
      <c r="N487" s="53"/>
      <c r="O487" s="53"/>
      <c r="P487" s="53"/>
      <c r="Q487" s="53"/>
      <c r="R487" s="53"/>
      <c r="S487" s="53"/>
      <c r="T487" s="55" t="n">
        <f aca="false">'RIPTE e IPC'!C487*100/'RIPTE e IPC'!$C$864</f>
        <v>5.39121353700812E-006</v>
      </c>
      <c r="U487" s="53"/>
      <c r="V487" s="53"/>
      <c r="W487" s="53"/>
      <c r="X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c r="X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c r="X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c r="X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3.90048307503572E-006</v>
      </c>
      <c r="L491" s="4" t="n">
        <v>1.25381954966408E-005</v>
      </c>
      <c r="M491" s="53"/>
      <c r="N491" s="53"/>
      <c r="O491" s="53"/>
      <c r="P491" s="53"/>
      <c r="Q491" s="53"/>
      <c r="R491" s="53"/>
      <c r="S491" s="53"/>
      <c r="T491" s="4" t="n">
        <f aca="false">'RIPTE e IPC'!C491*100/'RIPTE e IPC'!$C$864</f>
        <v>1.00907791523204E-005</v>
      </c>
      <c r="U491" s="53"/>
      <c r="V491" s="53"/>
      <c r="W491" s="53"/>
      <c r="X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4.65074915570276E-006</v>
      </c>
      <c r="L492" s="54" t="n">
        <v>1.76760865131641E-005</v>
      </c>
      <c r="M492" s="53"/>
      <c r="N492" s="53"/>
      <c r="O492" s="53"/>
      <c r="P492" s="53"/>
      <c r="Q492" s="53"/>
      <c r="R492" s="53"/>
      <c r="S492" s="53"/>
      <c r="T492" s="54" t="n">
        <f aca="false">'RIPTE e IPC'!C492*100/'RIPTE e IPC'!$C$864</f>
        <v>1.20317616357322E-005</v>
      </c>
      <c r="U492" s="53"/>
      <c r="V492" s="53"/>
      <c r="W492" s="53"/>
      <c r="X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c r="X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c r="X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c r="X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8.66492596539319E-006</v>
      </c>
      <c r="L496" s="10" t="n">
        <v>2.81131636386978E-005</v>
      </c>
      <c r="M496" s="53"/>
      <c r="N496" s="53"/>
      <c r="O496" s="53"/>
      <c r="P496" s="53"/>
      <c r="Q496" s="53"/>
      <c r="R496" s="53"/>
      <c r="S496" s="53"/>
      <c r="T496" s="10" t="n">
        <f aca="false">'RIPTE e IPC'!C496*100/'RIPTE e IPC'!$C$864</f>
        <v>2.24166731673843E-005</v>
      </c>
      <c r="U496" s="53"/>
      <c r="V496" s="53"/>
      <c r="W496" s="53"/>
      <c r="X496" s="53"/>
    </row>
    <row r="497" customFormat="false" ht="15" hidden="false" customHeight="false" outlineLevel="0" collapsed="false">
      <c r="A497" s="4" t="n">
        <v>1984</v>
      </c>
      <c r="B497" s="4" t="str">
        <f aca="false">'RIPTE e IPC'!B485</f>
        <v>Abril</v>
      </c>
      <c r="C497" s="4" t="n">
        <v>5.44092982506783E-005</v>
      </c>
      <c r="D497" s="53"/>
      <c r="E497" s="53"/>
      <c r="F497" s="53"/>
      <c r="G497" s="53"/>
      <c r="H497" s="53"/>
      <c r="I497" s="53"/>
      <c r="J497" s="4" t="n">
        <f aca="false">'RIPTE e IPC'!C497*100/'RIPTE e IPC'!$C$773</f>
        <v>5.92566072357795E-005</v>
      </c>
      <c r="K497" s="4" t="n">
        <f aca="false">'RIPTE e IPC'!J497*100/'RIPTE e IPC'!$J$864</f>
        <v>1.02690207365117E-005</v>
      </c>
      <c r="L497" s="4" t="n">
        <v>4.288522065221E-005</v>
      </c>
      <c r="M497" s="53"/>
      <c r="N497" s="53"/>
      <c r="O497" s="53"/>
      <c r="P497" s="53"/>
      <c r="Q497" s="53"/>
      <c r="R497" s="53"/>
      <c r="S497" s="53"/>
      <c r="T497" s="4" t="n">
        <f aca="false">'RIPTE e IPC'!C497*100/'RIPTE e IPC'!$C$864</f>
        <v>2.65665606975593E-005</v>
      </c>
      <c r="U497" s="53"/>
      <c r="V497" s="53"/>
      <c r="W497" s="53"/>
      <c r="X497" s="53"/>
    </row>
    <row r="498" customFormat="false" ht="15" hidden="false" customHeight="false" outlineLevel="0" collapsed="false">
      <c r="A498" s="18" t="n">
        <v>1984</v>
      </c>
      <c r="B498" s="18" t="str">
        <f aca="false">'RIPTE e IPC'!B486</f>
        <v>Mayo</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c r="X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c r="X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1.67670116602184E-005</v>
      </c>
      <c r="L500" s="4" t="n">
        <v>6.91392127029558E-005</v>
      </c>
      <c r="M500" s="53"/>
      <c r="N500" s="53"/>
      <c r="O500" s="53"/>
      <c r="P500" s="53"/>
      <c r="Q500" s="53"/>
      <c r="R500" s="53"/>
      <c r="S500" s="53"/>
      <c r="T500" s="4" t="n">
        <f aca="false">'RIPTE e IPC'!C500*100/'RIPTE e IPC'!$C$864</f>
        <v>4.33772454469878E-005</v>
      </c>
      <c r="U500" s="53"/>
      <c r="V500" s="53"/>
      <c r="W500" s="53"/>
      <c r="X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c r="X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2.62705696287581E-005</v>
      </c>
      <c r="L502" s="55" t="n">
        <v>9.85769944473807E-005</v>
      </c>
      <c r="M502" s="53"/>
      <c r="N502" s="53"/>
      <c r="O502" s="53"/>
      <c r="P502" s="53"/>
      <c r="Q502" s="53"/>
      <c r="R502" s="53"/>
      <c r="S502" s="53"/>
      <c r="T502" s="55" t="n">
        <f aca="false">'RIPTE e IPC'!C502*100/'RIPTE e IPC'!$C$864</f>
        <v>6.79635089371658E-005</v>
      </c>
      <c r="U502" s="53"/>
      <c r="V502" s="53"/>
      <c r="W502" s="53"/>
      <c r="X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c r="X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3.60414767258169E-005</v>
      </c>
      <c r="L504" s="57" t="n">
        <v>0.000126181293483594</v>
      </c>
      <c r="M504" s="53"/>
      <c r="N504" s="53"/>
      <c r="O504" s="53"/>
      <c r="P504" s="53"/>
      <c r="Q504" s="53"/>
      <c r="R504" s="53"/>
      <c r="S504" s="53"/>
      <c r="T504" s="57" t="n">
        <f aca="false">'RIPTE e IPC'!C504*100/'RIPTE e IPC'!$C$864</f>
        <v>9.32414203490387E-005</v>
      </c>
      <c r="U504" s="53"/>
      <c r="V504" s="53"/>
      <c r="W504" s="53"/>
      <c r="X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c r="X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5.39763819474638E-005</v>
      </c>
      <c r="L506" s="4" t="n">
        <v>0.000169160726032509</v>
      </c>
      <c r="M506" s="53"/>
      <c r="N506" s="53"/>
      <c r="O506" s="53"/>
      <c r="P506" s="53"/>
      <c r="Q506" s="53"/>
      <c r="R506" s="53"/>
      <c r="S506" s="53"/>
      <c r="T506" s="4" t="n">
        <f aca="false">'RIPTE e IPC'!C506*100/'RIPTE e IPC'!$C$864</f>
        <v>0.000139640075138172</v>
      </c>
      <c r="U506" s="53"/>
      <c r="V506" s="53"/>
      <c r="W506" s="53"/>
      <c r="X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6.51487613182371E-005</v>
      </c>
      <c r="L507" s="57" t="n">
        <v>0.000192831137666269</v>
      </c>
      <c r="M507" s="53"/>
      <c r="N507" s="53"/>
      <c r="O507" s="53"/>
      <c r="P507" s="53"/>
      <c r="Q507" s="53"/>
      <c r="R507" s="53"/>
      <c r="S507" s="53"/>
      <c r="T507" s="57" t="n">
        <f aca="false">'RIPTE e IPC'!C507*100/'RIPTE e IPC'!$C$864</f>
        <v>0.000168543677760619</v>
      </c>
      <c r="U507" s="53"/>
      <c r="V507" s="53"/>
      <c r="W507" s="53"/>
      <c r="X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c r="X508" s="53"/>
    </row>
    <row r="509" customFormat="false" ht="15" hidden="false" customHeight="false" outlineLevel="0" collapsed="false">
      <c r="A509" s="4" t="n">
        <v>1985</v>
      </c>
      <c r="B509" s="4" t="str">
        <f aca="false">'RIPTE e IPC'!B497</f>
        <v>Abril</v>
      </c>
      <c r="C509" s="4" t="n">
        <v>0.000565266236416336</v>
      </c>
      <c r="D509" s="53"/>
      <c r="E509" s="53"/>
      <c r="F509" s="53"/>
      <c r="G509" s="53"/>
      <c r="H509" s="53"/>
      <c r="I509" s="53"/>
      <c r="J509" s="4" t="n">
        <f aca="false">'RIPTE e IPC'!C509*100/'RIPTE e IPC'!$C$773</f>
        <v>0.000615625645466812</v>
      </c>
      <c r="K509" s="4" t="n">
        <f aca="false">'RIPTE e IPC'!J509*100/'RIPTE e IPC'!$J$864</f>
        <v>0.000106686373286149</v>
      </c>
      <c r="L509" s="4" t="n">
        <v>0.000300253669182924</v>
      </c>
      <c r="M509" s="53"/>
      <c r="N509" s="53"/>
      <c r="O509" s="53"/>
      <c r="P509" s="53"/>
      <c r="Q509" s="53"/>
      <c r="R509" s="53"/>
      <c r="S509" s="53"/>
      <c r="T509" s="4" t="n">
        <f aca="false">'RIPTE e IPC'!C509*100/'RIPTE e IPC'!$C$864</f>
        <v>0.000276003923278835</v>
      </c>
      <c r="U509" s="53"/>
      <c r="V509" s="53"/>
      <c r="W509" s="53"/>
      <c r="X509" s="53"/>
    </row>
    <row r="510" customFormat="false" ht="15" hidden="false" customHeight="false" outlineLevel="0" collapsed="false">
      <c r="A510" s="56" t="n">
        <v>1985</v>
      </c>
      <c r="B510" s="56" t="str">
        <f aca="false">'RIPTE e IPC'!B498</f>
        <v>Mayo</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c r="X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0.000174199063740774</v>
      </c>
      <c r="L511" s="55" t="n">
        <v>0.000465653935664834</v>
      </c>
      <c r="M511" s="53"/>
      <c r="N511" s="53"/>
      <c r="O511" s="53"/>
      <c r="P511" s="53"/>
      <c r="Q511" s="53"/>
      <c r="R511" s="53"/>
      <c r="S511" s="53"/>
      <c r="T511" s="55" t="n">
        <f aca="false">'RIPTE e IPC'!C511*100/'RIPTE e IPC'!$C$864</f>
        <v>0.000450663224768136</v>
      </c>
      <c r="U511" s="53"/>
      <c r="V511" s="53"/>
      <c r="W511" s="53"/>
      <c r="X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c r="X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c r="X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c r="X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c r="X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c r="X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c r="X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0.000215708533695157</v>
      </c>
      <c r="L518" s="4" t="n">
        <v>0.000489737576823659</v>
      </c>
      <c r="M518" s="53"/>
      <c r="N518" s="53"/>
      <c r="O518" s="53"/>
      <c r="P518" s="53"/>
      <c r="Q518" s="53"/>
      <c r="R518" s="53"/>
      <c r="S518" s="53"/>
      <c r="T518" s="4" t="n">
        <f aca="false">'RIPTE e IPC'!C518*100/'RIPTE e IPC'!$C$864</f>
        <v>0.000558050665241962</v>
      </c>
      <c r="U518" s="53"/>
      <c r="V518" s="53"/>
      <c r="W518" s="53"/>
      <c r="X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c r="X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c r="X520" s="53"/>
    </row>
    <row r="521" customFormat="false" ht="15" hidden="false" customHeight="false" outlineLevel="0" collapsed="false">
      <c r="A521" s="4" t="n">
        <v>1986</v>
      </c>
      <c r="B521" s="4" t="str">
        <f aca="false">'RIPTE e IPC'!B509</f>
        <v>Abril</v>
      </c>
      <c r="C521" s="4" t="n">
        <v>0.00127382470527692</v>
      </c>
      <c r="D521" s="53"/>
      <c r="E521" s="53"/>
      <c r="F521" s="53"/>
      <c r="G521" s="53"/>
      <c r="H521" s="53"/>
      <c r="I521" s="53"/>
      <c r="J521" s="4" t="n">
        <f aca="false">'RIPTE e IPC'!C521*100/'RIPTE e IPC'!$C$773</f>
        <v>0.00138730938781932</v>
      </c>
      <c r="K521" s="4" t="n">
        <f aca="false">'RIPTE e IPC'!J521*100/'RIPTE e IPC'!$J$864</f>
        <v>0.000240417221573091</v>
      </c>
      <c r="L521" s="4" t="n">
        <v>0.00062219938722294</v>
      </c>
      <c r="M521" s="53"/>
      <c r="N521" s="53"/>
      <c r="O521" s="53"/>
      <c r="P521" s="53"/>
      <c r="Q521" s="53"/>
      <c r="R521" s="53"/>
      <c r="S521" s="53"/>
      <c r="T521" s="4" t="n">
        <f aca="false">'RIPTE e IPC'!C521*100/'RIPTE e IPC'!$C$864</f>
        <v>0.00062197349421554</v>
      </c>
      <c r="U521" s="53"/>
      <c r="V521" s="53"/>
      <c r="W521" s="53"/>
      <c r="X521" s="53"/>
    </row>
    <row r="522" customFormat="false" ht="15" hidden="false" customHeight="false" outlineLevel="0" collapsed="false">
      <c r="A522" s="56" t="n">
        <v>1986</v>
      </c>
      <c r="B522" s="56" t="str">
        <f aca="false">'RIPTE e IPC'!B510</f>
        <v>Mayo</v>
      </c>
      <c r="C522" s="57" t="n">
        <v>0.00132511765840992</v>
      </c>
      <c r="D522" s="53"/>
      <c r="E522" s="53"/>
      <c r="F522" s="53"/>
      <c r="G522" s="53"/>
      <c r="H522" s="53"/>
      <c r="I522" s="53"/>
      <c r="J522" s="57" t="n">
        <f aca="false">'RIPTE e IPC'!C522*100/'RIPTE e IPC'!$C$773</f>
        <v>0.00144317201563271</v>
      </c>
      <c r="K522" s="57" t="n">
        <f aca="false">'RIPTE e IPC'!J522*100/'RIPTE e IPC'!$J$864</f>
        <v>0.000250098074226858</v>
      </c>
      <c r="L522" s="57" t="n">
        <v>0.00069578135199156</v>
      </c>
      <c r="M522" s="53"/>
      <c r="N522" s="53"/>
      <c r="O522" s="53"/>
      <c r="P522" s="53"/>
      <c r="Q522" s="53"/>
      <c r="R522" s="53"/>
      <c r="S522" s="53"/>
      <c r="T522" s="57" t="n">
        <f aca="false">'RIPTE e IPC'!C522*100/'RIPTE e IPC'!$C$864</f>
        <v>0.000647018429485367</v>
      </c>
      <c r="U522" s="53"/>
      <c r="V522" s="53"/>
      <c r="W522" s="53"/>
      <c r="X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c r="X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0.000279168774201691</v>
      </c>
      <c r="L524" s="4" t="n">
        <v>0.000927304041972237</v>
      </c>
      <c r="M524" s="53"/>
      <c r="N524" s="53"/>
      <c r="O524" s="53"/>
      <c r="P524" s="53"/>
      <c r="Q524" s="53"/>
      <c r="R524" s="53"/>
      <c r="S524" s="53"/>
      <c r="T524" s="4" t="n">
        <f aca="false">'RIPTE e IPC'!C524*100/'RIPTE e IPC'!$C$864</f>
        <v>0.00072222604033924</v>
      </c>
      <c r="U524" s="53"/>
      <c r="V524" s="53"/>
      <c r="W524" s="53"/>
      <c r="X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c r="X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c r="X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c r="X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0.000363651098813936</v>
      </c>
      <c r="L528" s="57" t="n">
        <v>0.00105576915964604</v>
      </c>
      <c r="M528" s="53"/>
      <c r="N528" s="53"/>
      <c r="O528" s="53"/>
      <c r="P528" s="53"/>
      <c r="Q528" s="53"/>
      <c r="R528" s="53"/>
      <c r="S528" s="53"/>
      <c r="T528" s="57" t="n">
        <f aca="false">'RIPTE e IPC'!C528*100/'RIPTE e IPC'!$C$864</f>
        <v>0.000940786783595125</v>
      </c>
      <c r="U528" s="53"/>
      <c r="V528" s="53"/>
      <c r="W528" s="53"/>
      <c r="X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0.000380874011093314</v>
      </c>
      <c r="L529" s="55" t="n">
        <v>0.00105576915964604</v>
      </c>
      <c r="M529" s="53"/>
      <c r="N529" s="53"/>
      <c r="O529" s="53"/>
      <c r="P529" s="53"/>
      <c r="Q529" s="53"/>
      <c r="R529" s="53"/>
      <c r="S529" s="53"/>
      <c r="T529" s="55" t="n">
        <f aca="false">'RIPTE e IPC'!C529*100/'RIPTE e IPC'!$C$864</f>
        <v>0.00098534347076122</v>
      </c>
      <c r="U529" s="53"/>
      <c r="V529" s="53"/>
      <c r="W529" s="53"/>
      <c r="X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0.000409747716973448</v>
      </c>
      <c r="L530" s="4" t="n">
        <v>0.00118687494909603</v>
      </c>
      <c r="M530" s="53"/>
      <c r="N530" s="53"/>
      <c r="O530" s="53"/>
      <c r="P530" s="53"/>
      <c r="Q530" s="53"/>
      <c r="R530" s="53"/>
      <c r="S530" s="53"/>
      <c r="T530" s="4" t="n">
        <f aca="false">'RIPTE e IPC'!C530*100/'RIPTE e IPC'!$C$864</f>
        <v>0.00106004144630437</v>
      </c>
      <c r="U530" s="53"/>
      <c r="V530" s="53"/>
      <c r="W530" s="53"/>
      <c r="X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v>
      </c>
      <c r="L531" s="57" t="n">
        <v>0.00118687494909603</v>
      </c>
      <c r="M531" s="53"/>
      <c r="N531" s="53"/>
      <c r="O531" s="53"/>
      <c r="P531" s="53"/>
      <c r="Q531" s="53"/>
      <c r="R531" s="53"/>
      <c r="S531" s="53"/>
      <c r="T531" s="57" t="n">
        <f aca="false">'RIPTE e IPC'!C531*100/'RIPTE e IPC'!$C$864</f>
        <v>0.00112847818803006</v>
      </c>
      <c r="U531" s="53"/>
      <c r="V531" s="53"/>
      <c r="W531" s="53"/>
      <c r="X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c r="X532" s="53"/>
    </row>
    <row r="533" customFormat="false" ht="15" hidden="false" customHeight="false" outlineLevel="0" collapsed="false">
      <c r="A533" s="4" t="n">
        <v>1987</v>
      </c>
      <c r="B533" s="4" t="str">
        <f aca="false">'RIPTE e IPC'!B521</f>
        <v>Abril</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c r="X533" s="53"/>
    </row>
    <row r="534" customFormat="false" ht="15" hidden="false" customHeight="false" outlineLevel="0" collapsed="false">
      <c r="A534" s="56" t="n">
        <v>1987</v>
      </c>
      <c r="B534" s="56" t="str">
        <f aca="false">'RIPTE e IPC'!B522</f>
        <v>Mayo</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c r="X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0.000549050683939009</v>
      </c>
      <c r="L535" s="55" t="n">
        <v>0.00140769221328029</v>
      </c>
      <c r="M535" s="53"/>
      <c r="N535" s="53"/>
      <c r="O535" s="53"/>
      <c r="P535" s="53"/>
      <c r="Q535" s="53"/>
      <c r="R535" s="53"/>
      <c r="S535" s="53"/>
      <c r="T535" s="55" t="n">
        <f aca="false">'RIPTE e IPC'!C535*100/'RIPTE e IPC'!$C$864</f>
        <v>0.0014204264160301</v>
      </c>
      <c r="U535" s="53"/>
      <c r="V535" s="53"/>
      <c r="W535" s="53"/>
      <c r="X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0.000604490450589951</v>
      </c>
      <c r="L536" s="58" t="n">
        <v>0.00150132900942115</v>
      </c>
      <c r="M536" s="53"/>
      <c r="N536" s="53"/>
      <c r="O536" s="53"/>
      <c r="P536" s="53"/>
      <c r="Q536" s="53"/>
      <c r="R536" s="53"/>
      <c r="S536" s="53"/>
      <c r="T536" s="58" t="n">
        <f aca="false">'RIPTE e IPC'!C536*100/'RIPTE e IPC'!$C$864</f>
        <v>0.0015638523534765</v>
      </c>
      <c r="U536" s="53"/>
      <c r="V536" s="53"/>
      <c r="W536" s="53"/>
      <c r="X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c r="X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c r="X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c r="X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c r="X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c r="X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c r="X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c r="X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c r="X544" s="53"/>
    </row>
    <row r="545" customFormat="false" ht="15" hidden="false" customHeight="false" outlineLevel="0" collapsed="false">
      <c r="A545" s="4" t="n">
        <v>1988</v>
      </c>
      <c r="B545" s="4" t="str">
        <f aca="false">'RIPTE e IPC'!B533</f>
        <v>Abril</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c r="X545" s="53"/>
    </row>
    <row r="546" customFormat="false" ht="15" hidden="false" customHeight="false" outlineLevel="0" collapsed="false">
      <c r="A546" s="24" t="n">
        <v>1988</v>
      </c>
      <c r="B546" s="24" t="str">
        <f aca="false">'RIPTE e IPC'!B534</f>
        <v>Mayo</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c r="X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c r="X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c r="X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c r="X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0.00414672569340918</v>
      </c>
      <c r="L550" s="60" t="n">
        <v>0.0100352991179756</v>
      </c>
      <c r="M550" s="53"/>
      <c r="N550" s="53"/>
      <c r="O550" s="53"/>
      <c r="P550" s="53"/>
      <c r="Q550" s="53"/>
      <c r="R550" s="53"/>
      <c r="S550" s="53"/>
      <c r="T550" s="60" t="n">
        <f aca="false">'RIPTE e IPC'!C550*100/'RIPTE e IPC'!$C$864</f>
        <v>0.0107278232907245</v>
      </c>
      <c r="U550" s="53"/>
      <c r="V550" s="53"/>
      <c r="W550" s="53"/>
      <c r="X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0.00451960737266042</v>
      </c>
      <c r="L551" s="58" t="n">
        <v>0.0111676867544889</v>
      </c>
      <c r="M551" s="53"/>
      <c r="N551" s="53"/>
      <c r="O551" s="53"/>
      <c r="P551" s="53"/>
      <c r="Q551" s="53"/>
      <c r="R551" s="53"/>
      <c r="S551" s="53"/>
      <c r="T551" s="58" t="n">
        <f aca="false">'RIPTE e IPC'!C551*100/'RIPTE e IPC'!$C$864</f>
        <v>0.0116924901288792</v>
      </c>
      <c r="U551" s="61" t="n">
        <f aca="false">(T551-T550)/T550</f>
        <v>0.0899219545300275</v>
      </c>
      <c r="V551" s="53"/>
      <c r="W551" s="53"/>
      <c r="X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0.00477766963671581</v>
      </c>
      <c r="L552" s="59" t="n">
        <v>0.0121886276393736</v>
      </c>
      <c r="M552" s="53"/>
      <c r="N552" s="53"/>
      <c r="O552" s="53"/>
      <c r="P552" s="53"/>
      <c r="Q552" s="53"/>
      <c r="R552" s="53"/>
      <c r="S552" s="53"/>
      <c r="T552" s="59" t="n">
        <f aca="false">'RIPTE e IPC'!C552*100/'RIPTE e IPC'!$C$864</f>
        <v>0.0123601123859267</v>
      </c>
      <c r="U552" s="61" t="n">
        <f aca="false">(T552-T551)/T551</f>
        <v>0.0570983810709827</v>
      </c>
      <c r="V552" s="53"/>
      <c r="W552" s="53"/>
      <c r="X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61" t="n">
        <f aca="false">(T553-T552)/T552</f>
        <v>0.068445543971256</v>
      </c>
      <c r="V553" s="53"/>
      <c r="W553" s="53"/>
      <c r="X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0.00556001761280524</v>
      </c>
      <c r="L554" s="58" t="n">
        <v>0.0141525738895758</v>
      </c>
      <c r="M554" s="53"/>
      <c r="N554" s="53"/>
      <c r="O554" s="53"/>
      <c r="P554" s="53"/>
      <c r="Q554" s="53"/>
      <c r="R554" s="53"/>
      <c r="S554" s="53"/>
      <c r="T554" s="58" t="n">
        <f aca="false">'RIPTE e IPC'!C554*100/'RIPTE e IPC'!$C$864</f>
        <v>0.0143840926199419</v>
      </c>
      <c r="U554" s="61" t="n">
        <f aca="false">(T554-T553)/T553</f>
        <v>0.0892000661557972</v>
      </c>
      <c r="V554" s="53"/>
      <c r="W554" s="53"/>
      <c r="X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0.00609330876916833</v>
      </c>
      <c r="L555" s="59" t="n">
        <v>0.015201705655541</v>
      </c>
      <c r="M555" s="53"/>
      <c r="N555" s="53"/>
      <c r="O555" s="53"/>
      <c r="P555" s="53"/>
      <c r="Q555" s="53"/>
      <c r="R555" s="53"/>
      <c r="S555" s="53"/>
      <c r="T555" s="59" t="n">
        <f aca="false">'RIPTE e IPC'!C555*100/'RIPTE e IPC'!$C$864</f>
        <v>0.0157637482111141</v>
      </c>
      <c r="U555" s="61" t="n">
        <f aca="false">(T555-T554)/T554</f>
        <v>0.0959153717669686</v>
      </c>
      <c r="V555" s="53"/>
      <c r="W555" s="53"/>
      <c r="X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61" t="n">
        <f aca="false">(T556-T555)/T555</f>
        <v>0.170053574727509</v>
      </c>
      <c r="V556" s="53"/>
      <c r="W556" s="53"/>
      <c r="X556" s="53"/>
    </row>
    <row r="557" customFormat="false" ht="15" hidden="false" customHeight="false" outlineLevel="0" collapsed="false">
      <c r="A557" s="4" t="n">
        <v>1989</v>
      </c>
      <c r="B557" s="4" t="str">
        <f aca="false">'RIPTE e IPC'!B545</f>
        <v>Abril</v>
      </c>
      <c r="C557" s="58" t="n">
        <v>0.0503804157109873</v>
      </c>
      <c r="D557" s="53"/>
      <c r="E557" s="53"/>
      <c r="F557" s="53"/>
      <c r="G557" s="53"/>
      <c r="H557" s="53"/>
      <c r="I557" s="53"/>
      <c r="J557" s="58" t="n">
        <f aca="false">'RIPTE e IPC'!C557*100/'RIPTE e IPC'!$C$773</f>
        <v>0.0548687926906694</v>
      </c>
      <c r="K557" s="58" t="n">
        <f aca="false">'RIPTE e IPC'!J557*100/'RIPTE e IPC'!$J$864</f>
        <v>0.00950862353097452</v>
      </c>
      <c r="L557" s="58" t="n">
        <v>0.0332605881015351</v>
      </c>
      <c r="M557" s="53"/>
      <c r="N557" s="53"/>
      <c r="O557" s="53"/>
      <c r="P557" s="53"/>
      <c r="Q557" s="53"/>
      <c r="R557" s="53"/>
      <c r="S557" s="53"/>
      <c r="T557" s="58" t="n">
        <f aca="false">'RIPTE e IPC'!C557*100/'RIPTE e IPC'!$C$864</f>
        <v>0.0245993683981676</v>
      </c>
      <c r="U557" s="61" t="n">
        <f aca="false">(T557-T556)/T556</f>
        <v>0.333701744690932</v>
      </c>
      <c r="V557" s="53"/>
      <c r="W557" s="53"/>
      <c r="X557" s="53"/>
    </row>
    <row r="558" customFormat="false" ht="15" hidden="false" customHeight="false" outlineLevel="0" collapsed="false">
      <c r="A558" s="24" t="n">
        <v>1989</v>
      </c>
      <c r="B558" s="24" t="str">
        <f aca="false">'RIPTE e IPC'!B546</f>
        <v>Mayo</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61" t="n">
        <f aca="false">(T558-T557)/T557</f>
        <v>0.784686871078486</v>
      </c>
      <c r="V558" s="53"/>
      <c r="W558" s="53"/>
      <c r="X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0.0363957775670369</v>
      </c>
      <c r="L559" s="60" t="n">
        <v>0.0757230523804898</v>
      </c>
      <c r="M559" s="53"/>
      <c r="N559" s="53"/>
      <c r="O559" s="53"/>
      <c r="P559" s="53"/>
      <c r="Q559" s="53"/>
      <c r="R559" s="53"/>
      <c r="S559" s="53"/>
      <c r="T559" s="60" t="n">
        <f aca="false">'RIPTE e IPC'!C559*100/'RIPTE e IPC'!$C$864</f>
        <v>0.0941580174662304</v>
      </c>
      <c r="U559" s="61" t="n">
        <f aca="false">(T559-T558)/T558</f>
        <v>1.14472354916954</v>
      </c>
      <c r="V559" s="53"/>
      <c r="W559" s="53"/>
      <c r="X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0.107962338421948</v>
      </c>
      <c r="L560" s="58" t="n">
        <v>0.239095005389039</v>
      </c>
      <c r="M560" s="53"/>
      <c r="N560" s="53"/>
      <c r="O560" s="53"/>
      <c r="P560" s="53"/>
      <c r="Q560" s="53"/>
      <c r="R560" s="53"/>
      <c r="S560" s="53"/>
      <c r="T560" s="58" t="n">
        <f aca="false">'RIPTE e IPC'!C560*100/'RIPTE e IPC'!$C$864</f>
        <v>0.279304920140946</v>
      </c>
      <c r="U560" s="61" t="n">
        <f aca="false">(T560-T559)/T559</f>
        <v>1.96634240670072</v>
      </c>
      <c r="V560" s="53"/>
      <c r="W560" s="53"/>
      <c r="X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61" t="n">
        <f aca="false">(T561-T560)/T560</f>
        <v>0.378613379652841</v>
      </c>
      <c r="V561" s="53"/>
      <c r="W561" s="53"/>
      <c r="X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61" t="n">
        <f aca="false">(T562-T561)/T561</f>
        <v>0.0935538225912684</v>
      </c>
      <c r="V562" s="53"/>
      <c r="W562" s="53"/>
      <c r="X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61" t="n">
        <f aca="false">(T563-T562)/T562</f>
        <v>0.0559527828023053</v>
      </c>
      <c r="V563" s="53"/>
      <c r="W563" s="53"/>
      <c r="X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61" t="n">
        <f aca="false">(T564-T563)/T563</f>
        <v>0.0651900166620307</v>
      </c>
      <c r="V564" s="53"/>
      <c r="W564" s="53"/>
      <c r="X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61" t="n">
        <f aca="false">(T565-T564)/T564</f>
        <v>0.400729486416202</v>
      </c>
      <c r="V565" s="53"/>
      <c r="W565" s="53"/>
      <c r="X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61" t="n">
        <f aca="false">(T566-T565)/T565</f>
        <v>0.792049203354873</v>
      </c>
      <c r="V566" s="53"/>
      <c r="W566" s="53"/>
      <c r="X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61" t="n">
        <f aca="false">(T567-T566)/T566</f>
        <v>0.615703969740248</v>
      </c>
      <c r="V567" s="53"/>
      <c r="W567" s="53"/>
      <c r="X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61" t="n">
        <f aca="false">(T568-T567)/T567</f>
        <v>0.955256637713419</v>
      </c>
      <c r="V568" s="53"/>
      <c r="W568" s="53"/>
      <c r="X568" s="53"/>
    </row>
    <row r="569" customFormat="false" ht="15" hidden="false" customHeight="false" outlineLevel="0" collapsed="false">
      <c r="A569" s="4" t="n">
        <v>1990</v>
      </c>
      <c r="B569" s="4" t="str">
        <f aca="false">'RIPTE e IPC'!B557</f>
        <v>Abril</v>
      </c>
      <c r="C569" s="58" t="n">
        <v>8.5668029</v>
      </c>
      <c r="D569" s="53"/>
      <c r="E569" s="53"/>
      <c r="F569" s="53"/>
      <c r="G569" s="53"/>
      <c r="H569" s="53"/>
      <c r="I569" s="53"/>
      <c r="J569" s="58" t="n">
        <f aca="false">'RIPTE e IPC'!C569*100/'RIPTE e IPC'!$C$773</f>
        <v>9.330016946236</v>
      </c>
      <c r="K569" s="58" t="n">
        <f aca="false">'RIPTE e IPC'!J569*100/'RIPTE e IPC'!$J$864</f>
        <v>1.61686842973778</v>
      </c>
      <c r="L569" s="58" t="n">
        <v>3.61036399771643</v>
      </c>
      <c r="M569" s="53"/>
      <c r="N569" s="53"/>
      <c r="O569" s="53"/>
      <c r="P569" s="53"/>
      <c r="Q569" s="53"/>
      <c r="R569" s="53"/>
      <c r="S569" s="53"/>
      <c r="T569" s="58" t="n">
        <f aca="false">'RIPTE e IPC'!C569*100/'RIPTE e IPC'!$C$864</f>
        <v>4.18293373640487</v>
      </c>
      <c r="U569" s="61" t="n">
        <f aca="false">(T569-T568)/T568</f>
        <v>0.11372610274844</v>
      </c>
      <c r="V569" s="53"/>
      <c r="W569" s="53"/>
      <c r="X569" s="53"/>
    </row>
    <row r="570" customFormat="false" ht="15" hidden="false" customHeight="false" outlineLevel="0" collapsed="false">
      <c r="A570" s="24" t="n">
        <v>1990</v>
      </c>
      <c r="B570" s="24" t="str">
        <f aca="false">'RIPTE e IPC'!B558</f>
        <v>Mayo</v>
      </c>
      <c r="C570" s="59" t="n">
        <v>9.7325247</v>
      </c>
      <c r="D570" s="53"/>
      <c r="E570" s="53"/>
      <c r="F570" s="53"/>
      <c r="G570" s="53"/>
      <c r="H570" s="53"/>
      <c r="I570" s="53"/>
      <c r="J570" s="59" t="n">
        <f aca="false">'RIPTE e IPC'!C570*100/'RIPTE e IPC'!$C$773</f>
        <v>10.5995925715369</v>
      </c>
      <c r="K570" s="59" t="n">
        <f aca="false">'RIPTE e IPC'!J570*100/'RIPTE e IPC'!$J$864</f>
        <v>1.8368826868975</v>
      </c>
      <c r="L570" s="59" t="n">
        <v>4.0843533279916</v>
      </c>
      <c r="M570" s="53"/>
      <c r="N570" s="53"/>
      <c r="O570" s="53"/>
      <c r="P570" s="53"/>
      <c r="Q570" s="53"/>
      <c r="R570" s="53"/>
      <c r="S570" s="53"/>
      <c r="T570" s="59" t="n">
        <f aca="false">'RIPTE e IPC'!C570*100/'RIPTE e IPC'!$C$864</f>
        <v>4.75212356152419</v>
      </c>
      <c r="U570" s="61" t="n">
        <f aca="false">(T570-T569)/T569</f>
        <v>0.136074310756</v>
      </c>
      <c r="V570" s="53"/>
      <c r="W570" s="53"/>
      <c r="X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2.0921705698661</v>
      </c>
      <c r="L571" s="60" t="n">
        <v>4.56725755995829</v>
      </c>
      <c r="M571" s="53"/>
      <c r="N571" s="53"/>
      <c r="O571" s="53"/>
      <c r="P571" s="53"/>
      <c r="Q571" s="53"/>
      <c r="R571" s="53"/>
      <c r="S571" s="53"/>
      <c r="T571" s="60" t="n">
        <f aca="false">'RIPTE e IPC'!C571*100/'RIPTE e IPC'!$C$864</f>
        <v>5.41256833150336</v>
      </c>
      <c r="U571" s="61" t="n">
        <f aca="false">(T571-T570)/T570</f>
        <v>0.138978871535769</v>
      </c>
      <c r="V571" s="53"/>
      <c r="W571" s="53"/>
      <c r="X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61" t="n">
        <f aca="false">(T572-T571)/T571</f>
        <v>0.108253932742392</v>
      </c>
      <c r="V572" s="53"/>
      <c r="W572" s="53"/>
      <c r="X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2.67428490703466</v>
      </c>
      <c r="L573" s="59" t="n">
        <v>5.65620814999043</v>
      </c>
      <c r="M573" s="53"/>
      <c r="N573" s="53"/>
      <c r="O573" s="53"/>
      <c r="P573" s="53"/>
      <c r="Q573" s="53"/>
      <c r="R573" s="53"/>
      <c r="S573" s="53"/>
      <c r="T573" s="59" t="n">
        <f aca="false">'RIPTE e IPC'!C573*100/'RIPTE e IPC'!$C$864</f>
        <v>6.91853236333388</v>
      </c>
      <c r="U573" s="61" t="n">
        <f aca="false">(T573-T572)/T572</f>
        <v>0.153377044643329</v>
      </c>
      <c r="V573" s="53"/>
      <c r="W573" s="53"/>
      <c r="X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v>
      </c>
      <c r="L574" s="60" t="n">
        <v>6.47687690319189</v>
      </c>
      <c r="M574" s="53"/>
      <c r="N574" s="53"/>
      <c r="O574" s="53"/>
      <c r="P574" s="53"/>
      <c r="Q574" s="53"/>
      <c r="R574" s="53"/>
      <c r="S574" s="53"/>
      <c r="T574" s="60" t="n">
        <f aca="false">'RIPTE e IPC'!C574*100/'RIPTE e IPC'!$C$864</f>
        <v>8.00317587400838</v>
      </c>
      <c r="U574" s="61" t="n">
        <f aca="false">(T574-T573)/T573</f>
        <v>0.156773641245472</v>
      </c>
      <c r="V574" s="53"/>
      <c r="W574" s="53"/>
      <c r="X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61" t="n">
        <f aca="false">(T575-T574)/T574</f>
        <v>0.0769041169436512</v>
      </c>
      <c r="V575" s="53"/>
      <c r="W575" s="53"/>
      <c r="X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v>
      </c>
      <c r="L576" s="59" t="n">
        <v>7.43413567014716</v>
      </c>
      <c r="M576" s="53"/>
      <c r="N576" s="53"/>
      <c r="O576" s="53"/>
      <c r="P576" s="53"/>
      <c r="Q576" s="53"/>
      <c r="R576" s="53"/>
      <c r="S576" s="53"/>
      <c r="T576" s="59" t="n">
        <f aca="false">'RIPTE e IPC'!C576*100/'RIPTE e IPC'!$C$864</f>
        <v>9.15133874612037</v>
      </c>
      <c r="U576" s="61" t="n">
        <f aca="false">(T576-T575)/T575</f>
        <v>0.0618061425434473</v>
      </c>
      <c r="V576" s="53"/>
      <c r="W576" s="53"/>
      <c r="X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61" t="n">
        <f aca="false">(T577-T576)/T576</f>
        <v>0.0467627204374283</v>
      </c>
      <c r="V577" s="53"/>
      <c r="W577" s="53"/>
      <c r="X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3.98783246650539</v>
      </c>
      <c r="L578" s="58" t="n">
        <v>8.09595202398801</v>
      </c>
      <c r="M578" s="53"/>
      <c r="N578" s="53"/>
      <c r="O578" s="53"/>
      <c r="P578" s="53"/>
      <c r="Q578" s="53"/>
      <c r="R578" s="53"/>
      <c r="S578" s="53"/>
      <c r="T578" s="58" t="n">
        <f aca="false">'RIPTE e IPC'!C578*100/'RIPTE e IPC'!$C$864</f>
        <v>10.3167571661853</v>
      </c>
      <c r="U578" s="53"/>
      <c r="V578" s="53"/>
      <c r="W578" s="53"/>
      <c r="X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c r="X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c r="X580" s="53"/>
    </row>
    <row r="581" customFormat="false" ht="15" hidden="false" customHeight="false" outlineLevel="0" collapsed="false">
      <c r="A581" s="4" t="n">
        <v>1991</v>
      </c>
      <c r="B581" s="4" t="str">
        <f aca="false">'RIPTE e IPC'!B569</f>
        <v>Abril</v>
      </c>
      <c r="C581" s="58" t="n">
        <v>31.43665</v>
      </c>
      <c r="D581" s="53"/>
      <c r="E581" s="53"/>
      <c r="F581" s="53"/>
      <c r="G581" s="53"/>
      <c r="H581" s="53"/>
      <c r="I581" s="53"/>
      <c r="J581" s="58" t="n">
        <f aca="false">'RIPTE e IPC'!C581*100/'RIPTE e IPC'!$C$773</f>
        <v>34.2373322529563</v>
      </c>
      <c r="K581" s="58" t="n">
        <f aca="false">'RIPTE e IPC'!J581*100/'RIPTE e IPC'!$J$864</f>
        <v>5.93324341823205</v>
      </c>
      <c r="L581" s="58" t="n">
        <v>11.9033719174635</v>
      </c>
      <c r="M581" s="53"/>
      <c r="N581" s="53"/>
      <c r="O581" s="53"/>
      <c r="P581" s="53"/>
      <c r="Q581" s="53"/>
      <c r="R581" s="53"/>
      <c r="S581" s="53"/>
      <c r="T581" s="58" t="n">
        <f aca="false">'RIPTE e IPC'!C581*100/'RIPTE e IPC'!$C$864</f>
        <v>15.3496497327553</v>
      </c>
      <c r="U581" s="53"/>
      <c r="V581" s="53"/>
      <c r="W581" s="53"/>
      <c r="X581" s="53"/>
    </row>
    <row r="582" customFormat="false" ht="15" hidden="false" customHeight="false" outlineLevel="0" collapsed="false">
      <c r="A582" s="24" t="n">
        <v>1991</v>
      </c>
      <c r="B582" s="24" t="str">
        <f aca="false">'RIPTE e IPC'!B570</f>
        <v>Mayo</v>
      </c>
      <c r="C582" s="59" t="n">
        <v>32.31829</v>
      </c>
      <c r="D582" s="53"/>
      <c r="E582" s="53"/>
      <c r="F582" s="53"/>
      <c r="G582" s="53"/>
      <c r="H582" s="53"/>
      <c r="I582" s="53"/>
      <c r="J582" s="59" t="n">
        <f aca="false">'RIPTE e IPC'!C582*100/'RIPTE e IPC'!$C$773</f>
        <v>35.197517311081</v>
      </c>
      <c r="K582" s="59" t="n">
        <f aca="false">'RIPTE e IPC'!J582*100/'RIPTE e IPC'!$J$864</f>
        <v>6.09964106961189</v>
      </c>
      <c r="L582" s="59" t="n">
        <v>11.9033719174635</v>
      </c>
      <c r="M582" s="53"/>
      <c r="N582" s="53"/>
      <c r="O582" s="53"/>
      <c r="P582" s="53"/>
      <c r="Q582" s="53"/>
      <c r="R582" s="53"/>
      <c r="S582" s="53"/>
      <c r="T582" s="59" t="n">
        <f aca="false">'RIPTE e IPC'!C582*100/'RIPTE e IPC'!$C$864</f>
        <v>15.780130244845</v>
      </c>
      <c r="U582" s="53"/>
      <c r="V582" s="53"/>
      <c r="W582" s="53"/>
      <c r="X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6.29017811985238</v>
      </c>
      <c r="L583" s="60" t="n">
        <v>11.9033719174635</v>
      </c>
      <c r="M583" s="53"/>
      <c r="N583" s="53"/>
      <c r="O583" s="53"/>
      <c r="P583" s="53"/>
      <c r="Q583" s="53"/>
      <c r="R583" s="53"/>
      <c r="S583" s="53"/>
      <c r="T583" s="60" t="n">
        <f aca="false">'RIPTE e IPC'!C583*100/'RIPTE e IPC'!$C$864</f>
        <v>16.2730608017335</v>
      </c>
      <c r="U583" s="53"/>
      <c r="V583" s="53"/>
      <c r="W583" s="53"/>
      <c r="X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c r="X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c r="X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6.65258051799333</v>
      </c>
      <c r="L586" s="60" t="n">
        <v>11.9033719174635</v>
      </c>
      <c r="M586" s="53"/>
      <c r="N586" s="53"/>
      <c r="O586" s="53"/>
      <c r="P586" s="53"/>
      <c r="Q586" s="53"/>
      <c r="R586" s="53"/>
      <c r="S586" s="53"/>
      <c r="T586" s="60" t="n">
        <f aca="false">'RIPTE e IPC'!C586*100/'RIPTE e IPC'!$C$864</f>
        <v>17.2106171232356</v>
      </c>
      <c r="U586" s="53"/>
      <c r="V586" s="53"/>
      <c r="W586" s="53"/>
      <c r="X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c r="X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c r="X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6.81261019972847</v>
      </c>
      <c r="L589" s="60" t="n">
        <v>11.9033719174635</v>
      </c>
      <c r="M589" s="53"/>
      <c r="N589" s="53"/>
      <c r="O589" s="53"/>
      <c r="P589" s="53"/>
      <c r="Q589" s="53"/>
      <c r="R589" s="53"/>
      <c r="S589" s="53"/>
      <c r="T589" s="60" t="n">
        <f aca="false">'RIPTE e IPC'!C589*100/'RIPTE e IPC'!$C$864</f>
        <v>17.6246233232729</v>
      </c>
      <c r="U589" s="53"/>
      <c r="V589" s="53"/>
      <c r="W589" s="53"/>
      <c r="X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c r="X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v>
      </c>
      <c r="L591" s="59" t="n">
        <v>11.9033719174635</v>
      </c>
      <c r="M591" s="53"/>
      <c r="N591" s="53"/>
      <c r="O591" s="53"/>
      <c r="P591" s="53"/>
      <c r="Q591" s="53"/>
      <c r="R591" s="53"/>
      <c r="S591" s="53"/>
      <c r="T591" s="59" t="n">
        <f aca="false">'RIPTE e IPC'!C591*100/'RIPTE e IPC'!$C$864</f>
        <v>18.5520724053119</v>
      </c>
      <c r="U591" s="53"/>
      <c r="V591" s="53"/>
      <c r="W591" s="53"/>
      <c r="X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c r="X592" s="53"/>
    </row>
    <row r="593" customFormat="false" ht="15" hidden="false" customHeight="false" outlineLevel="0" collapsed="false">
      <c r="A593" s="4" t="n">
        <v>1992</v>
      </c>
      <c r="B593" s="4" t="str">
        <f aca="false">'RIPTE e IPC'!B581</f>
        <v>Abril</v>
      </c>
      <c r="C593" s="58" t="n">
        <v>39.29225</v>
      </c>
      <c r="D593" s="53"/>
      <c r="E593" s="53"/>
      <c r="F593" s="53"/>
      <c r="G593" s="53"/>
      <c r="H593" s="53"/>
      <c r="I593" s="53"/>
      <c r="J593" s="58" t="n">
        <f aca="false">'RIPTE e IPC'!C593*100/'RIPTE e IPC'!$C$773</f>
        <v>42.7927854340785</v>
      </c>
      <c r="K593" s="58" t="n">
        <f aca="false">'RIPTE e IPC'!J593*100/'RIPTE e IPC'!$J$864</f>
        <v>7.4158818989946</v>
      </c>
      <c r="L593" s="58" t="n">
        <v>11.9033719174635</v>
      </c>
      <c r="M593" s="53"/>
      <c r="N593" s="53"/>
      <c r="O593" s="53"/>
      <c r="P593" s="53"/>
      <c r="Q593" s="53"/>
      <c r="R593" s="53"/>
      <c r="S593" s="53"/>
      <c r="T593" s="58" t="n">
        <f aca="false">'RIPTE e IPC'!C593*100/'RIPTE e IPC'!$C$864</f>
        <v>19.1853226953843</v>
      </c>
      <c r="U593" s="53"/>
      <c r="V593" s="53"/>
      <c r="W593" s="53"/>
      <c r="X593" s="53"/>
    </row>
    <row r="594" customFormat="false" ht="15" hidden="false" customHeight="false" outlineLevel="0" collapsed="false">
      <c r="A594" s="24" t="n">
        <v>1992</v>
      </c>
      <c r="B594" s="24" t="str">
        <f aca="false">'RIPTE e IPC'!B582</f>
        <v>Mayo</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c r="X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v>
      </c>
      <c r="L595" s="60" t="n">
        <v>11.9033719174635</v>
      </c>
      <c r="M595" s="53"/>
      <c r="N595" s="53"/>
      <c r="O595" s="53"/>
      <c r="P595" s="53"/>
      <c r="Q595" s="53"/>
      <c r="R595" s="53"/>
      <c r="S595" s="53"/>
      <c r="T595" s="60" t="n">
        <f aca="false">'RIPTE e IPC'!C595*100/'RIPTE e IPC'!$C$864</f>
        <v>19.4658938036111</v>
      </c>
      <c r="U595" s="53"/>
      <c r="V595" s="53"/>
      <c r="W595" s="53"/>
      <c r="X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c r="X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7.76897392539362</v>
      </c>
      <c r="L597" s="59" t="n">
        <v>11.9033719174635</v>
      </c>
      <c r="M597" s="53"/>
      <c r="N597" s="53"/>
      <c r="O597" s="53"/>
      <c r="P597" s="53"/>
      <c r="Q597" s="53"/>
      <c r="R597" s="53"/>
      <c r="S597" s="53"/>
      <c r="T597" s="59" t="n">
        <f aca="false">'RIPTE e IPC'!C597*100/'RIPTE e IPC'!$C$864</f>
        <v>20.0987925375282</v>
      </c>
      <c r="U597" s="53"/>
      <c r="V597" s="53"/>
      <c r="W597" s="53"/>
      <c r="X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7.84928508257246</v>
      </c>
      <c r="L598" s="60" t="n">
        <v>11.9033719174635</v>
      </c>
      <c r="M598" s="53"/>
      <c r="N598" s="53"/>
      <c r="O598" s="53"/>
      <c r="P598" s="53"/>
      <c r="Q598" s="53"/>
      <c r="R598" s="53"/>
      <c r="S598" s="53"/>
      <c r="T598" s="60" t="n">
        <f aca="false">'RIPTE e IPC'!C598*100/'RIPTE e IPC'!$C$864</f>
        <v>20.3065622252743</v>
      </c>
      <c r="U598" s="53"/>
      <c r="V598" s="53"/>
      <c r="W598" s="53"/>
      <c r="X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7.94864918982933</v>
      </c>
      <c r="L599" s="58" t="n">
        <v>11.9033719174635</v>
      </c>
      <c r="M599" s="53"/>
      <c r="N599" s="53"/>
      <c r="O599" s="53"/>
      <c r="P599" s="53"/>
      <c r="Q599" s="53"/>
      <c r="R599" s="53"/>
      <c r="S599" s="53"/>
      <c r="T599" s="58" t="n">
        <f aca="false">'RIPTE e IPC'!C599*100/'RIPTE e IPC'!$C$864</f>
        <v>20.5636230156195</v>
      </c>
      <c r="U599" s="53"/>
      <c r="V599" s="53"/>
      <c r="W599" s="53"/>
      <c r="X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7.98528860734936</v>
      </c>
      <c r="L600" s="59" t="n">
        <v>11.9033719174635</v>
      </c>
      <c r="M600" s="53"/>
      <c r="N600" s="53"/>
      <c r="O600" s="53"/>
      <c r="P600" s="53"/>
      <c r="Q600" s="53"/>
      <c r="R600" s="53"/>
      <c r="S600" s="53"/>
      <c r="T600" s="59" t="n">
        <f aca="false">'RIPTE e IPC'!C600*100/'RIPTE e IPC'!$C$864</f>
        <v>20.6584113439757</v>
      </c>
      <c r="U600" s="53"/>
      <c r="V600" s="53"/>
      <c r="W600" s="53"/>
      <c r="X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c r="X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8.07459872103856</v>
      </c>
      <c r="L602" s="58" t="n">
        <v>11.9033719174635</v>
      </c>
      <c r="M602" s="53"/>
      <c r="N602" s="53"/>
      <c r="O602" s="53"/>
      <c r="P602" s="53"/>
      <c r="Q602" s="53"/>
      <c r="R602" s="53"/>
      <c r="S602" s="53"/>
      <c r="T602" s="58" t="n">
        <f aca="false">'RIPTE e IPC'!C602*100/'RIPTE e IPC'!$C$864</f>
        <v>20.8894618615575</v>
      </c>
      <c r="U602" s="53"/>
      <c r="V602" s="53"/>
      <c r="W602" s="53"/>
      <c r="X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8.13357887853617</v>
      </c>
      <c r="L603" s="59" t="n">
        <v>11.9033719174635</v>
      </c>
      <c r="M603" s="53"/>
      <c r="N603" s="53"/>
      <c r="O603" s="53"/>
      <c r="P603" s="53"/>
      <c r="Q603" s="53"/>
      <c r="R603" s="53"/>
      <c r="S603" s="53"/>
      <c r="T603" s="59" t="n">
        <f aca="false">'RIPTE e IPC'!C603*100/'RIPTE e IPC'!$C$864</f>
        <v>21.0420469983799</v>
      </c>
      <c r="U603" s="53"/>
      <c r="V603" s="53"/>
      <c r="W603" s="53"/>
      <c r="X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8.19473139319475</v>
      </c>
      <c r="L604" s="60" t="n">
        <v>11.9033719174635</v>
      </c>
      <c r="M604" s="53"/>
      <c r="N604" s="53"/>
      <c r="O604" s="53"/>
      <c r="P604" s="53"/>
      <c r="Q604" s="53"/>
      <c r="R604" s="53"/>
      <c r="S604" s="53"/>
      <c r="T604" s="60" t="n">
        <f aca="false">'RIPTE e IPC'!C604*100/'RIPTE e IPC'!$C$864</f>
        <v>21.2002521509617</v>
      </c>
      <c r="U604" s="53"/>
      <c r="V604" s="53"/>
      <c r="W604" s="53"/>
      <c r="X604" s="53"/>
    </row>
    <row r="605" customFormat="false" ht="15" hidden="false" customHeight="false" outlineLevel="0" collapsed="false">
      <c r="A605" s="4" t="n">
        <v>1993</v>
      </c>
      <c r="B605" s="4" t="str">
        <f aca="false">'RIPTE e IPC'!B593</f>
        <v>Abril</v>
      </c>
      <c r="C605" s="58" t="n">
        <v>43.87277</v>
      </c>
      <c r="D605" s="53"/>
      <c r="E605" s="53"/>
      <c r="F605" s="53"/>
      <c r="G605" s="53"/>
      <c r="H605" s="53"/>
      <c r="I605" s="53"/>
      <c r="J605" s="58" t="n">
        <f aca="false">'RIPTE e IPC'!C605*100/'RIPTE e IPC'!$C$773</f>
        <v>47.7813826647412</v>
      </c>
      <c r="K605" s="58" t="n">
        <f aca="false">'RIPTE e IPC'!J605*100/'RIPTE e IPC'!$J$864</f>
        <v>8.28039323026179</v>
      </c>
      <c r="L605" s="58" t="n">
        <v>11.9033719174635</v>
      </c>
      <c r="M605" s="53"/>
      <c r="N605" s="53"/>
      <c r="O605" s="53"/>
      <c r="P605" s="53"/>
      <c r="Q605" s="53"/>
      <c r="R605" s="53"/>
      <c r="S605" s="53"/>
      <c r="T605" s="58" t="n">
        <f aca="false">'RIPTE e IPC'!C605*100/'RIPTE e IPC'!$C$864</f>
        <v>21.4218643623202</v>
      </c>
      <c r="U605" s="53"/>
      <c r="V605" s="53"/>
      <c r="W605" s="53"/>
      <c r="X605" s="53"/>
    </row>
    <row r="606" customFormat="false" ht="15" hidden="false" customHeight="false" outlineLevel="0" collapsed="false">
      <c r="A606" s="24" t="n">
        <v>1993</v>
      </c>
      <c r="B606" s="24" t="str">
        <f aca="false">'RIPTE e IPC'!B594</f>
        <v>Mayo</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c r="X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v>
      </c>
      <c r="L607" s="60" t="n">
        <v>11.9033719174635</v>
      </c>
      <c r="M607" s="53"/>
      <c r="N607" s="53"/>
      <c r="O607" s="53"/>
      <c r="P607" s="53"/>
      <c r="Q607" s="53"/>
      <c r="R607" s="53"/>
      <c r="S607" s="53"/>
      <c r="T607" s="60" t="n">
        <f aca="false">'RIPTE e IPC'!C607*100/'RIPTE e IPC'!$C$864</f>
        <v>21.8535411418827</v>
      </c>
      <c r="U607" s="53"/>
      <c r="V607" s="53"/>
      <c r="W607" s="53"/>
      <c r="X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c r="X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8.47578647074996</v>
      </c>
      <c r="L609" s="59" t="n">
        <v>11.9033719174635</v>
      </c>
      <c r="M609" s="53"/>
      <c r="N609" s="53"/>
      <c r="O609" s="53"/>
      <c r="P609" s="53"/>
      <c r="Q609" s="53"/>
      <c r="R609" s="53"/>
      <c r="S609" s="53"/>
      <c r="T609" s="59" t="n">
        <f aca="false">'RIPTE e IPC'!C609*100/'RIPTE e IPC'!$C$864</f>
        <v>21.927358169034</v>
      </c>
      <c r="U609" s="53"/>
      <c r="V609" s="53"/>
      <c r="W609" s="53"/>
      <c r="X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c r="X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8.59394118434432</v>
      </c>
      <c r="L611" s="58" t="n">
        <v>11.9033719174635</v>
      </c>
      <c r="M611" s="53"/>
      <c r="N611" s="53"/>
      <c r="O611" s="53"/>
      <c r="P611" s="53"/>
      <c r="Q611" s="53"/>
      <c r="R611" s="53"/>
      <c r="S611" s="53"/>
      <c r="T611" s="58" t="n">
        <f aca="false">'RIPTE e IPC'!C611*100/'RIPTE e IPC'!$C$864</f>
        <v>22.2330313632897</v>
      </c>
      <c r="U611" s="53"/>
      <c r="V611" s="53"/>
      <c r="W611" s="53"/>
      <c r="X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c r="X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c r="X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c r="X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c r="X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c r="X616" s="53"/>
    </row>
    <row r="617" customFormat="false" ht="15" hidden="false" customHeight="false" outlineLevel="0" collapsed="false">
      <c r="A617" s="4" t="n">
        <v>1994</v>
      </c>
      <c r="B617" s="4" t="str">
        <f aca="false">'RIPTE e IPC'!B605</f>
        <v>Abril</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c r="X617" s="53"/>
    </row>
    <row r="618" customFormat="false" ht="15" hidden="false" customHeight="false" outlineLevel="0" collapsed="false">
      <c r="A618" s="24" t="n">
        <v>1994</v>
      </c>
      <c r="B618" s="24" t="str">
        <f aca="false">'RIPTE e IPC'!B606</f>
        <v>Mayo</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c r="X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c r="X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8.78288907322117</v>
      </c>
      <c r="L620" s="58" t="n">
        <v>11.9033719174635</v>
      </c>
      <c r="M620" s="4" t="n">
        <v>874.87</v>
      </c>
      <c r="N620" s="4" t="n">
        <v>100</v>
      </c>
      <c r="O620" s="4" t="n">
        <f aca="false">'RIPTE e IPC'!M620*100/'RIPTE e IPC'!K620</f>
        <v>9961.07309003206</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3850.34657982078</v>
      </c>
      <c r="V620" s="58"/>
      <c r="W620" s="58"/>
      <c r="X620" s="62"/>
    </row>
    <row r="621" customFormat="false" ht="15" hidden="false" customHeight="false" outlineLevel="0" collapsed="false">
      <c r="A621" s="7" t="n">
        <v>1994</v>
      </c>
      <c r="B621" s="7" t="str">
        <f aca="false">'RIPTE e IPC'!B609</f>
        <v>Agosto</v>
      </c>
      <c r="C621" s="63" t="n">
        <v>46.6312</v>
      </c>
      <c r="D621" s="53"/>
      <c r="E621" s="53"/>
      <c r="F621" s="53"/>
      <c r="G621" s="53"/>
      <c r="H621" s="53"/>
      <c r="I621" s="53"/>
      <c r="J621" s="63" t="n">
        <f aca="false">'RIPTE e IPC'!C621*100/'RIPTE e IPC'!$C$773</f>
        <v>50.7855604128957</v>
      </c>
      <c r="K621" s="63" t="n">
        <f aca="false">'RIPTE e IPC'!J621*100/'RIPTE e IPC'!$J$864</f>
        <v>8.80100966496948</v>
      </c>
      <c r="L621" s="63" t="n">
        <v>11.9033719174635</v>
      </c>
      <c r="M621" s="7" t="n">
        <v>893</v>
      </c>
      <c r="N621" s="7" t="n">
        <v>102.07</v>
      </c>
      <c r="O621" s="7" t="n">
        <f aca="false">'RIPTE e IPC'!M621*100/'RIPTE e IPC'!K621</f>
        <v>10146.5631103031</v>
      </c>
      <c r="P621" s="7" t="n">
        <f aca="false">'RIPTE e IPC'!O621*100/'RIPTE e IPC'!$O$864</f>
        <v>86.6512188253379</v>
      </c>
      <c r="Q621" s="7" t="n">
        <f aca="false">'RIPTE e IPC'!M621*100/'RIPTE e IPC'!L621</f>
        <v>7502.07593438188</v>
      </c>
      <c r="R621" s="7" t="n">
        <f aca="false">AVERAGE('RIPTE e IPC'!Q620:Q622)</f>
        <v>7493.28290771747</v>
      </c>
      <c r="S621" s="7" t="n">
        <f aca="false">'RIPTE e IPC'!R621*100/'RIPTE e IPC'!$R$864</f>
        <v>63.5134675257026</v>
      </c>
      <c r="T621" s="63" t="n">
        <f aca="false">'RIPTE e IPC'!C621*100/'RIPTE e IPC'!$C$864</f>
        <v>22.7687297030077</v>
      </c>
      <c r="U621" s="63" t="n">
        <f aca="false">'RIPTE e IPC'!M621*100/'RIPTE e IPC'!T621</f>
        <v>3922.04576912359</v>
      </c>
      <c r="V621" s="63" t="n">
        <f aca="false">AVERAGE('RIPTE e IPC'!U620:U622)</f>
        <v>3911.05532542941</v>
      </c>
      <c r="W621" s="63" t="n">
        <f aca="false">'RIPTE e IPC'!V621*100/'RIPTE e IPC'!$V$864</f>
        <v>33.137197651546</v>
      </c>
      <c r="X621" s="64" t="n">
        <f aca="false">T621/L621</f>
        <v>1.91279663114647</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87.5068478299005</v>
      </c>
      <c r="Q622" s="10" t="n">
        <f aca="false">'RIPTE e IPC'!M622*100/'RIPTE e IPC'!L622</f>
        <v>7628.00663791646</v>
      </c>
      <c r="R622" s="10"/>
      <c r="S622" s="10"/>
      <c r="T622" s="60" t="n">
        <f aca="false">'RIPTE e IPC'!C622*100/'RIPTE e IPC'!$C$864</f>
        <v>22.9245618515417</v>
      </c>
      <c r="U622" s="60" t="n">
        <f aca="false">'RIPTE e IPC'!M622*100/'RIPTE e IPC'!T622</f>
        <v>3960.77362734388</v>
      </c>
      <c r="V622" s="60"/>
      <c r="W622" s="60"/>
      <c r="X622" s="65"/>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87.4924755654164</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c r="X623" s="62"/>
    </row>
    <row r="624" customFormat="false" ht="15" hidden="false" customHeight="false" outlineLevel="0" collapsed="false">
      <c r="A624" s="7" t="n">
        <v>1994</v>
      </c>
      <c r="B624" s="7" t="str">
        <f aca="false">'RIPTE e IPC'!B612</f>
        <v>Noviembre</v>
      </c>
      <c r="C624" s="63" t="n">
        <v>47.20729</v>
      </c>
      <c r="D624" s="53"/>
      <c r="E624" s="53"/>
      <c r="F624" s="53"/>
      <c r="G624" s="53"/>
      <c r="H624" s="53"/>
      <c r="I624" s="53"/>
      <c r="J624" s="63" t="n">
        <f aca="false">'RIPTE e IPC'!C624*100/'RIPTE e IPC'!$C$773</f>
        <v>51.4129741079811</v>
      </c>
      <c r="K624" s="63" t="n">
        <f aca="false">'RIPTE e IPC'!J624*100/'RIPTE e IPC'!$J$864</f>
        <v>8.90973887755445</v>
      </c>
      <c r="L624" s="63"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3" t="n">
        <f aca="false">'RIPTE e IPC'!C624*100/'RIPTE e IPC'!$C$864</f>
        <v>23.0500185717181</v>
      </c>
      <c r="U624" s="63" t="n">
        <f aca="false">'RIPTE e IPC'!M624*100/'RIPTE e IPC'!T624</f>
        <v>3978.00113326179</v>
      </c>
      <c r="V624" s="63" t="n">
        <f aca="false">AVERAGE('RIPTE e IPC'!U623:U625)</f>
        <v>3997.8799907799</v>
      </c>
      <c r="W624" s="63" t="n">
        <f aca="false">'RIPTE e IPC'!V624*100/'RIPTE e IPC'!$V$864</f>
        <v>33.8728369758075</v>
      </c>
      <c r="X624" s="64" t="n">
        <f aca="false">T624/L624</f>
        <v>1.93642765525131</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v>
      </c>
      <c r="L625" s="60" t="n">
        <v>11.9033719174635</v>
      </c>
      <c r="M625" s="10" t="n">
        <v>936.83</v>
      </c>
      <c r="N625" s="10" t="n">
        <v>107.08</v>
      </c>
      <c r="O625" s="10" t="n">
        <f aca="false">'RIPTE e IPC'!M625*100/'RIPTE e IPC'!K625</f>
        <v>10491.8577644486</v>
      </c>
      <c r="P625" s="10" t="n">
        <f aca="false">'RIPTE e IPC'!O625*100/'RIPTE e IPC'!$O$864</f>
        <v>89.6000205338893</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c r="X625" s="65"/>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9.04036907406269</v>
      </c>
      <c r="L626" s="58" t="n">
        <v>11.9033719174635</v>
      </c>
      <c r="M626" s="4" t="n">
        <v>934.85</v>
      </c>
      <c r="N626" s="4" t="n">
        <v>106.86</v>
      </c>
      <c r="O626" s="4" t="n">
        <f aca="false">'RIPTE e IPC'!M626*100/'RIPTE e IPC'!K626</f>
        <v>10340.8388788256</v>
      </c>
      <c r="P626" s="4" t="n">
        <f aca="false">'RIPTE e IPC'!O626*100/'RIPTE e IPC'!$O$864</f>
        <v>88.310325652714</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c r="X626" s="62"/>
    </row>
    <row r="627" customFormat="false" ht="15" hidden="false" customHeight="false" outlineLevel="0" collapsed="false">
      <c r="A627" s="7" t="n">
        <v>1995</v>
      </c>
      <c r="B627" s="7" t="str">
        <f aca="false">'RIPTE e IPC'!B615</f>
        <v>Febrero</v>
      </c>
      <c r="C627" s="63" t="n">
        <v>47.89811</v>
      </c>
      <c r="D627" s="53"/>
      <c r="E627" s="53"/>
      <c r="F627" s="53"/>
      <c r="G627" s="53"/>
      <c r="H627" s="53"/>
      <c r="I627" s="53"/>
      <c r="J627" s="63" t="n">
        <f aca="false">'RIPTE e IPC'!C627*100/'RIPTE e IPC'!$C$773</f>
        <v>52.1653390663016</v>
      </c>
      <c r="K627" s="63" t="n">
        <f aca="false">'RIPTE e IPC'!J627*100/'RIPTE e IPC'!$J$864</f>
        <v>9.04012182924246</v>
      </c>
      <c r="L627" s="63" t="n">
        <v>11.9033719174635</v>
      </c>
      <c r="M627" s="7" t="n">
        <v>928.29</v>
      </c>
      <c r="N627" s="7" t="n">
        <v>106.11</v>
      </c>
      <c r="O627" s="7" t="n">
        <f aca="false">'RIPTE e IPC'!M627*100/'RIPTE e IPC'!K627</f>
        <v>10268.5563041553</v>
      </c>
      <c r="P627" s="7" t="n">
        <f aca="false">'RIPTE e IPC'!O627*100/'RIPTE e IPC'!$O$864</f>
        <v>87.6930355292583</v>
      </c>
      <c r="Q627" s="7" t="n">
        <f aca="false">'RIPTE e IPC'!M627*100/'RIPTE e IPC'!L627</f>
        <v>7798.54654997464</v>
      </c>
      <c r="R627" s="7" t="n">
        <f aca="false">AVERAGE('RIPTE e IPC'!Q626:Q628)</f>
        <v>7825.54170189978</v>
      </c>
      <c r="S627" s="7" t="n">
        <f aca="false">'RIPTE e IPC'!R627*100/'RIPTE e IPC'!$R$864</f>
        <v>66.3297108724863</v>
      </c>
      <c r="T627" s="63" t="n">
        <f aca="false">'RIPTE e IPC'!C627*100/'RIPTE e IPC'!$C$864</f>
        <v>23.3873269372208</v>
      </c>
      <c r="U627" s="63" t="n">
        <f aca="false">'RIPTE e IPC'!M627*100/'RIPTE e IPC'!T627</f>
        <v>3969.20093729323</v>
      </c>
      <c r="V627" s="63" t="n">
        <f aca="false">AVERAGE('RIPTE e IPC'!U626:U628)</f>
        <v>3988.89514022247</v>
      </c>
      <c r="W627" s="63" t="n">
        <f aca="false">'RIPTE e IPC'!V627*100/'RIPTE e IPC'!$V$864</f>
        <v>33.7967110343371</v>
      </c>
      <c r="X627" s="64" t="n">
        <f aca="false">T627/L627</f>
        <v>1.96476486657609</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c r="X628" s="65"/>
    </row>
    <row r="629" customFormat="false" ht="15" hidden="false" customHeight="false" outlineLevel="0" collapsed="false">
      <c r="A629" s="4" t="n">
        <v>1995</v>
      </c>
      <c r="B629" s="4" t="str">
        <f aca="false">'RIPTE e IPC'!B617</f>
        <v>Abril</v>
      </c>
      <c r="C629" s="58" t="n">
        <v>47.90098</v>
      </c>
      <c r="D629" s="53"/>
      <c r="E629" s="53"/>
      <c r="F629" s="53"/>
      <c r="G629" s="53"/>
      <c r="H629" s="53"/>
      <c r="I629" s="53"/>
      <c r="J629" s="58" t="n">
        <f aca="false">'RIPTE e IPC'!C629*100/'RIPTE e IPC'!$C$773</f>
        <v>52.1684647537895</v>
      </c>
      <c r="K629" s="58" t="n">
        <f aca="false">'RIPTE e IPC'!J629*100/'RIPTE e IPC'!$J$864</f>
        <v>9.04066350300892</v>
      </c>
      <c r="L629" s="58" t="n">
        <v>11.9033719174635</v>
      </c>
      <c r="M629" s="4" t="n">
        <v>909.07</v>
      </c>
      <c r="N629" s="4" t="n">
        <v>103.91</v>
      </c>
      <c r="O629" s="4" t="n">
        <f aca="false">'RIPTE e IPC'!M629*100/'RIPTE e IPC'!K629</f>
        <v>10055.3460450933</v>
      </c>
      <c r="P629" s="4" t="n">
        <f aca="false">'RIPTE e IPC'!O629*100/'RIPTE e IPC'!$O$864</f>
        <v>85.8722289553522</v>
      </c>
      <c r="Q629" s="4" t="n">
        <f aca="false">'RIPTE e IPC'!M629*100/'RIPTE e IPC'!L629</f>
        <v>7637.07969727719</v>
      </c>
      <c r="R629" s="4"/>
      <c r="S629" s="4"/>
      <c r="T629" s="58" t="n">
        <f aca="false">'RIPTE e IPC'!C629*100/'RIPTE e IPC'!$C$864</f>
        <v>23.3887282791174</v>
      </c>
      <c r="U629" s="58" t="n">
        <f aca="false">'RIPTE e IPC'!M629*100/'RIPTE e IPC'!T629</f>
        <v>3886.78678528949</v>
      </c>
      <c r="V629" s="58"/>
      <c r="W629" s="58"/>
      <c r="X629" s="62"/>
    </row>
    <row r="630" customFormat="false" ht="15" hidden="false" customHeight="false" outlineLevel="0" collapsed="false">
      <c r="A630" s="7" t="n">
        <v>1995</v>
      </c>
      <c r="B630" s="7" t="str">
        <f aca="false">'RIPTE e IPC'!B618</f>
        <v>Mayo</v>
      </c>
      <c r="C630" s="63" t="n">
        <v>47.91105</v>
      </c>
      <c r="D630" s="53"/>
      <c r="E630" s="53"/>
      <c r="F630" s="53"/>
      <c r="G630" s="53"/>
      <c r="H630" s="53"/>
      <c r="I630" s="53"/>
      <c r="J630" s="63" t="n">
        <f aca="false">'RIPTE e IPC'!C630*100/'RIPTE e IPC'!$C$773</f>
        <v>52.17943188724</v>
      </c>
      <c r="K630" s="63" t="n">
        <f aca="false">'RIPTE e IPC'!J630*100/'RIPTE e IPC'!$J$864</f>
        <v>9.04256407960412</v>
      </c>
      <c r="L630" s="63" t="n">
        <v>11.9033719174635</v>
      </c>
      <c r="M630" s="7" t="n">
        <v>920.51</v>
      </c>
      <c r="N630" s="7" t="n">
        <v>105.22</v>
      </c>
      <c r="O630" s="7" t="n">
        <f aca="false">'RIPTE e IPC'!M630*100/'RIPTE e IPC'!K630</f>
        <v>10179.7453896539</v>
      </c>
      <c r="P630" s="7" t="n">
        <f aca="false">'RIPTE e IPC'!O630*100/'RIPTE e IPC'!$O$864</f>
        <v>86.9345940843193</v>
      </c>
      <c r="Q630" s="7" t="n">
        <f aca="false">'RIPTE e IPC'!M630*100/'RIPTE e IPC'!L630</f>
        <v>7733.18691865382</v>
      </c>
      <c r="R630" s="7" t="n">
        <f aca="false">AVERAGE('RIPTE e IPC'!Q629:Q631)</f>
        <v>7768.05098934552</v>
      </c>
      <c r="S630" s="7" t="n">
        <f aca="false">'RIPTE e IPC'!R630*100/'RIPTE e IPC'!$R$864</f>
        <v>65.8424165116817</v>
      </c>
      <c r="T630" s="63" t="n">
        <f aca="false">'RIPTE e IPC'!C630*100/'RIPTE e IPC'!$C$864</f>
        <v>23.3936451825664</v>
      </c>
      <c r="U630" s="63" t="n">
        <f aca="false">'RIPTE e IPC'!M630*100/'RIPTE e IPC'!T630</f>
        <v>3934.87202535665</v>
      </c>
      <c r="V630" s="63" t="n">
        <f aca="false">AVERAGE('RIPTE e IPC'!U629:U631)</f>
        <v>3955.66123206752</v>
      </c>
      <c r="W630" s="63" t="n">
        <f aca="false">'RIPTE e IPC'!V630*100/'RIPTE e IPC'!$V$864</f>
        <v>33.5151301075465</v>
      </c>
      <c r="X630" s="64" t="n">
        <f aca="false">T630/L630</f>
        <v>1.96529566116013</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4045.32488555644</v>
      </c>
      <c r="V631" s="60"/>
      <c r="W631" s="60"/>
      <c r="X631" s="65"/>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9.06055255579964</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c r="X632" s="62"/>
    </row>
    <row r="633" customFormat="false" ht="15" hidden="false" customHeight="false" outlineLevel="0" collapsed="false">
      <c r="A633" s="7" t="n">
        <v>1995</v>
      </c>
      <c r="B633" s="7" t="str">
        <f aca="false">'RIPTE e IPC'!B621</f>
        <v>Agosto</v>
      </c>
      <c r="C633" s="63" t="n">
        <v>47.89002</v>
      </c>
      <c r="D633" s="53"/>
      <c r="E633" s="53"/>
      <c r="F633" s="53"/>
      <c r="G633" s="53"/>
      <c r="H633" s="53"/>
      <c r="I633" s="53"/>
      <c r="J633" s="63" t="n">
        <f aca="false">'RIPTE e IPC'!C633*100/'RIPTE e IPC'!$C$773</f>
        <v>52.1565283304908</v>
      </c>
      <c r="K633" s="63" t="n">
        <f aca="false">'RIPTE e IPC'!J633*100/'RIPTE e IPC'!$J$864</f>
        <v>9.03859495092516</v>
      </c>
      <c r="L633" s="63" t="n">
        <v>11.9033719174635</v>
      </c>
      <c r="M633" s="7" t="n">
        <v>912.86</v>
      </c>
      <c r="N633" s="7" t="n">
        <v>104.34</v>
      </c>
      <c r="O633" s="7" t="n">
        <f aca="false">'RIPTE e IPC'!M633*100/'RIPTE e IPC'!K633</f>
        <v>10099.5785844631</v>
      </c>
      <c r="P633" s="7" t="n">
        <f aca="false">'RIPTE e IPC'!O633*100/'RIPTE e IPC'!$O$864</f>
        <v>86.249972966449</v>
      </c>
      <c r="Q633" s="7" t="n">
        <f aca="false">'RIPTE e IPC'!M633*100/'RIPTE e IPC'!L633</f>
        <v>7668.91941484865</v>
      </c>
      <c r="R633" s="7" t="n">
        <f aca="false">AVERAGE('RIPTE e IPC'!Q632:Q634)</f>
        <v>7678.38451998422</v>
      </c>
      <c r="S633" s="7" t="n">
        <f aca="false">'RIPTE e IPC'!R633*100/'RIPTE e IPC'!$R$864</f>
        <v>65.0823987117321</v>
      </c>
      <c r="T633" s="63" t="n">
        <f aca="false">'RIPTE e IPC'!C633*100/'RIPTE e IPC'!$C$864</f>
        <v>23.3833768131988</v>
      </c>
      <c r="U633" s="63" t="n">
        <f aca="false">'RIPTE e IPC'!M633*100/'RIPTE e IPC'!T633</f>
        <v>3903.88440169486</v>
      </c>
      <c r="V633" s="63" t="n">
        <f aca="false">AVERAGE('RIPTE e IPC'!U632:U634)</f>
        <v>3903.40307984936</v>
      </c>
      <c r="W633" s="63" t="n">
        <f aca="false">'RIPTE e IPC'!V633*100/'RIPTE e IPC'!$V$864</f>
        <v>33.0723624719934</v>
      </c>
      <c r="X633" s="64" t="n">
        <f aca="false">T633/L633</f>
        <v>1.96443301741189</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9.05345795061456</v>
      </c>
      <c r="L634" s="60" t="n">
        <v>11.9033719174635</v>
      </c>
      <c r="M634" s="10" t="n">
        <v>914.69</v>
      </c>
      <c r="N634" s="10" t="n">
        <v>104.55</v>
      </c>
      <c r="O634" s="10" t="n">
        <f aca="false">'RIPTE e IPC'!M634*100/'RIPTE e IPC'!K634</f>
        <v>10103.2114468252</v>
      </c>
      <c r="P634" s="10" t="n">
        <f aca="false">'RIPTE e IPC'!O634*100/'RIPTE e IPC'!$O$864</f>
        <v>86.2809974570162</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c r="X634" s="65"/>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9.08423709968564</v>
      </c>
      <c r="L635" s="58" t="n">
        <v>11.9033719174635</v>
      </c>
      <c r="M635" s="4" t="n">
        <v>916.48</v>
      </c>
      <c r="N635" s="4" t="n">
        <v>104.76</v>
      </c>
      <c r="O635" s="4" t="n">
        <f aca="false">'RIPTE e IPC'!M635*100/'RIPTE e IPC'!K635</f>
        <v>10088.6842774251</v>
      </c>
      <c r="P635" s="4" t="n">
        <f aca="false">'RIPTE e IPC'!O635*100/'RIPTE e IPC'!$O$864</f>
        <v>86.1569360461795</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c r="X635" s="62"/>
    </row>
    <row r="636" customFormat="false" ht="15" hidden="false" customHeight="false" outlineLevel="0" collapsed="false">
      <c r="A636" s="7" t="n">
        <v>1995</v>
      </c>
      <c r="B636" s="7" t="str">
        <f aca="false">'RIPTE e IPC'!B624</f>
        <v>Noviembre</v>
      </c>
      <c r="C636" s="63" t="n">
        <v>48.02191</v>
      </c>
      <c r="D636" s="53"/>
      <c r="E636" s="53"/>
      <c r="F636" s="53"/>
      <c r="G636" s="53"/>
      <c r="H636" s="53"/>
      <c r="I636" s="53"/>
      <c r="J636" s="63" t="n">
        <f aca="false">'RIPTE e IPC'!C636*100/'RIPTE e IPC'!$C$773</f>
        <v>52.3001683732703</v>
      </c>
      <c r="K636" s="63" t="n">
        <f aca="false">'RIPTE e IPC'!J636*100/'RIPTE e IPC'!$J$864</f>
        <v>9.06348740843673</v>
      </c>
      <c r="L636" s="63"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3" t="n">
        <f aca="false">'RIPTE e IPC'!C636*100/'RIPTE e IPC'!$C$864</f>
        <v>23.4477750650244</v>
      </c>
      <c r="U636" s="63" t="n">
        <f aca="false">'RIPTE e IPC'!M636*100/'RIPTE e IPC'!T636</f>
        <v>3929.62657414097</v>
      </c>
      <c r="V636" s="63" t="n">
        <f aca="false">AVERAGE('RIPTE e IPC'!U635:U637)</f>
        <v>3943.12613745368</v>
      </c>
      <c r="W636" s="63" t="n">
        <f aca="false">'RIPTE e IPC'!V636*100/'RIPTE e IPC'!$V$864</f>
        <v>33.4089240139894</v>
      </c>
      <c r="X636" s="64" t="n">
        <f aca="false">T636/L636</f>
        <v>1.96984310224097</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9.07267321408602</v>
      </c>
      <c r="L637" s="60" t="n">
        <v>11.9033719174635</v>
      </c>
      <c r="M637" s="10" t="n">
        <v>938.88</v>
      </c>
      <c r="N637" s="10" t="n">
        <v>107.32</v>
      </c>
      <c r="O637" s="10" t="n">
        <f aca="false">'RIPTE e IPC'!M637*100/'RIPTE e IPC'!K637</f>
        <v>10348.4384133038</v>
      </c>
      <c r="P637" s="10" t="n">
        <f aca="false">'RIPTE e IPC'!O637*100/'RIPTE e IPC'!$O$864</f>
        <v>88.3752253549956</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c r="X637" s="65"/>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9.09987203167637</v>
      </c>
      <c r="L638" s="58" t="n">
        <v>11.9033719174635</v>
      </c>
      <c r="M638" s="4" t="n">
        <v>938.19</v>
      </c>
      <c r="N638" s="4" t="n">
        <v>107.24</v>
      </c>
      <c r="O638" s="4" t="n">
        <f aca="false">'RIPTE e IPC'!M638*100/'RIPTE e IPC'!K638</f>
        <v>10309.9252026203</v>
      </c>
      <c r="P638" s="4" t="n">
        <f aca="false">'RIPTE e IPC'!O638*100/'RIPTE e IPC'!$O$864</f>
        <v>88.0463241684244</v>
      </c>
      <c r="Q638" s="4" t="n">
        <f aca="false">'RIPTE e IPC'!M638*100/'RIPTE e IPC'!L638</f>
        <v>7881.71626078134</v>
      </c>
      <c r="R638" s="4"/>
      <c r="S638" s="4"/>
      <c r="T638" s="58" t="n">
        <f aca="false">'RIPTE e IPC'!C638*100/'RIPTE e IPC'!$C$864</f>
        <v>23.5419042255895</v>
      </c>
      <c r="U638" s="58" t="n">
        <f aca="false">'RIPTE e IPC'!M638*100/'RIPTE e IPC'!T638</f>
        <v>3985.19164384421</v>
      </c>
      <c r="V638" s="58"/>
      <c r="W638" s="58"/>
      <c r="X638" s="62"/>
    </row>
    <row r="639" customFormat="false" ht="15" hidden="false" customHeight="false" outlineLevel="0" collapsed="false">
      <c r="A639" s="7" t="n">
        <v>1996</v>
      </c>
      <c r="B639" s="7" t="str">
        <f aca="false">'RIPTE e IPC'!B627</f>
        <v>Febrero</v>
      </c>
      <c r="C639" s="63" t="n">
        <v>48.05801</v>
      </c>
      <c r="D639" s="53"/>
      <c r="E639" s="53"/>
      <c r="F639" s="53"/>
      <c r="G639" s="53"/>
      <c r="H639" s="53"/>
      <c r="I639" s="53"/>
      <c r="J639" s="63" t="n">
        <f aca="false">'RIPTE e IPC'!C639*100/'RIPTE e IPC'!$C$773</f>
        <v>52.3394845120551</v>
      </c>
      <c r="K639" s="63" t="n">
        <f aca="false">'RIPTE e IPC'!J639*100/'RIPTE e IPC'!$J$864</f>
        <v>9.07030079623084</v>
      </c>
      <c r="L639" s="63" t="n">
        <v>11.9033719174635</v>
      </c>
      <c r="M639" s="7" t="n">
        <v>933.47</v>
      </c>
      <c r="N639" s="7" t="n">
        <v>106.7</v>
      </c>
      <c r="O639" s="7" t="n">
        <f aca="false">'RIPTE e IPC'!M639*100/'RIPTE e IPC'!K639</f>
        <v>10291.4999289539</v>
      </c>
      <c r="P639" s="7" t="n">
        <f aca="false">'RIPTE e IPC'!O639*100/'RIPTE e IPC'!$O$864</f>
        <v>87.8889731124036</v>
      </c>
      <c r="Q639" s="7" t="n">
        <f aca="false">'RIPTE e IPC'!M639*100/'RIPTE e IPC'!L639</f>
        <v>7842.06363098259</v>
      </c>
      <c r="R639" s="7" t="n">
        <f aca="false">AVERAGE('RIPTE e IPC'!Q638:Q640)</f>
        <v>7851.52873611817</v>
      </c>
      <c r="S639" s="7" t="n">
        <f aca="false">'RIPTE e IPC'!R639*100/'RIPTE e IPC'!$R$864</f>
        <v>66.5499783672875</v>
      </c>
      <c r="T639" s="63" t="n">
        <f aca="false">'RIPTE e IPC'!C639*100/'RIPTE e IPC'!$C$864</f>
        <v>23.4654017000301</v>
      </c>
      <c r="U639" s="63" t="n">
        <f aca="false">'RIPTE e IPC'!M639*100/'RIPTE e IPC'!T639</f>
        <v>3978.06955079232</v>
      </c>
      <c r="V639" s="63" t="n">
        <f aca="false">AVERAGE('RIPTE e IPC'!U638:U640)</f>
        <v>3985.72236209812</v>
      </c>
      <c r="W639" s="63" t="n">
        <f aca="false">'RIPTE e IPC'!V639*100/'RIPTE e IPC'!$V$864</f>
        <v>33.7698290377753</v>
      </c>
      <c r="X639" s="64" t="n">
        <f aca="false">T639/L639</f>
        <v>1.97132391247928</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88.2388512929523</v>
      </c>
      <c r="Q640" s="10" t="n">
        <f aca="false">'RIPTE e IPC'!M640*100/'RIPTE e IPC'!L640</f>
        <v>7830.80631659057</v>
      </c>
      <c r="R640" s="10"/>
      <c r="S640" s="10"/>
      <c r="T640" s="60" t="n">
        <f aca="false">'RIPTE e IPC'!C640*100/'RIPTE e IPC'!$C$864</f>
        <v>23.3388073050735</v>
      </c>
      <c r="U640" s="60" t="n">
        <f aca="false">'RIPTE e IPC'!M640*100/'RIPTE e IPC'!T640</f>
        <v>3993.90589165784</v>
      </c>
      <c r="V640" s="60"/>
      <c r="W640" s="60"/>
      <c r="X640" s="65"/>
    </row>
    <row r="641" customFormat="false" ht="15" hidden="false" customHeight="false" outlineLevel="0" collapsed="false">
      <c r="A641" s="4" t="n">
        <v>1996</v>
      </c>
      <c r="B641" s="4" t="str">
        <f aca="false">'RIPTE e IPC'!B629</f>
        <v>Abril</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3959.56774689252</v>
      </c>
      <c r="V641" s="58"/>
      <c r="W641" s="58"/>
      <c r="X641" s="62"/>
    </row>
    <row r="642" customFormat="false" ht="15" hidden="false" customHeight="false" outlineLevel="0" collapsed="false">
      <c r="A642" s="7" t="n">
        <v>1996</v>
      </c>
      <c r="B642" s="7" t="str">
        <f aca="false">'RIPTE e IPC'!B630</f>
        <v>Mayo</v>
      </c>
      <c r="C642" s="63" t="n">
        <v>47.75684</v>
      </c>
      <c r="D642" s="53"/>
      <c r="E642" s="53"/>
      <c r="F642" s="53"/>
      <c r="G642" s="53"/>
      <c r="H642" s="53"/>
      <c r="I642" s="53"/>
      <c r="J642" s="63" t="n">
        <f aca="false">'RIPTE e IPC'!C642*100/'RIPTE e IPC'!$C$773</f>
        <v>52.0114833619764</v>
      </c>
      <c r="K642" s="63" t="n">
        <f aca="false">'RIPTE e IPC'!J642*100/'RIPTE e IPC'!$J$864</f>
        <v>9.01345902332346</v>
      </c>
      <c r="L642" s="63" t="n">
        <v>11.9033719174635</v>
      </c>
      <c r="M642" s="7" t="n">
        <v>929.27</v>
      </c>
      <c r="N642" s="7" t="n">
        <v>106.22</v>
      </c>
      <c r="O642" s="7" t="n">
        <f aca="false">'RIPTE e IPC'!M642*100/'RIPTE e IPC'!K642</f>
        <v>10309.8044557078</v>
      </c>
      <c r="P642" s="7" t="n">
        <f aca="false">'RIPTE e IPC'!O642*100/'RIPTE e IPC'!$O$864</f>
        <v>88.0452929949103</v>
      </c>
      <c r="Q642" s="7" t="n">
        <f aca="false">'RIPTE e IPC'!M642*100/'RIPTE e IPC'!L642</f>
        <v>7806.77951124642</v>
      </c>
      <c r="R642" s="7" t="n">
        <f aca="false">AVERAGE('RIPTE e IPC'!Q641:Q643)</f>
        <v>7825.09364958567</v>
      </c>
      <c r="S642" s="7" t="n">
        <f aca="false">'RIPTE e IPC'!R642*100/'RIPTE e IPC'!$R$864</f>
        <v>66.3259131570587</v>
      </c>
      <c r="T642" s="63" t="n">
        <f aca="false">'RIPTE e IPC'!C642*100/'RIPTE e IPC'!$C$864</f>
        <v>23.3183486899284</v>
      </c>
      <c r="U642" s="63" t="n">
        <f aca="false">'RIPTE e IPC'!M642*100/'RIPTE e IPC'!T642</f>
        <v>3985.1449704128</v>
      </c>
      <c r="V642" s="63" t="n">
        <f aca="false">AVERAGE('RIPTE e IPC'!U641:U643)</f>
        <v>3993.28074209306</v>
      </c>
      <c r="W642" s="63" t="n">
        <f aca="false">'RIPTE e IPC'!V642*100/'RIPTE e IPC'!$V$864</f>
        <v>33.8338689224043</v>
      </c>
      <c r="X642" s="64" t="n">
        <f aca="false">T642/L642</f>
        <v>1.9589700172031</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9.01369305658841</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4035.12950897388</v>
      </c>
      <c r="V643" s="60"/>
      <c r="W643" s="60"/>
      <c r="X643" s="65"/>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87.6520876600251</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c r="X644" s="62"/>
    </row>
    <row r="645" customFormat="false" ht="15" hidden="false" customHeight="false" outlineLevel="0" collapsed="false">
      <c r="A645" s="7" t="n">
        <v>1996</v>
      </c>
      <c r="B645" s="7" t="str">
        <f aca="false">'RIPTE e IPC'!B633</f>
        <v>Agosto</v>
      </c>
      <c r="C645" s="63" t="n">
        <v>47.97983</v>
      </c>
      <c r="D645" s="53"/>
      <c r="E645" s="53"/>
      <c r="F645" s="53"/>
      <c r="G645" s="53"/>
      <c r="H645" s="53"/>
      <c r="I645" s="53"/>
      <c r="J645" s="63" t="n">
        <f aca="false">'RIPTE e IPC'!C645*100/'RIPTE e IPC'!$C$773</f>
        <v>52.2543394779775</v>
      </c>
      <c r="K645" s="63" t="n">
        <f aca="false">'RIPTE e IPC'!J645*100/'RIPTE e IPC'!$J$864</f>
        <v>9.05554537634872</v>
      </c>
      <c r="L645" s="63" t="n">
        <v>11.9033719174635</v>
      </c>
      <c r="M645" s="7" t="n">
        <v>936.68</v>
      </c>
      <c r="N645" s="7" t="n">
        <v>107.07</v>
      </c>
      <c r="O645" s="7" t="n">
        <f aca="false">'RIPTE e IPC'!M645*100/'RIPTE e IPC'!K645</f>
        <v>10343.7171486813</v>
      </c>
      <c r="P645" s="7" t="n">
        <f aca="false">'RIPTE e IPC'!O645*100/'RIPTE e IPC'!$O$864</f>
        <v>88.3349059552652</v>
      </c>
      <c r="Q645" s="7" t="n">
        <f aca="false">'RIPTE e IPC'!M645*100/'RIPTE e IPC'!L645</f>
        <v>7869.03077963809</v>
      </c>
      <c r="R645" s="7" t="n">
        <f aca="false">AVERAGE('RIPTE e IPC'!Q644:Q646)</f>
        <v>7857.9694881335</v>
      </c>
      <c r="S645" s="7" t="n">
        <f aca="false">'RIPTE e IPC'!R645*100/'RIPTE e IPC'!$R$864</f>
        <v>66.6045705265593</v>
      </c>
      <c r="T645" s="63" t="n">
        <f aca="false">'RIPTE e IPC'!C645*100/'RIPTE e IPC'!$C$864</f>
        <v>23.4272285608404</v>
      </c>
      <c r="U645" s="63" t="n">
        <f aca="false">'RIPTE e IPC'!M645*100/'RIPTE e IPC'!T645</f>
        <v>3998.25356024272</v>
      </c>
      <c r="V645" s="63" t="n">
        <f aca="false">AVERAGE('RIPTE e IPC'!U644:U646)</f>
        <v>3989.18606419361</v>
      </c>
      <c r="W645" s="63" t="n">
        <f aca="false">'RIPTE e IPC'!V645*100/'RIPTE e IPC'!$V$864</f>
        <v>33.7991759458076</v>
      </c>
      <c r="X645" s="64" t="n">
        <f aca="false">T645/L645</f>
        <v>1.968116994351</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88.4167295421818</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c r="X646" s="65"/>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9.11771895549389</v>
      </c>
      <c r="L647" s="58" t="n">
        <v>11.9033719174635</v>
      </c>
      <c r="M647" s="4" t="n">
        <v>940.12</v>
      </c>
      <c r="N647" s="4" t="n">
        <v>107.46</v>
      </c>
      <c r="O647" s="4" t="n">
        <f aca="false">'RIPTE e IPC'!M647*100/'RIPTE e IPC'!K647</f>
        <v>10310.9122422942</v>
      </c>
      <c r="P647" s="4" t="n">
        <f aca="false">'RIPTE e IPC'!O647*100/'RIPTE e IPC'!$O$864</f>
        <v>88.0547534453965</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c r="X647" s="62"/>
    </row>
    <row r="648" customFormat="false" ht="15" hidden="false" customHeight="false" outlineLevel="0" collapsed="false">
      <c r="A648" s="7" t="n">
        <v>1996</v>
      </c>
      <c r="B648" s="7" t="str">
        <f aca="false">'RIPTE e IPC'!B636</f>
        <v>Noviembre</v>
      </c>
      <c r="C648" s="63" t="n">
        <v>48.23422</v>
      </c>
      <c r="D648" s="53"/>
      <c r="E648" s="53"/>
      <c r="F648" s="53"/>
      <c r="G648" s="53"/>
      <c r="H648" s="53"/>
      <c r="I648" s="53"/>
      <c r="J648" s="63" t="n">
        <f aca="false">'RIPTE e IPC'!C648*100/'RIPTE e IPC'!$C$773</f>
        <v>52.5313930110935</v>
      </c>
      <c r="K648" s="63" t="n">
        <f aca="false">'RIPTE e IPC'!J648*100/'RIPTE e IPC'!$J$864</f>
        <v>9.10355805559935</v>
      </c>
      <c r="L648" s="63"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3" t="n">
        <f aca="false">'RIPTE e IPC'!C648*100/'RIPTE e IPC'!$C$864</f>
        <v>23.5514401863004</v>
      </c>
      <c r="U648" s="63" t="n">
        <f aca="false">'RIPTE e IPC'!M648*100/'RIPTE e IPC'!T648</f>
        <v>3914.41029808554</v>
      </c>
      <c r="V648" s="63" t="n">
        <f aca="false">AVERAGE('RIPTE e IPC'!U647:U649)</f>
        <v>3967.63837351071</v>
      </c>
      <c r="W648" s="63" t="n">
        <f aca="false">'RIPTE e IPC'!V648*100/'RIPTE e IPC'!$V$864</f>
        <v>33.6166088313893</v>
      </c>
      <c r="X648" s="64" t="n">
        <f aca="false">T648/L648</f>
        <v>1.97855198926852</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4002.93164894205</v>
      </c>
      <c r="V649" s="60"/>
      <c r="W649" s="60"/>
      <c r="X649" s="65"/>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9.11999889246212</v>
      </c>
      <c r="L650" s="58" t="n">
        <v>11.9033719174635</v>
      </c>
      <c r="M650" s="4" t="n">
        <v>923.49</v>
      </c>
      <c r="N650" s="4" t="n">
        <v>105.56</v>
      </c>
      <c r="O650" s="4" t="n">
        <f aca="false">'RIPTE e IPC'!M650*100/'RIPTE e IPC'!K650</f>
        <v>10125.9880718109</v>
      </c>
      <c r="P650" s="4" t="n">
        <f aca="false">'RIPTE e IPC'!O650*100/'RIPTE e IPC'!$O$864</f>
        <v>86.475508868839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c r="X650" s="62"/>
    </row>
    <row r="651" customFormat="false" ht="15" hidden="false" customHeight="false" outlineLevel="0" collapsed="false">
      <c r="A651" s="7" t="n">
        <v>1997</v>
      </c>
      <c r="B651" s="7" t="str">
        <f aca="false">'RIPTE e IPC'!B639</f>
        <v>Febrero</v>
      </c>
      <c r="C651" s="63" t="n">
        <v>48.50713</v>
      </c>
      <c r="D651" s="53"/>
      <c r="E651" s="53"/>
      <c r="F651" s="53"/>
      <c r="G651" s="53"/>
      <c r="H651" s="53"/>
      <c r="I651" s="53"/>
      <c r="J651" s="63" t="n">
        <f aca="false">'RIPTE e IPC'!C651*100/'RIPTE e IPC'!$C$773</f>
        <v>52.8286164857689</v>
      </c>
      <c r="K651" s="63" t="n">
        <f aca="false">'RIPTE e IPC'!J651*100/'RIPTE e IPC'!$J$864</f>
        <v>9.15506613490391</v>
      </c>
      <c r="L651" s="63"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3" t="n">
        <f aca="false">'RIPTE e IPC'!C651*100/'RIPTE e IPC'!$C$864</f>
        <v>23.684694617309</v>
      </c>
      <c r="U651" s="63" t="n">
        <f aca="false">'RIPTE e IPC'!M651*100/'RIPTE e IPC'!T651</f>
        <v>3899.4802969722</v>
      </c>
      <c r="V651" s="63" t="n">
        <f aca="false">AVERAGE('RIPTE e IPC'!U650:U652)</f>
        <v>3904.97746794322</v>
      </c>
      <c r="W651" s="63" t="n">
        <f aca="false">'RIPTE e IPC'!V651*100/'RIPTE e IPC'!$V$864</f>
        <v>33.0857017896725</v>
      </c>
      <c r="X651" s="64" t="n">
        <f aca="false">T651/L651</f>
        <v>1.98974666855205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9.10993546206924</v>
      </c>
      <c r="L652" s="60" t="n">
        <v>11.9033719174635</v>
      </c>
      <c r="M652" s="10" t="n">
        <v>919.47</v>
      </c>
      <c r="N652" s="10" t="n">
        <v>105.1</v>
      </c>
      <c r="O652" s="10" t="n">
        <f aca="false">'RIPTE e IPC'!M652*100/'RIPTE e IPC'!K652</f>
        <v>10093.0462551394</v>
      </c>
      <c r="P652" s="10" t="n">
        <f aca="false">'RIPTE e IPC'!O652*100/'RIPTE e IPC'!$O$864</f>
        <v>86.1941871509459</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c r="X652" s="65"/>
    </row>
    <row r="653" customFormat="false" ht="15" hidden="false" customHeight="false" outlineLevel="0" collapsed="false">
      <c r="A653" s="4" t="n">
        <v>1997</v>
      </c>
      <c r="B653" s="4" t="str">
        <f aca="false">'RIPTE e IPC'!B641</f>
        <v>Abril</v>
      </c>
      <c r="C653" s="58" t="n">
        <v>48.10848</v>
      </c>
      <c r="D653" s="53"/>
      <c r="E653" s="53"/>
      <c r="F653" s="53"/>
      <c r="G653" s="53"/>
      <c r="H653" s="53"/>
      <c r="I653" s="53"/>
      <c r="J653" s="58" t="n">
        <f aca="false">'RIPTE e IPC'!C653*100/'RIPTE e IPC'!$C$773</f>
        <v>52.3944508700738</v>
      </c>
      <c r="K653" s="58" t="n">
        <f aca="false">'RIPTE e IPC'!J653*100/'RIPTE e IPC'!$J$864</f>
        <v>9.07982632758734</v>
      </c>
      <c r="L653" s="58" t="n">
        <v>11.9033719174635</v>
      </c>
      <c r="M653" s="4" t="n">
        <v>912.02</v>
      </c>
      <c r="N653" s="4" t="n">
        <v>104.25</v>
      </c>
      <c r="O653" s="4" t="n">
        <f aca="false">'RIPTE e IPC'!M653*100/'RIPTE e IPC'!K653</f>
        <v>10044.4652474134</v>
      </c>
      <c r="P653" s="4" t="n">
        <f aca="false">'RIPTE e IPC'!O653*100/'RIPTE e IPC'!$O$864</f>
        <v>85.7793074044282</v>
      </c>
      <c r="Q653" s="4" t="n">
        <f aca="false">'RIPTE e IPC'!M653*100/'RIPTE e IPC'!L653</f>
        <v>7661.86259090141</v>
      </c>
      <c r="R653" s="4"/>
      <c r="S653" s="4"/>
      <c r="T653" s="58" t="n">
        <f aca="false">'RIPTE e IPC'!C653*100/'RIPTE e IPC'!$C$864</f>
        <v>23.4900448099675</v>
      </c>
      <c r="U653" s="58" t="n">
        <f aca="false">'RIPTE e IPC'!M653*100/'RIPTE e IPC'!T653</f>
        <v>3882.58092897721</v>
      </c>
      <c r="V653" s="58"/>
      <c r="W653" s="58"/>
      <c r="X653" s="62"/>
    </row>
    <row r="654" customFormat="false" ht="15" hidden="false" customHeight="false" outlineLevel="0" collapsed="false">
      <c r="A654" s="7" t="n">
        <v>1997</v>
      </c>
      <c r="B654" s="7" t="str">
        <f aca="false">'RIPTE e IPC'!B642</f>
        <v>Mayo</v>
      </c>
      <c r="C654" s="63" t="n">
        <v>48.06856</v>
      </c>
      <c r="D654" s="53"/>
      <c r="E654" s="53"/>
      <c r="F654" s="53"/>
      <c r="G654" s="53"/>
      <c r="H654" s="53"/>
      <c r="I654" s="53"/>
      <c r="J654" s="63" t="n">
        <f aca="false">'RIPTE e IPC'!C654*100/'RIPTE e IPC'!$C$773</f>
        <v>52.3509744085698</v>
      </c>
      <c r="K654" s="63" t="n">
        <f aca="false">'RIPTE e IPC'!J654*100/'RIPTE e IPC'!$J$864</f>
        <v>9.07229196634796</v>
      </c>
      <c r="L654" s="63" t="n">
        <v>11.9033719174635</v>
      </c>
      <c r="M654" s="7" t="n">
        <v>914.59</v>
      </c>
      <c r="N654" s="7" t="n">
        <v>104.54</v>
      </c>
      <c r="O654" s="7" t="n">
        <f aca="false">'RIPTE e IPC'!M654*100/'RIPTE e IPC'!K654</f>
        <v>10081.1349920451</v>
      </c>
      <c r="P654" s="7" t="n">
        <f aca="false">'RIPTE e IPC'!O654*100/'RIPTE e IPC'!$O$864</f>
        <v>86.0924654690665</v>
      </c>
      <c r="Q654" s="7" t="n">
        <f aca="false">'RIPTE e IPC'!M654*100/'RIPTE e IPC'!L654</f>
        <v>7683.4531117876</v>
      </c>
      <c r="R654" s="7" t="n">
        <f aca="false">AVERAGE('RIPTE e IPC'!Q653:Q655)</f>
        <v>7715.79688821242</v>
      </c>
      <c r="S654" s="7" t="n">
        <f aca="false">'RIPTE e IPC'!R654*100/'RIPTE e IPC'!$R$864</f>
        <v>65.3995079499372</v>
      </c>
      <c r="T654" s="63" t="n">
        <f aca="false">'RIPTE e IPC'!C654*100/'RIPTE e IPC'!$C$864</f>
        <v>23.4705529742492</v>
      </c>
      <c r="U654" s="63" t="n">
        <f aca="false">'RIPTE e IPC'!M654*100/'RIPTE e IPC'!T654</f>
        <v>3896.75522772491</v>
      </c>
      <c r="V654" s="63" t="n">
        <f aca="false">AVERAGE('RIPTE e IPC'!U653:U655)</f>
        <v>3909.087540214</v>
      </c>
      <c r="W654" s="63" t="n">
        <f aca="false">'RIPTE e IPC'!V654*100/'RIPTE e IPC'!$V$864</f>
        <v>33.120525198156</v>
      </c>
      <c r="X654" s="64" t="n">
        <f aca="false">T654/L654</f>
        <v>1.97175667004199</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c r="X655" s="65"/>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c r="X656" s="62"/>
    </row>
    <row r="657" customFormat="false" ht="15" hidden="false" customHeight="false" outlineLevel="0" collapsed="false">
      <c r="A657" s="7" t="n">
        <v>1997</v>
      </c>
      <c r="B657" s="7" t="str">
        <f aca="false">'RIPTE e IPC'!B645</f>
        <v>Agosto</v>
      </c>
      <c r="C657" s="63" t="n">
        <v>48.36453</v>
      </c>
      <c r="D657" s="53"/>
      <c r="E657" s="53"/>
      <c r="F657" s="53"/>
      <c r="G657" s="53"/>
      <c r="H657" s="53"/>
      <c r="I657" s="53"/>
      <c r="J657" s="63" t="n">
        <f aca="false">'RIPTE e IPC'!C657*100/'RIPTE e IPC'!$C$773</f>
        <v>52.67331229212</v>
      </c>
      <c r="K657" s="63" t="n">
        <f aca="false">'RIPTE e IPC'!J657*100/'RIPTE e IPC'!$J$864</f>
        <v>9.12815230943459</v>
      </c>
      <c r="L657" s="63" t="n">
        <v>11.9033719174635</v>
      </c>
      <c r="M657" s="7" t="n">
        <v>898.67</v>
      </c>
      <c r="N657" s="7" t="n">
        <v>102.72</v>
      </c>
      <c r="O657" s="7" t="n">
        <f aca="false">'RIPTE e IPC'!M657*100/'RIPTE e IPC'!K657</f>
        <v>9845.03730367383</v>
      </c>
      <c r="P657" s="7" t="n">
        <f aca="false">'RIPTE e IPC'!O657*100/'RIPTE e IPC'!$O$864</f>
        <v>84.0762012191117</v>
      </c>
      <c r="Q657" s="7" t="n">
        <f aca="false">'RIPTE e IPC'!M657*100/'RIPTE e IPC'!L657</f>
        <v>7549.70949602571</v>
      </c>
      <c r="R657" s="7" t="n">
        <f aca="false">AVERAGE('RIPTE e IPC'!Q656:Q658)</f>
        <v>7602.57966909071</v>
      </c>
      <c r="S657" s="7" t="n">
        <f aca="false">'RIPTE e IPC'!R657*100/'RIPTE e IPC'!$R$864</f>
        <v>64.4398727328242</v>
      </c>
      <c r="T657" s="63" t="n">
        <f aca="false">'RIPTE e IPC'!C657*100/'RIPTE e IPC'!$C$864</f>
        <v>23.6150669676742</v>
      </c>
      <c r="U657" s="63" t="n">
        <f aca="false">'RIPTE e IPC'!M657*100/'RIPTE e IPC'!T657</f>
        <v>3805.49418398922</v>
      </c>
      <c r="V657" s="63" t="n">
        <f aca="false">AVERAGE('RIPTE e IPC'!U656:U658)</f>
        <v>3834.8638152496</v>
      </c>
      <c r="W657" s="63" t="n">
        <f aca="false">'RIPTE e IPC'!V657*100/'RIPTE e IPC'!$V$864</f>
        <v>32.4916498589125</v>
      </c>
      <c r="X657" s="64" t="n">
        <f aca="false">T657/L657</f>
        <v>1.98389726301237</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9.12378117200212</v>
      </c>
      <c r="L658" s="60" t="n">
        <v>11.9033719174635</v>
      </c>
      <c r="M658" s="10" t="n">
        <v>910.27</v>
      </c>
      <c r="N658" s="10" t="n">
        <v>104.05</v>
      </c>
      <c r="O658" s="10" t="n">
        <f aca="false">'RIPTE e IPC'!M658*100/'RIPTE e IPC'!K658</f>
        <v>9976.89425951292</v>
      </c>
      <c r="P658" s="10" t="n">
        <f aca="false">'RIPTE e IPC'!O658*100/'RIPTE e IPC'!$O$864</f>
        <v>85.2022540322513</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c r="X658" s="65"/>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9.10948815655478</v>
      </c>
      <c r="L659" s="58" t="n">
        <v>11.9033719174635</v>
      </c>
      <c r="M659" s="4" t="n">
        <v>913.02</v>
      </c>
      <c r="N659" s="4" t="n">
        <v>104.36</v>
      </c>
      <c r="O659" s="4" t="n">
        <f aca="false">'RIPTE e IPC'!M659*100/'RIPTE e IPC'!K659</f>
        <v>10022.7365611429</v>
      </c>
      <c r="P659" s="4" t="n">
        <f aca="false">'RIPTE e IPC'!O659*100/'RIPTE e IPC'!$O$864</f>
        <v>85.5937453448086</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c r="X659" s="62"/>
    </row>
    <row r="660" customFormat="false" ht="15" hidden="false" customHeight="false" outlineLevel="0" collapsed="false">
      <c r="A660" s="7" t="n">
        <v>1997</v>
      </c>
      <c r="B660" s="7" t="str">
        <f aca="false">'RIPTE e IPC'!B648</f>
        <v>Noviembre</v>
      </c>
      <c r="C660" s="63" t="n">
        <v>48.17236</v>
      </c>
      <c r="D660" s="53"/>
      <c r="E660" s="53"/>
      <c r="F660" s="53"/>
      <c r="G660" s="53"/>
      <c r="H660" s="53"/>
      <c r="I660" s="53"/>
      <c r="J660" s="63" t="n">
        <f aca="false">'RIPTE e IPC'!C660*100/'RIPTE e IPC'!$C$773</f>
        <v>52.4640219211978</v>
      </c>
      <c r="K660" s="63" t="n">
        <f aca="false">'RIPTE e IPC'!J660*100/'RIPTE e IPC'!$J$864</f>
        <v>9.09188281546237</v>
      </c>
      <c r="L660" s="63" t="n">
        <v>11.9033719174635</v>
      </c>
      <c r="M660" s="7" t="n">
        <v>899.56</v>
      </c>
      <c r="N660" s="7" t="n">
        <v>102.82</v>
      </c>
      <c r="O660" s="7" t="n">
        <f aca="false">'RIPTE e IPC'!M660*100/'RIPTE e IPC'!K660</f>
        <v>9894.10024588238</v>
      </c>
      <c r="P660" s="7" t="n">
        <f aca="false">'RIPTE e IPC'!O660*100/'RIPTE e IPC'!$O$864</f>
        <v>84.4951966656793</v>
      </c>
      <c r="Q660" s="7" t="n">
        <f aca="false">'RIPTE e IPC'!M660*100/'RIPTE e IPC'!L660</f>
        <v>7557.18636901743</v>
      </c>
      <c r="R660" s="7" t="n">
        <f aca="false">AVERAGE('RIPTE e IPC'!Q659:Q661)</f>
        <v>7639.71200462259</v>
      </c>
      <c r="S660" s="7" t="n">
        <f aca="false">'RIPTE e IPC'!R660*100/'RIPTE e IPC'!$R$864</f>
        <v>64.754608398887</v>
      </c>
      <c r="T660" s="63" t="n">
        <f aca="false">'RIPTE e IPC'!C660*100/'RIPTE e IPC'!$C$864</f>
        <v>23.5212356532961</v>
      </c>
      <c r="U660" s="63" t="n">
        <f aca="false">'RIPTE e IPC'!M660*100/'RIPTE e IPC'!T660</f>
        <v>3824.45894110134</v>
      </c>
      <c r="V660" s="63" t="n">
        <f aca="false">AVERAGE('RIPTE e IPC'!U659:U661)</f>
        <v>3861.5149502362</v>
      </c>
      <c r="W660" s="63" t="n">
        <f aca="false">'RIPTE e IPC'!V660*100/'RIPTE e IPC'!$V$864</f>
        <v>32.7174569248333</v>
      </c>
      <c r="X660" s="64" t="n">
        <f aca="false">T660/L660</f>
        <v>1.97601451222304</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9.10737430771007</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3885.903972597</v>
      </c>
      <c r="V661" s="60"/>
      <c r="W661" s="60"/>
      <c r="X661" s="65"/>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9.16462186410103</v>
      </c>
      <c r="L662" s="58" t="n">
        <v>11.9033719174635</v>
      </c>
      <c r="M662" s="4" t="n">
        <v>912.48</v>
      </c>
      <c r="N662" s="4" t="n">
        <v>104.3</v>
      </c>
      <c r="O662" s="4" t="n">
        <f aca="false">'RIPTE e IPC'!M662*100/'RIPTE e IPC'!K662</f>
        <v>9956.54827368599</v>
      </c>
      <c r="P662" s="4" t="n">
        <f aca="false">'RIPTE e IPC'!O662*100/'RIPTE e IPC'!$O$864</f>
        <v>85.0285001758035</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c r="X662" s="62"/>
    </row>
    <row r="663" customFormat="false" ht="15" hidden="false" customHeight="false" outlineLevel="0" collapsed="false">
      <c r="A663" s="7" t="n">
        <v>1998</v>
      </c>
      <c r="B663" s="7" t="str">
        <f aca="false">'RIPTE e IPC'!B651</f>
        <v>Febrero</v>
      </c>
      <c r="C663" s="63" t="n">
        <v>48.72707</v>
      </c>
      <c r="D663" s="53"/>
      <c r="E663" s="53"/>
      <c r="F663" s="53"/>
      <c r="G663" s="53"/>
      <c r="H663" s="53"/>
      <c r="I663" s="53"/>
      <c r="J663" s="63" t="n">
        <f aca="false">'RIPTE e IPC'!C663*100/'RIPTE e IPC'!$C$773</f>
        <v>53.068150878133</v>
      </c>
      <c r="K663" s="63" t="n">
        <f aca="false">'RIPTE e IPC'!J663*100/'RIPTE e IPC'!$J$864</f>
        <v>9.19657684159198</v>
      </c>
      <c r="L663" s="63" t="n">
        <v>11.9033719174635</v>
      </c>
      <c r="M663" s="7" t="n">
        <v>908.13</v>
      </c>
      <c r="N663" s="7" t="n">
        <v>103.8</v>
      </c>
      <c r="O663" s="7" t="n">
        <f aca="false">'RIPTE e IPC'!M663*100/'RIPTE e IPC'!K663</f>
        <v>9874.65244560277</v>
      </c>
      <c r="P663" s="7" t="n">
        <f aca="false">'RIPTE e IPC'!O663*100/'RIPTE e IPC'!$O$864</f>
        <v>84.3291132757293</v>
      </c>
      <c r="Q663" s="7" t="n">
        <f aca="false">'RIPTE e IPC'!M663*100/'RIPTE e IPC'!L663</f>
        <v>7629.182775241</v>
      </c>
      <c r="R663" s="7" t="n">
        <f aca="false">AVERAGE('RIPTE e IPC'!Q662:Q664)</f>
        <v>7648.81306725295</v>
      </c>
      <c r="S663" s="7" t="n">
        <f aca="false">'RIPTE e IPC'!R663*100/'RIPTE e IPC'!$R$864</f>
        <v>64.8317494935102</v>
      </c>
      <c r="T663" s="63" t="n">
        <f aca="false">'RIPTE e IPC'!C663*100/'RIPTE e IPC'!$C$864</f>
        <v>23.7920852572856</v>
      </c>
      <c r="U663" s="63" t="n">
        <f aca="false">'RIPTE e IPC'!M663*100/'RIPTE e IPC'!T663</f>
        <v>3816.94160129118</v>
      </c>
      <c r="V663" s="63" t="n">
        <f aca="false">AVERAGE('RIPTE e IPC'!U662:U664)</f>
        <v>3832.82527071342</v>
      </c>
      <c r="W663" s="63" t="n">
        <f aca="false">'RIPTE e IPC'!V663*100/'RIPTE e IPC'!$V$864</f>
        <v>32.47437788304</v>
      </c>
      <c r="X663" s="64" t="n">
        <f aca="false">T663/L663</f>
        <v>1.99876853569366</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3832.93665053504</v>
      </c>
      <c r="V664" s="60"/>
      <c r="W664" s="60"/>
      <c r="X664" s="65"/>
    </row>
    <row r="665" customFormat="false" ht="15" hidden="false" customHeight="false" outlineLevel="0" collapsed="false">
      <c r="A665" s="4" t="n">
        <v>1998</v>
      </c>
      <c r="B665" s="4" t="str">
        <f aca="false">'RIPTE e IPC'!B653</f>
        <v>Abril</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c r="X665" s="62"/>
    </row>
    <row r="666" customFormat="false" ht="15" hidden="false" customHeight="false" outlineLevel="0" collapsed="false">
      <c r="A666" s="7" t="n">
        <v>1998</v>
      </c>
      <c r="B666" s="7" t="str">
        <f aca="false">'RIPTE e IPC'!B654</f>
        <v>Mayo</v>
      </c>
      <c r="C666" s="63" t="n">
        <v>48.6362</v>
      </c>
      <c r="D666" s="53"/>
      <c r="E666" s="53"/>
      <c r="F666" s="53"/>
      <c r="G666" s="53"/>
      <c r="H666" s="53"/>
      <c r="I666" s="53"/>
      <c r="J666" s="63" t="n">
        <f aca="false">'RIPTE e IPC'!C666*100/'RIPTE e IPC'!$C$773</f>
        <v>52.9691852955463</v>
      </c>
      <c r="K666" s="63" t="n">
        <f aca="false">'RIPTE e IPC'!J666*100/'RIPTE e IPC'!$J$864</f>
        <v>9.1794263554742</v>
      </c>
      <c r="L666" s="63" t="n">
        <v>11.9033719174635</v>
      </c>
      <c r="M666" s="7" t="n">
        <v>896.37</v>
      </c>
      <c r="N666" s="7" t="n">
        <v>102.46</v>
      </c>
      <c r="O666" s="7" t="n">
        <f aca="false">'RIPTE e IPC'!M666*100/'RIPTE e IPC'!K666</f>
        <v>9764.98928460214</v>
      </c>
      <c r="P666" s="7" t="n">
        <f aca="false">'RIPTE e IPC'!O666*100/'RIPTE e IPC'!$O$864</f>
        <v>83.392594529663</v>
      </c>
      <c r="Q666" s="7" t="n">
        <f aca="false">'RIPTE e IPC'!M666*100/'RIPTE e IPC'!L666</f>
        <v>7530.38723997971</v>
      </c>
      <c r="R666" s="7" t="n">
        <f aca="false">AVERAGE('RIPTE e IPC'!Q665:Q667)</f>
        <v>7607.3962314674</v>
      </c>
      <c r="S666" s="7" t="n">
        <f aca="false">'RIPTE e IPC'!R666*100/'RIPTE e IPC'!$R$864</f>
        <v>64.4806981736709</v>
      </c>
      <c r="T666" s="63" t="n">
        <f aca="false">'RIPTE e IPC'!C666*100/'RIPTE e IPC'!$C$864</f>
        <v>23.7477159408599</v>
      </c>
      <c r="U666" s="63" t="n">
        <f aca="false">'RIPTE e IPC'!M666*100/'RIPTE e IPC'!T666</f>
        <v>3774.55247583504</v>
      </c>
      <c r="V666" s="63" t="n">
        <f aca="false">AVERAGE('RIPTE e IPC'!U665:U667)</f>
        <v>3809.77888934519</v>
      </c>
      <c r="W666" s="63" t="n">
        <f aca="false">'RIPTE e IPC'!V666*100/'RIPTE e IPC'!$V$864</f>
        <v>32.2791128123604</v>
      </c>
      <c r="X666" s="64" t="n">
        <f aca="false">T666/L666</f>
        <v>1.99504107789991</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3868.27212658494</v>
      </c>
      <c r="V667" s="60"/>
      <c r="W667" s="60"/>
      <c r="X667" s="65"/>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9.22569510942792</v>
      </c>
      <c r="L668" s="58" t="n">
        <v>11.9033719174635</v>
      </c>
      <c r="M668" s="4" t="n">
        <v>898.35</v>
      </c>
      <c r="N668" s="4" t="n">
        <v>102.68</v>
      </c>
      <c r="O668" s="4" t="n">
        <f aca="false">'RIPTE e IPC'!M668*100/'RIPTE e IPC'!K668</f>
        <v>9737.47765717901</v>
      </c>
      <c r="P668" s="4" t="n">
        <f aca="false">'RIPTE e IPC'!O668*100/'RIPTE e IPC'!$O$864</f>
        <v>83.157646397752</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c r="X668" s="62"/>
    </row>
    <row r="669" customFormat="false" ht="15" hidden="false" customHeight="false" outlineLevel="0" collapsed="false">
      <c r="A669" s="7" t="n">
        <v>1998</v>
      </c>
      <c r="B669" s="7" t="str">
        <f aca="false">'RIPTE e IPC'!B657</f>
        <v>Agosto</v>
      </c>
      <c r="C669" s="63" t="n">
        <v>48.89122</v>
      </c>
      <c r="D669" s="53"/>
      <c r="E669" s="53"/>
      <c r="F669" s="53"/>
      <c r="G669" s="53"/>
      <c r="H669" s="53"/>
      <c r="I669" s="53"/>
      <c r="J669" s="63" t="n">
        <f aca="false">'RIPTE e IPC'!C669*100/'RIPTE e IPC'!$C$773</f>
        <v>53.246924955184</v>
      </c>
      <c r="K669" s="63" t="n">
        <f aca="false">'RIPTE e IPC'!J669*100/'RIPTE e IPC'!$J$864</f>
        <v>9.22755793872234</v>
      </c>
      <c r="L669" s="63"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3" t="n">
        <f aca="false">'RIPTE e IPC'!C669*100/'RIPTE e IPC'!$C$864</f>
        <v>23.8722351779557</v>
      </c>
      <c r="U669" s="63" t="n">
        <f aca="false">'RIPTE e IPC'!M669*100/'RIPTE e IPC'!T669</f>
        <v>3722.77666240763</v>
      </c>
      <c r="V669" s="63" t="n">
        <f aca="false">AVERAGE('RIPTE e IPC'!U668:U670)</f>
        <v>3744.30510876152</v>
      </c>
      <c r="W669" s="63" t="n">
        <f aca="false">'RIPTE e IPC'!V669*100/'RIPTE e IPC'!$V$864</f>
        <v>31.7243731250723</v>
      </c>
      <c r="X669" s="64" t="n">
        <f aca="false">T669/L669</f>
        <v>2.00550191521216</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9.22470424278197</v>
      </c>
      <c r="L670" s="60" t="n">
        <v>11.9033719174635</v>
      </c>
      <c r="M670" s="10" t="n">
        <v>894.03</v>
      </c>
      <c r="N670" s="10" t="n">
        <v>102.19</v>
      </c>
      <c r="O670" s="10" t="n">
        <f aca="false">'RIPTE e IPC'!M670*100/'RIPTE e IPC'!K670</f>
        <v>9691.6928333995</v>
      </c>
      <c r="P670" s="10" t="n">
        <f aca="false">'RIPTE e IPC'!O670*100/'RIPTE e IPC'!$O$864</f>
        <v>82.7666459436013</v>
      </c>
      <c r="Q670" s="10" t="n">
        <f aca="false">'RIPTE e IPC'!M670*100/'RIPTE e IPC'!L670</f>
        <v>7510.72894469813</v>
      </c>
      <c r="R670" s="10"/>
      <c r="S670" s="10"/>
      <c r="T670" s="60" t="n">
        <f aca="false">'RIPTE e IPC'!C670*100/'RIPTE e IPC'!$C$864</f>
        <v>23.8648524986957</v>
      </c>
      <c r="U670" s="60" t="n">
        <f aca="false">'RIPTE e IPC'!M670*100/'RIPTE e IPC'!T670</f>
        <v>3746.22051424312</v>
      </c>
      <c r="V670" s="60"/>
      <c r="W670" s="60"/>
      <c r="X670" s="65"/>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9.19095626850309</v>
      </c>
      <c r="L671" s="58" t="n">
        <v>11.9033719174635</v>
      </c>
      <c r="M671" s="4" t="n">
        <v>892.2</v>
      </c>
      <c r="N671" s="4" t="n">
        <v>101.98</v>
      </c>
      <c r="O671" s="4" t="n">
        <f aca="false">'RIPTE e IPC'!M671*100/'RIPTE e IPC'!K671</f>
        <v>9707.36856900866</v>
      </c>
      <c r="P671" s="4" t="n">
        <f aca="false">'RIPTE e IPC'!O671*100/'RIPTE e IPC'!$O$864</f>
        <v>82.9005160611722</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c r="X671" s="62"/>
    </row>
    <row r="672" customFormat="false" ht="15" hidden="false" customHeight="false" outlineLevel="0" collapsed="false">
      <c r="A672" s="7" t="n">
        <v>1998</v>
      </c>
      <c r="B672" s="7" t="str">
        <f aca="false">'RIPTE e IPC'!B660</f>
        <v>Noviembre</v>
      </c>
      <c r="C672" s="63" t="n">
        <v>48.58166</v>
      </c>
      <c r="D672" s="53"/>
      <c r="E672" s="53"/>
      <c r="F672" s="53"/>
      <c r="G672" s="53"/>
      <c r="H672" s="53"/>
      <c r="I672" s="53"/>
      <c r="J672" s="63" t="n">
        <f aca="false">'RIPTE e IPC'!C672*100/'RIPTE e IPC'!$C$773</f>
        <v>52.9097863423793</v>
      </c>
      <c r="K672" s="63" t="n">
        <f aca="false">'RIPTE e IPC'!J672*100/'RIPTE e IPC'!$J$864</f>
        <v>9.16913266654645</v>
      </c>
      <c r="L672" s="63" t="n">
        <v>11.9033719174635</v>
      </c>
      <c r="M672" s="7" t="n">
        <v>891.18</v>
      </c>
      <c r="N672" s="7" t="n">
        <v>101.86</v>
      </c>
      <c r="O672" s="7" t="n">
        <f aca="false">'RIPTE e IPC'!M672*100/'RIPTE e IPC'!K672</f>
        <v>9719.3489549068</v>
      </c>
      <c r="P672" s="7" t="n">
        <f aca="false">'RIPTE e IPC'!O672*100/'RIPTE e IPC'!$O$864</f>
        <v>83.0028280488656</v>
      </c>
      <c r="Q672" s="7" t="n">
        <f aca="false">'RIPTE e IPC'!M672*100/'RIPTE e IPC'!L672</f>
        <v>7486.78614916287</v>
      </c>
      <c r="R672" s="7" t="n">
        <f aca="false">AVERAGE('RIPTE e IPC'!Q671:Q673)</f>
        <v>7528.76305034106</v>
      </c>
      <c r="S672" s="7" t="n">
        <f aca="false">'RIPTE e IPC'!R672*100/'RIPTE e IPC'!$R$864</f>
        <v>63.8141991161262</v>
      </c>
      <c r="T672" s="63" t="n">
        <f aca="false">'RIPTE e IPC'!C672*100/'RIPTE e IPC'!$C$864</f>
        <v>23.7210855621006</v>
      </c>
      <c r="U672" s="63" t="n">
        <f aca="false">'RIPTE e IPC'!M672*100/'RIPTE e IPC'!T672</f>
        <v>3756.91069309175</v>
      </c>
      <c r="V672" s="63" t="n">
        <f aca="false">AVERAGE('RIPTE e IPC'!U671:U673)</f>
        <v>3775.17027691845</v>
      </c>
      <c r="W672" s="63" t="n">
        <f aca="false">'RIPTE e IPC'!V672*100/'RIPTE e IPC'!$V$864</f>
        <v>31.9858844289688</v>
      </c>
      <c r="X672" s="64" t="n">
        <f aca="false">T672/L672</f>
        <v>1.99280386486952</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9.16789078035018</v>
      </c>
      <c r="L673" s="60" t="n">
        <v>11.9033719174635</v>
      </c>
      <c r="M673" s="10" t="n">
        <v>905.15</v>
      </c>
      <c r="N673" s="10" t="n">
        <v>103.46</v>
      </c>
      <c r="O673" s="10" t="n">
        <f aca="false">'RIPTE e IPC'!M673*100/'RIPTE e IPC'!K673</f>
        <v>9873.04519312158</v>
      </c>
      <c r="P673" s="10" t="n">
        <f aca="false">'RIPTE e IPC'!O673*100/'RIPTE e IPC'!$O$864</f>
        <v>84.3153874076752</v>
      </c>
      <c r="Q673" s="10" t="n">
        <f aca="false">'RIPTE e IPC'!M673*100/'RIPTE e IPC'!L673</f>
        <v>7604.1478521901</v>
      </c>
      <c r="R673" s="10"/>
      <c r="S673" s="10"/>
      <c r="T673" s="60" t="n">
        <f aca="false">'RIPTE e IPC'!C673*100/'RIPTE e IPC'!$C$864</f>
        <v>23.7178727294596</v>
      </c>
      <c r="U673" s="60" t="n">
        <f aca="false">'RIPTE e IPC'!M673*100/'RIPTE e IPC'!T673</f>
        <v>3816.32033498404</v>
      </c>
      <c r="V673" s="60"/>
      <c r="W673" s="60"/>
      <c r="X673" s="65"/>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3738.06914928863</v>
      </c>
      <c r="V674" s="58"/>
      <c r="W674" s="58"/>
      <c r="X674" s="62"/>
    </row>
    <row r="675" customFormat="false" ht="15" hidden="false" customHeight="false" outlineLevel="0" collapsed="false">
      <c r="A675" s="7" t="n">
        <v>1999</v>
      </c>
      <c r="B675" s="7" t="str">
        <f aca="false">'RIPTE e IPC'!B663</f>
        <v>Febrero</v>
      </c>
      <c r="C675" s="63" t="n">
        <v>48.72567</v>
      </c>
      <c r="D675" s="53"/>
      <c r="E675" s="53"/>
      <c r="F675" s="53"/>
      <c r="G675" s="53"/>
      <c r="H675" s="53"/>
      <c r="I675" s="53"/>
      <c r="J675" s="63" t="n">
        <f aca="false">'RIPTE e IPC'!C675*100/'RIPTE e IPC'!$C$773</f>
        <v>53.0666261525292</v>
      </c>
      <c r="K675" s="63" t="n">
        <f aca="false">'RIPTE e IPC'!J675*100/'RIPTE e IPC'!$J$864</f>
        <v>9.1963126104864</v>
      </c>
      <c r="L675" s="63"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3" t="n">
        <f aca="false">'RIPTE e IPC'!C675*100/'RIPTE e IPC'!$C$864</f>
        <v>23.7914016758727</v>
      </c>
      <c r="U675" s="63" t="n">
        <f aca="false">'RIPTE e IPC'!M675*100/'RIPTE e IPC'!T675</f>
        <v>3771.86687957965</v>
      </c>
      <c r="V675" s="63" t="n">
        <f aca="false">AVERAGE('RIPTE e IPC'!U674:U676)</f>
        <v>3769.18060634077</v>
      </c>
      <c r="W675" s="63" t="n">
        <f aca="false">'RIPTE e IPC'!V675*100/'RIPTE e IPC'!$V$864</f>
        <v>31.9351357482969</v>
      </c>
      <c r="X675" s="64" t="n">
        <f aca="false">T675/L675</f>
        <v>1.9987111081498</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9.12726524786584</v>
      </c>
      <c r="L676" s="60" t="n">
        <v>11.9033719174635</v>
      </c>
      <c r="M676" s="10" t="n">
        <v>896.72</v>
      </c>
      <c r="N676" s="10" t="n">
        <v>102.5</v>
      </c>
      <c r="O676" s="10" t="n">
        <f aca="false">'RIPTE e IPC'!M676*100/'RIPTE e IPC'!K676</f>
        <v>9824.629564805</v>
      </c>
      <c r="P676" s="10" t="n">
        <f aca="false">'RIPTE e IPC'!O676*100/'RIPTE e IPC'!$O$864</f>
        <v>83.9019199943039</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c r="X676" s="65"/>
    </row>
    <row r="677" customFormat="false" ht="15" hidden="false" customHeight="false" outlineLevel="0" collapsed="false">
      <c r="A677" s="4" t="n">
        <v>1999</v>
      </c>
      <c r="B677" s="4" t="str">
        <f aca="false">'RIPTE e IPC'!B665</f>
        <v>Abril</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c r="X677" s="62"/>
    </row>
    <row r="678" customFormat="false" ht="15" hidden="false" customHeight="false" outlineLevel="0" collapsed="false">
      <c r="A678" s="7" t="n">
        <v>1999</v>
      </c>
      <c r="B678" s="7" t="str">
        <f aca="false">'RIPTE e IPC'!B666</f>
        <v>Mayo</v>
      </c>
      <c r="C678" s="63" t="n">
        <v>48.0746</v>
      </c>
      <c r="D678" s="53"/>
      <c r="E678" s="53"/>
      <c r="F678" s="53"/>
      <c r="G678" s="53"/>
      <c r="H678" s="53"/>
      <c r="I678" s="53"/>
      <c r="J678" s="63" t="n">
        <f aca="false">'RIPTE e IPC'!C678*100/'RIPTE e IPC'!$C$773</f>
        <v>52.3575525104607</v>
      </c>
      <c r="K678" s="63" t="n">
        <f aca="false">'RIPTE e IPC'!J678*100/'RIPTE e IPC'!$J$864</f>
        <v>9.07343193483208</v>
      </c>
      <c r="L678" s="63" t="n">
        <v>11.9033719174635</v>
      </c>
      <c r="M678" s="7" t="n">
        <v>883.81</v>
      </c>
      <c r="N678" s="7" t="n">
        <v>101.02</v>
      </c>
      <c r="O678" s="7" t="n">
        <f aca="false">'RIPTE e IPC'!M678*100/'RIPTE e IPC'!K678</f>
        <v>9740.63624819991</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3" t="n">
        <f aca="false">'RIPTE e IPC'!C678*100/'RIPTE e IPC'!$C$864</f>
        <v>23.4735021397737</v>
      </c>
      <c r="U678" s="63" t="n">
        <f aca="false">'RIPTE e IPC'!M678*100/'RIPTE e IPC'!T678</f>
        <v>3765.13906931026</v>
      </c>
      <c r="V678" s="63" t="n">
        <f aca="false">AVERAGE('RIPTE e IPC'!U677:U679)</f>
        <v>3781.60808572667</v>
      </c>
      <c r="W678" s="63" t="n">
        <f aca="false">'RIPTE e IPC'!V678*100/'RIPTE e IPC'!$V$864</f>
        <v>32.0404300503345</v>
      </c>
      <c r="X678" s="64" t="n">
        <f aca="false">T678/L678</f>
        <v>1.97200442887411</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3828.33621231209</v>
      </c>
      <c r="V679" s="60"/>
      <c r="W679" s="60"/>
      <c r="X679" s="65"/>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9.08974443087213</v>
      </c>
      <c r="L680" s="58" t="n">
        <v>11.9033719174635</v>
      </c>
      <c r="M680" s="4" t="n">
        <v>888.23</v>
      </c>
      <c r="N680" s="4" t="n">
        <v>101.53</v>
      </c>
      <c r="O680" s="4" t="n">
        <f aca="false">'RIPTE e IPC'!M680*100/'RIPTE e IPC'!K680</f>
        <v>9771.78188842409</v>
      </c>
      <c r="P680" s="4" t="n">
        <f aca="false">'RIPTE e IPC'!O680*100/'RIPTE e IPC'!$O$864</f>
        <v>83.450603078348</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c r="X680" s="62"/>
    </row>
    <row r="681" customFormat="false" ht="15" hidden="false" customHeight="false" outlineLevel="0" collapsed="false">
      <c r="A681" s="7" t="n">
        <v>1999</v>
      </c>
      <c r="B681" s="7" t="str">
        <f aca="false">'RIPTE e IPC'!B669</f>
        <v>Agosto</v>
      </c>
      <c r="C681" s="63" t="n">
        <v>47.97974</v>
      </c>
      <c r="D681" s="53"/>
      <c r="E681" s="53"/>
      <c r="F681" s="53"/>
      <c r="G681" s="53"/>
      <c r="H681" s="53"/>
      <c r="I681" s="53"/>
      <c r="J681" s="63" t="n">
        <f aca="false">'RIPTE e IPC'!C681*100/'RIPTE e IPC'!$C$773</f>
        <v>52.254241459903</v>
      </c>
      <c r="K681" s="63" t="n">
        <f aca="false">'RIPTE e IPC'!J681*100/'RIPTE e IPC'!$J$864</f>
        <v>9.05552839006336</v>
      </c>
      <c r="L681" s="63" t="n">
        <v>11.9033719174635</v>
      </c>
      <c r="M681" s="7" t="n">
        <v>883.4</v>
      </c>
      <c r="N681" s="7" t="n">
        <v>100.98</v>
      </c>
      <c r="O681" s="7" t="n">
        <f aca="false">'RIPTE e IPC'!M681*100/'RIPTE e IPC'!K681</f>
        <v>9755.36668814772</v>
      </c>
      <c r="P681" s="7" t="n">
        <f aca="false">'RIPTE e IPC'!O681*100/'RIPTE e IPC'!$O$864</f>
        <v>83.3104179638667</v>
      </c>
      <c r="Q681" s="7" t="n">
        <f aca="false">'RIPTE e IPC'!M681*100/'RIPTE e IPC'!L681</f>
        <v>7421.42651784205</v>
      </c>
      <c r="R681" s="7" t="n">
        <f aca="false">AVERAGE('RIPTE e IPC'!Q680:Q682)</f>
        <v>7442.62499295339</v>
      </c>
      <c r="S681" s="7" t="n">
        <f aca="false">'RIPTE e IPC'!R681*100/'RIPTE e IPC'!$R$864</f>
        <v>63.084088325169</v>
      </c>
      <c r="T681" s="63" t="n">
        <f aca="false">'RIPTE e IPC'!C681*100/'RIPTE e IPC'!$C$864</f>
        <v>23.427184616321</v>
      </c>
      <c r="U681" s="63" t="n">
        <f aca="false">'RIPTE e IPC'!M681*100/'RIPTE e IPC'!T681</f>
        <v>3770.83296378927</v>
      </c>
      <c r="V681" s="63" t="n">
        <f aca="false">AVERAGE('RIPTE e IPC'!U680:U682)</f>
        <v>3779.36359976465</v>
      </c>
      <c r="W681" s="63" t="n">
        <f aca="false">'RIPTE e IPC'!V681*100/'RIPTE e IPC'!$V$864</f>
        <v>32.0214131945856</v>
      </c>
      <c r="X681" s="64" t="n">
        <f aca="false">T681/L681</f>
        <v>1.96811330258033</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9.03748706764672</v>
      </c>
      <c r="L682" s="60" t="n">
        <v>11.9033719174635</v>
      </c>
      <c r="M682" s="10" t="n">
        <v>886.14</v>
      </c>
      <c r="N682" s="10" t="n">
        <v>101.29</v>
      </c>
      <c r="O682" s="10" t="n">
        <f aca="false">'RIPTE e IPC'!M682*100/'RIPTE e IPC'!K682</f>
        <v>9805.15925906318</v>
      </c>
      <c r="P682" s="10" t="n">
        <f aca="false">'RIPTE e IPC'!O682*100/'RIPTE e IPC'!$O$864</f>
        <v>83.7356444086607</v>
      </c>
      <c r="Q682" s="10" t="n">
        <f aca="false">'RIPTE e IPC'!M682*100/'RIPTE e IPC'!L682</f>
        <v>7444.44520547946</v>
      </c>
      <c r="R682" s="10"/>
      <c r="S682" s="10"/>
      <c r="T682" s="60" t="n">
        <f aca="false">'RIPTE e IPC'!C682*100/'RIPTE e IPC'!$C$864</f>
        <v>23.3805106539887</v>
      </c>
      <c r="U682" s="60" t="n">
        <f aca="false">'RIPTE e IPC'!M682*100/'RIPTE e IPC'!T682</f>
        <v>3790.07975109742</v>
      </c>
      <c r="V682" s="60"/>
      <c r="W682" s="60"/>
      <c r="X682" s="65"/>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9.03607343123184</v>
      </c>
      <c r="L683" s="58" t="n">
        <v>11.9033719174635</v>
      </c>
      <c r="M683" s="4" t="n">
        <v>888.3</v>
      </c>
      <c r="N683" s="4" t="n">
        <v>101.54</v>
      </c>
      <c r="O683" s="4" t="n">
        <f aca="false">'RIPTE e IPC'!M683*100/'RIPTE e IPC'!K683</f>
        <v>9830.59740229339</v>
      </c>
      <c r="P683" s="4" t="n">
        <f aca="false">'RIPTE e IPC'!O683*100/'RIPTE e IPC'!$O$864</f>
        <v>83.952885073464</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c r="X683" s="62"/>
    </row>
    <row r="684" customFormat="false" ht="15" hidden="false" customHeight="false" outlineLevel="0" collapsed="false">
      <c r="A684" s="7" t="n">
        <v>1999</v>
      </c>
      <c r="B684" s="7" t="str">
        <f aca="false">'RIPTE e IPC'!B672</f>
        <v>Noviembre</v>
      </c>
      <c r="C684" s="63" t="n">
        <v>47.72533</v>
      </c>
      <c r="D684" s="53"/>
      <c r="E684" s="53"/>
      <c r="F684" s="53"/>
      <c r="G684" s="53"/>
      <c r="H684" s="53"/>
      <c r="I684" s="53"/>
      <c r="J684" s="63" t="n">
        <f aca="false">'RIPTE e IPC'!C684*100/'RIPTE e IPC'!$C$773</f>
        <v>51.9771661449927</v>
      </c>
      <c r="K684" s="63" t="n">
        <f aca="false">'RIPTE e IPC'!J684*100/'RIPTE e IPC'!$J$864</f>
        <v>9.00751193608266</v>
      </c>
      <c r="L684" s="63" t="n">
        <v>11.9033719174635</v>
      </c>
      <c r="M684" s="7" t="n">
        <v>887.21</v>
      </c>
      <c r="N684" s="7" t="n">
        <v>101.41</v>
      </c>
      <c r="O684" s="7" t="n">
        <f aca="false">'RIPTE e IPC'!M684*100/'RIPTE e IPC'!K684</f>
        <v>9849.66776947559</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3" t="n">
        <f aca="false">'RIPTE e IPC'!C684*100/'RIPTE e IPC'!$C$864</f>
        <v>23.3029632254123</v>
      </c>
      <c r="U684" s="63" t="n">
        <f aca="false">'RIPTE e IPC'!M684*100/'RIPTE e IPC'!T684</f>
        <v>3807.28404116641</v>
      </c>
      <c r="V684" s="63" t="n">
        <f aca="false">AVERAGE('RIPTE e IPC'!U683:U685)</f>
        <v>3812.67304731196</v>
      </c>
      <c r="W684" s="63" t="n">
        <f aca="false">'RIPTE e IPC'!V684*100/'RIPTE e IPC'!$V$864</f>
        <v>32.3036341439703</v>
      </c>
      <c r="X684" s="64" t="n">
        <f aca="false">T684/L684</f>
        <v>1.95767748726933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9.00191023664417</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c r="X685" s="65"/>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9.07799747086365</v>
      </c>
      <c r="L686" s="58" t="n">
        <v>11.9033719174635</v>
      </c>
      <c r="M686" s="4" t="n">
        <v>888.29</v>
      </c>
      <c r="N686" s="4" t="n">
        <v>101.53</v>
      </c>
      <c r="O686" s="4" t="n">
        <f aca="false">'RIPTE e IPC'!M686*100/'RIPTE e IPC'!K686</f>
        <v>9785.0875465764</v>
      </c>
      <c r="P686" s="4" t="n">
        <f aca="false">'RIPTE e IPC'!O686*100/'RIPTE e IPC'!$O$864</f>
        <v>83.5642328349107</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c r="X686" s="62"/>
    </row>
    <row r="687" customFormat="false" ht="15" hidden="false" customHeight="false" outlineLevel="0" collapsed="false">
      <c r="A687" s="7" t="n">
        <v>2000</v>
      </c>
      <c r="B687" s="7" t="str">
        <f aca="false">'RIPTE e IPC'!B675</f>
        <v>Febrero</v>
      </c>
      <c r="C687" s="63" t="n">
        <v>48.10076</v>
      </c>
      <c r="D687" s="53"/>
      <c r="E687" s="53"/>
      <c r="F687" s="53"/>
      <c r="G687" s="53"/>
      <c r="H687" s="53"/>
      <c r="I687" s="53"/>
      <c r="J687" s="63" t="n">
        <f aca="false">'RIPTE e IPC'!C687*100/'RIPTE e IPC'!$C$773</f>
        <v>52.3860430974583</v>
      </c>
      <c r="K687" s="63" t="n">
        <f aca="false">'RIPTE e IPC'!J687*100/'RIPTE e IPC'!$J$864</f>
        <v>9.07836928177652</v>
      </c>
      <c r="L687" s="63" t="n">
        <v>11.9033719174635</v>
      </c>
      <c r="M687" s="7" t="n">
        <v>893.47</v>
      </c>
      <c r="N687" s="7" t="n">
        <v>102.13</v>
      </c>
      <c r="O687" s="7" t="n">
        <f aca="false">'RIPTE e IPC'!M687*100/'RIPTE e IPC'!K687</f>
        <v>9841.74549710716</v>
      </c>
      <c r="P687" s="7" t="n">
        <f aca="false">'RIPTE e IPC'!O687*100/'RIPTE e IPC'!$O$864</f>
        <v>84.0480893305797</v>
      </c>
      <c r="Q687" s="7" t="n">
        <f aca="false">'RIPTE e IPC'!M687*100/'RIPTE e IPC'!L687</f>
        <v>7506.02439539997</v>
      </c>
      <c r="R687" s="7" t="n">
        <f aca="false">AVERAGE('RIPTE e IPC'!Q686:Q688)</f>
        <v>7479.36528271042</v>
      </c>
      <c r="S687" s="7" t="n">
        <f aca="false">'RIPTE e IPC'!R687*100/'RIPTE e IPC'!$R$864</f>
        <v>63.3955009902327</v>
      </c>
      <c r="T687" s="63" t="n">
        <f aca="false">'RIPTE e IPC'!C687*100/'RIPTE e IPC'!$C$864</f>
        <v>23.4862753467474</v>
      </c>
      <c r="U687" s="63" t="n">
        <f aca="false">'RIPTE e IPC'!M687*100/'RIPTE e IPC'!T687</f>
        <v>3804.22177126411</v>
      </c>
      <c r="V687" s="63" t="n">
        <f aca="false">AVERAGE('RIPTE e IPC'!U686:U688)</f>
        <v>3797.46469839392</v>
      </c>
      <c r="W687" s="63" t="n">
        <f aca="false">'RIPTE e IPC'!V687*100/'RIPTE e IPC'!$V$864</f>
        <v>32.1747783692197</v>
      </c>
      <c r="X687" s="64" t="n">
        <f aca="false">T687/L687</f>
        <v>1.97307750355095</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9845.96061268322</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c r="X688" s="65"/>
    </row>
    <row r="689" customFormat="false" ht="15" hidden="false" customHeight="false" outlineLevel="0" collapsed="false">
      <c r="A689" s="4" t="n">
        <v>2000</v>
      </c>
      <c r="B689" s="4" t="str">
        <f aca="false">'RIPTE e IPC'!B677</f>
        <v>Abril</v>
      </c>
      <c r="C689" s="58" t="n">
        <v>47.79282</v>
      </c>
      <c r="D689" s="53"/>
      <c r="E689" s="53"/>
      <c r="F689" s="53"/>
      <c r="G689" s="53"/>
      <c r="H689" s="53"/>
      <c r="I689" s="53"/>
      <c r="J689" s="58" t="n">
        <f aca="false">'RIPTE e IPC'!C689*100/'RIPTE e IPC'!$C$773</f>
        <v>52.0506688099952</v>
      </c>
      <c r="K689" s="58" t="n">
        <f aca="false">'RIPTE e IPC'!J689*100/'RIPTE e IPC'!$J$864</f>
        <v>9.0202497627371</v>
      </c>
      <c r="L689" s="58" t="n">
        <v>11.9033719174635</v>
      </c>
      <c r="M689" s="4" t="n">
        <v>871.69</v>
      </c>
      <c r="N689" s="4" t="n">
        <v>99.64</v>
      </c>
      <c r="O689" s="4" t="n">
        <f aca="false">'RIPTE e IPC'!M689*100/'RIPTE e IPC'!K689</f>
        <v>9663.70137111918</v>
      </c>
      <c r="P689" s="4" t="n">
        <f aca="false">'RIPTE e IPC'!O689*100/'RIPTE e IPC'!$O$864</f>
        <v>82.5276000423512</v>
      </c>
      <c r="Q689" s="4" t="n">
        <f aca="false">'RIPTE e IPC'!M689*100/'RIPTE e IPC'!L689</f>
        <v>7323.05103162524</v>
      </c>
      <c r="R689" s="4"/>
      <c r="S689" s="4"/>
      <c r="T689" s="58" t="n">
        <f aca="false">'RIPTE e IPC'!C689*100/'RIPTE e IPC'!$C$864</f>
        <v>23.3359167322416</v>
      </c>
      <c r="U689" s="58" t="n">
        <f aca="false">'RIPTE e IPC'!M689*100/'RIPTE e IPC'!T689</f>
        <v>3735.40071299469</v>
      </c>
      <c r="V689" s="58"/>
      <c r="W689" s="58"/>
      <c r="X689" s="62"/>
    </row>
    <row r="690" customFormat="false" ht="15" hidden="false" customHeight="false" outlineLevel="0" collapsed="false">
      <c r="A690" s="7" t="n">
        <v>2000</v>
      </c>
      <c r="B690" s="7" t="str">
        <f aca="false">'RIPTE e IPC'!B678</f>
        <v>Mayo</v>
      </c>
      <c r="C690" s="63" t="n">
        <v>47.60705</v>
      </c>
      <c r="D690" s="53"/>
      <c r="E690" s="53"/>
      <c r="F690" s="53"/>
      <c r="G690" s="53"/>
      <c r="H690" s="53"/>
      <c r="I690" s="53"/>
      <c r="J690" s="63" t="n">
        <f aca="false">'RIPTE e IPC'!C690*100/'RIPTE e IPC'!$C$773</f>
        <v>51.8483486132621</v>
      </c>
      <c r="K690" s="63" t="n">
        <f aca="false">'RIPTE e IPC'!J690*100/'RIPTE e IPC'!$J$864</f>
        <v>8.98518818239045</v>
      </c>
      <c r="L690" s="63"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3" t="n">
        <f aca="false">'RIPTE e IPC'!C690*100/'RIPTE e IPC'!$C$864</f>
        <v>23.2452103614656</v>
      </c>
      <c r="U690" s="63" t="n">
        <f aca="false">'RIPTE e IPC'!M690*100/'RIPTE e IPC'!T690</f>
        <v>3779.7033725988</v>
      </c>
      <c r="V690" s="63" t="n">
        <f aca="false">AVERAGE('RIPTE e IPC'!U689:U691)</f>
        <v>3802.35237827245</v>
      </c>
      <c r="W690" s="63" t="n">
        <f aca="false">'RIPTE e IPC'!V690*100/'RIPTE e IPC'!$V$864</f>
        <v>32.2161902135214</v>
      </c>
      <c r="X690" s="64" t="n">
        <f aca="false">T690/L690</f>
        <v>1.95282568020599</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8.96857559530902</v>
      </c>
      <c r="L691" s="60" t="n">
        <v>11.9033719174635</v>
      </c>
      <c r="M691" s="10" t="n">
        <v>903.02</v>
      </c>
      <c r="N691" s="10" t="n">
        <v>103.22</v>
      </c>
      <c r="O691" s="10" t="n">
        <f aca="false">'RIPTE e IPC'!M691*100/'RIPTE e IPC'!K691</f>
        <v>10068.7114737854</v>
      </c>
      <c r="P691" s="10" t="n">
        <f aca="false">'RIPTE e IPC'!O691*100/'RIPTE e IPC'!$O$864</f>
        <v>85.9863691497912</v>
      </c>
      <c r="Q691" s="10" t="n">
        <f aca="false">'RIPTE e IPC'!M691*100/'RIPTE e IPC'!L691</f>
        <v>7586.25376289532</v>
      </c>
      <c r="R691" s="10"/>
      <c r="S691" s="10"/>
      <c r="T691" s="60" t="n">
        <f aca="false">'RIPTE e IPC'!C691*100/'RIPTE e IPC'!$C$864</f>
        <v>23.2022326214877</v>
      </c>
      <c r="U691" s="60" t="n">
        <f aca="false">'RIPTE e IPC'!M691*100/'RIPTE e IPC'!T691</f>
        <v>3891.95304922384</v>
      </c>
      <c r="V691" s="60"/>
      <c r="W691" s="60"/>
      <c r="X691" s="65"/>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9795.69638338262</v>
      </c>
      <c r="P692" s="4" t="n">
        <f aca="false">'RIPTE e IPC'!O692*100/'RIPTE e IPC'!$O$864</f>
        <v>83.6548318515023</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c r="X692" s="62"/>
    </row>
    <row r="693" customFormat="false" ht="15" hidden="false" customHeight="false" outlineLevel="0" collapsed="false">
      <c r="A693" s="7" t="n">
        <v>2000</v>
      </c>
      <c r="B693" s="7" t="str">
        <f aca="false">'RIPTE e IPC'!B681</f>
        <v>Agosto</v>
      </c>
      <c r="C693" s="63" t="n">
        <v>47.62273</v>
      </c>
      <c r="D693" s="53"/>
      <c r="E693" s="53"/>
      <c r="F693" s="53"/>
      <c r="G693" s="53"/>
      <c r="H693" s="53"/>
      <c r="I693" s="53"/>
      <c r="J693" s="63" t="n">
        <f aca="false">'RIPTE e IPC'!C693*100/'RIPTE e IPC'!$C$773</f>
        <v>51.8654255400251</v>
      </c>
      <c r="K693" s="63" t="n">
        <f aca="false">'RIPTE e IPC'!J693*100/'RIPTE e IPC'!$J$864</f>
        <v>8.98814757077304</v>
      </c>
      <c r="L693" s="63" t="n">
        <v>11.9033719174635</v>
      </c>
      <c r="M693" s="7" t="n">
        <v>881.81</v>
      </c>
      <c r="N693" s="7" t="n">
        <v>100.79</v>
      </c>
      <c r="O693" s="7" t="n">
        <f aca="false">'RIPTE e IPC'!M693*100/'RIPTE e IPC'!K693</f>
        <v>9810.80910228267</v>
      </c>
      <c r="P693" s="7" t="n">
        <f aca="false">'RIPTE e IPC'!O693*100/'RIPTE e IPC'!$O$864</f>
        <v>83.783893830245</v>
      </c>
      <c r="Q693" s="7" t="n">
        <f aca="false">'RIPTE e IPC'!M693*100/'RIPTE e IPC'!L693</f>
        <v>7408.06895822764</v>
      </c>
      <c r="R693" s="7" t="n">
        <f aca="false">AVERAGE('RIPTE e IPC'!Q692:Q694)</f>
        <v>7413.33357291844</v>
      </c>
      <c r="S693" s="7" t="n">
        <f aca="false">'RIPTE e IPC'!R693*100/'RIPTE e IPC'!$R$864</f>
        <v>62.8358126790893</v>
      </c>
      <c r="T693" s="63" t="n">
        <f aca="false">'RIPTE e IPC'!C693*100/'RIPTE e IPC'!$C$864</f>
        <v>23.2528664732908</v>
      </c>
      <c r="U693" s="63" t="n">
        <f aca="false">'RIPTE e IPC'!M693*100/'RIPTE e IPC'!T693</f>
        <v>3792.26363774498</v>
      </c>
      <c r="V693" s="63" t="n">
        <f aca="false">AVERAGE('RIPTE e IPC'!U692:U694)</f>
        <v>3794.18441507072</v>
      </c>
      <c r="W693" s="63" t="n">
        <f aca="false">'RIPTE e IPC'!V693*100/'RIPTE e IPC'!$V$864</f>
        <v>32.1469855133817</v>
      </c>
      <c r="X693" s="64" t="n">
        <f aca="false">T693/L693</f>
        <v>1.95346886869731</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8.97434527023607</v>
      </c>
      <c r="L694" s="60" t="n">
        <v>11.9033719174635</v>
      </c>
      <c r="M694" s="10" t="n">
        <v>883.15</v>
      </c>
      <c r="N694" s="10" t="n">
        <v>100.95</v>
      </c>
      <c r="O694" s="10" t="n">
        <f aca="false">'RIPTE e IPC'!M694*100/'RIPTE e IPC'!K694</f>
        <v>9840.82931296412</v>
      </c>
      <c r="P694" s="10" t="n">
        <f aca="false">'RIPTE e IPC'!O694*100/'RIPTE e IPC'!$O$864</f>
        <v>84.0402651568373</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c r="X694" s="65"/>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8.99042750774127</v>
      </c>
      <c r="L695" s="58" t="n">
        <v>11.9033719174635</v>
      </c>
      <c r="M695" s="4" t="n">
        <v>879.95</v>
      </c>
      <c r="N695" s="4" t="n">
        <v>100.58</v>
      </c>
      <c r="O695" s="4" t="n">
        <f aca="false">'RIPTE e IPC'!M695*100/'RIPTE e IPC'!K695</f>
        <v>9787.6324484271</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3783.30494934887</v>
      </c>
      <c r="V695" s="58"/>
      <c r="W695" s="58"/>
      <c r="X695" s="62"/>
    </row>
    <row r="696" customFormat="false" ht="15" hidden="false" customHeight="false" outlineLevel="0" collapsed="false">
      <c r="A696" s="7" t="n">
        <v>2000</v>
      </c>
      <c r="B696" s="7" t="str">
        <f aca="false">'RIPTE e IPC'!B684</f>
        <v>Noviembre</v>
      </c>
      <c r="C696" s="63" t="n">
        <v>47.40065</v>
      </c>
      <c r="D696" s="53"/>
      <c r="E696" s="53"/>
      <c r="F696" s="53"/>
      <c r="G696" s="53"/>
      <c r="H696" s="53"/>
      <c r="I696" s="53"/>
      <c r="J696" s="63" t="n">
        <f aca="false">'RIPTE e IPC'!C696*100/'RIPTE e IPC'!$C$773</f>
        <v>51.6235604956665</v>
      </c>
      <c r="K696" s="63" t="n">
        <f aca="false">'RIPTE e IPC'!J696*100/'RIPTE e IPC'!$J$864</f>
        <v>8.94623296796641</v>
      </c>
      <c r="L696" s="63" t="n">
        <v>11.9033719174635</v>
      </c>
      <c r="M696" s="7" t="n">
        <v>877.91</v>
      </c>
      <c r="N696" s="7" t="n">
        <v>100.35</v>
      </c>
      <c r="O696" s="7" t="n">
        <f aca="false">'RIPTE e IPC'!M696*100/'RIPTE e IPC'!K696</f>
        <v>9813.18062187196</v>
      </c>
      <c r="P696" s="7" t="n">
        <f aca="false">'RIPTE e IPC'!O696*100/'RIPTE e IPC'!$O$864</f>
        <v>83.8041465070032</v>
      </c>
      <c r="Q696" s="7" t="n">
        <f aca="false">'RIPTE e IPC'!M696*100/'RIPTE e IPC'!L696</f>
        <v>7375.30513275834</v>
      </c>
      <c r="R696" s="7" t="n">
        <f aca="false">AVERAGE('RIPTE e IPC'!Q695:Q697)</f>
        <v>7400.39606234851</v>
      </c>
      <c r="S696" s="7" t="n">
        <f aca="false">'RIPTE e IPC'!R696*100/'RIPTE e IPC'!$R$864</f>
        <v>62.7261536461172</v>
      </c>
      <c r="T696" s="63" t="n">
        <f aca="false">'RIPTE e IPC'!C696*100/'RIPTE e IPC'!$C$864</f>
        <v>23.1444309302972</v>
      </c>
      <c r="U696" s="63" t="n">
        <f aca="false">'RIPTE e IPC'!M696*100/'RIPTE e IPC'!T696</f>
        <v>3793.18032335274</v>
      </c>
      <c r="V696" s="63" t="n">
        <f aca="false">AVERAGE('RIPTE e IPC'!U695:U697)</f>
        <v>3801.28115559408</v>
      </c>
      <c r="W696" s="63" t="n">
        <f aca="false">'RIPTE e IPC'!V696*100/'RIPTE e IPC'!$V$864</f>
        <v>32.2071140653548</v>
      </c>
      <c r="X696" s="64" t="n">
        <f aca="false">T696/L696</f>
        <v>1.94435921945293</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8.93623182061985</v>
      </c>
      <c r="L697" s="60" t="n">
        <v>11.9033719174635</v>
      </c>
      <c r="M697" s="10" t="n">
        <v>884.83</v>
      </c>
      <c r="N697" s="10" t="n">
        <v>101.14</v>
      </c>
      <c r="O697" s="10" t="n">
        <f aca="false">'RIPTE e IPC'!M697*100/'RIPTE e IPC'!K697</f>
        <v>9901.60078388191</v>
      </c>
      <c r="P697" s="10" t="n">
        <f aca="false">'RIPTE e IPC'!O697*100/'RIPTE e IPC'!$O$864</f>
        <v>84.5592509422299</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c r="X697" s="65"/>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8.9434189066919</v>
      </c>
      <c r="L698" s="58" t="n">
        <v>11.9033719174635</v>
      </c>
      <c r="M698" s="4" t="n">
        <v>887.75</v>
      </c>
      <c r="N698" s="4" t="n">
        <v>101.47</v>
      </c>
      <c r="O698" s="4" t="n">
        <f aca="false">'RIPTE e IPC'!M698*100/'RIPTE e IPC'!K698</f>
        <v>9926.29339251617</v>
      </c>
      <c r="P698" s="4" t="n">
        <f aca="false">'RIPTE e IPC'!O698*100/'RIPTE e IPC'!$O$864</f>
        <v>84.7701247731887</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c r="X698" s="62"/>
    </row>
    <row r="699" customFormat="false" ht="15" hidden="false" customHeight="false" outlineLevel="0" collapsed="false">
      <c r="A699" s="7" t="n">
        <v>2001</v>
      </c>
      <c r="B699" s="7" t="str">
        <f aca="false">'RIPTE e IPC'!B687</f>
        <v>Febrero</v>
      </c>
      <c r="C699" s="63" t="n">
        <v>47.2778</v>
      </c>
      <c r="D699" s="53"/>
      <c r="E699" s="53"/>
      <c r="F699" s="53"/>
      <c r="G699" s="53"/>
      <c r="H699" s="53"/>
      <c r="I699" s="53"/>
      <c r="J699" s="63" t="n">
        <f aca="false">'RIPTE e IPC'!C699*100/'RIPTE e IPC'!$C$773</f>
        <v>51.489765823929</v>
      </c>
      <c r="K699" s="63" t="n">
        <f aca="false">'RIPTE e IPC'!J699*100/'RIPTE e IPC'!$J$864</f>
        <v>8.92304668845094</v>
      </c>
      <c r="L699" s="63" t="n">
        <v>11.9033719174635</v>
      </c>
      <c r="M699" s="7" t="n">
        <v>892.27</v>
      </c>
      <c r="N699" s="7" t="n">
        <v>101.99</v>
      </c>
      <c r="O699" s="7" t="n">
        <f aca="false">'RIPTE e IPC'!M699*100/'RIPTE e IPC'!K699</f>
        <v>9999.61146852298</v>
      </c>
      <c r="P699" s="7" t="n">
        <f aca="false">'RIPTE e IPC'!O699*100/'RIPTE e IPC'!$O$864</f>
        <v>85.3962580341613</v>
      </c>
      <c r="Q699" s="7" t="n">
        <f aca="false">'RIPTE e IPC'!M699*100/'RIPTE e IPC'!L699</f>
        <v>7495.9432183325</v>
      </c>
      <c r="R699" s="7" t="n">
        <f aca="false">AVERAGE('RIPTE e IPC'!Q698:Q700)</f>
        <v>7482.86569141441</v>
      </c>
      <c r="S699" s="7" t="n">
        <f aca="false">'RIPTE e IPC'!R699*100/'RIPTE e IPC'!$R$864</f>
        <v>63.4251706420108</v>
      </c>
      <c r="T699" s="63" t="n">
        <f aca="false">'RIPTE e IPC'!C699*100/'RIPTE e IPC'!$C$864</f>
        <v>23.0844466613096</v>
      </c>
      <c r="U699" s="63" t="n">
        <f aca="false">'RIPTE e IPC'!M699*100/'RIPTE e IPC'!T699</f>
        <v>3865.24317905994</v>
      </c>
      <c r="V699" s="63" t="n">
        <f aca="false">AVERAGE('RIPTE e IPC'!U698:U700)</f>
        <v>3853.13003011279</v>
      </c>
      <c r="W699" s="63" t="n">
        <f aca="false">'RIPTE e IPC'!V699*100/'RIPTE e IPC'!$V$864</f>
        <v>32.6464140138279</v>
      </c>
      <c r="X699" s="64" t="n">
        <f aca="false">T699/L699</f>
        <v>1.93931995247853</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8.94004807273058</v>
      </c>
      <c r="L700" s="60" t="n">
        <v>11.9033719174635</v>
      </c>
      <c r="M700" s="10" t="n">
        <v>892.12</v>
      </c>
      <c r="N700" s="10" t="n">
        <v>101.97</v>
      </c>
      <c r="O700" s="10" t="n">
        <f aca="false">'RIPTE e IPC'!M700*100/'RIPTE e IPC'!K700</f>
        <v>9978.91725796412</v>
      </c>
      <c r="P700" s="10" t="n">
        <f aca="false">'RIPTE e IPC'!O700*100/'RIPTE e IPC'!$O$864</f>
        <v>85.2195303532649</v>
      </c>
      <c r="Q700" s="10" t="n">
        <f aca="false">'RIPTE e IPC'!M700*100/'RIPTE e IPC'!L700</f>
        <v>7494.68307119906</v>
      </c>
      <c r="R700" s="10"/>
      <c r="S700" s="10"/>
      <c r="T700" s="60" t="n">
        <f aca="false">'RIPTE e IPC'!C700*100/'RIPTE e IPC'!$C$864</f>
        <v>23.1284302425095</v>
      </c>
      <c r="U700" s="60" t="n">
        <f aca="false">'RIPTE e IPC'!M700*100/'RIPTE e IPC'!T700</f>
        <v>3857.24405264783</v>
      </c>
      <c r="V700" s="60"/>
      <c r="W700" s="60"/>
      <c r="X700" s="65"/>
    </row>
    <row r="701" customFormat="false" ht="15" hidden="false" customHeight="false" outlineLevel="0" collapsed="false">
      <c r="A701" s="4" t="n">
        <v>2001</v>
      </c>
      <c r="B701" s="4" t="str">
        <f aca="false">'RIPTE e IPC'!B689</f>
        <v>Abril</v>
      </c>
      <c r="C701" s="58" t="n">
        <v>47.68451</v>
      </c>
      <c r="D701" s="53"/>
      <c r="E701" s="53"/>
      <c r="F701" s="53"/>
      <c r="G701" s="53"/>
      <c r="H701" s="53"/>
      <c r="I701" s="53"/>
      <c r="J701" s="58" t="n">
        <f aca="false">'RIPTE e IPC'!C701*100/'RIPTE e IPC'!$C$773</f>
        <v>51.9327095027434</v>
      </c>
      <c r="K701" s="58" t="n">
        <f aca="false">'RIPTE e IPC'!J701*100/'RIPTE e IPC'!$J$864</f>
        <v>8.99980771198969</v>
      </c>
      <c r="L701" s="58" t="n">
        <v>11.9033719174635</v>
      </c>
      <c r="M701" s="4" t="n">
        <v>884.92</v>
      </c>
      <c r="N701" s="4" t="n">
        <v>101.15</v>
      </c>
      <c r="O701" s="4" t="n">
        <f aca="false">'RIPTE e IPC'!M701*100/'RIPTE e IPC'!K701</f>
        <v>9832.65452239713</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3800.70775193451</v>
      </c>
      <c r="V701" s="58"/>
      <c r="W701" s="58"/>
      <c r="X701" s="62"/>
    </row>
    <row r="702" customFormat="false" ht="15" hidden="false" customHeight="false" outlineLevel="0" collapsed="false">
      <c r="A702" s="7" t="n">
        <v>2001</v>
      </c>
      <c r="B702" s="7" t="str">
        <f aca="false">'RIPTE e IPC'!B690</f>
        <v>Mayo</v>
      </c>
      <c r="C702" s="63" t="n">
        <v>47.71537</v>
      </c>
      <c r="D702" s="53"/>
      <c r="E702" s="53"/>
      <c r="F702" s="53"/>
      <c r="G702" s="53"/>
      <c r="H702" s="53"/>
      <c r="I702" s="53"/>
      <c r="J702" s="63" t="n">
        <f aca="false">'RIPTE e IPC'!C702*100/'RIPTE e IPC'!$C$773</f>
        <v>51.9663188114111</v>
      </c>
      <c r="K702" s="63" t="n">
        <f aca="false">'RIPTE e IPC'!J702*100/'RIPTE e IPC'!$J$864</f>
        <v>9.00563212050291</v>
      </c>
      <c r="L702" s="63" t="n">
        <v>11.9033719174635</v>
      </c>
      <c r="M702" s="7" t="n">
        <v>882.57</v>
      </c>
      <c r="N702" s="7" t="n">
        <v>100.88</v>
      </c>
      <c r="O702" s="7" t="n">
        <f aca="false">'RIPTE e IPC'!M702*100/'RIPTE e IPC'!K702</f>
        <v>9800.2004544542</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3" t="n">
        <f aca="false">'RIPTE e IPC'!C702*100/'RIPTE e IPC'!$C$864</f>
        <v>23.2981000319315</v>
      </c>
      <c r="U702" s="63" t="n">
        <f aca="false">'RIPTE e IPC'!M702*100/'RIPTE e IPC'!T702</f>
        <v>3788.16297805565</v>
      </c>
      <c r="V702" s="63" t="n">
        <f aca="false">AVERAGE('RIPTE e IPC'!U701:U703)</f>
        <v>3810.91459862361</v>
      </c>
      <c r="W702" s="63" t="n">
        <f aca="false">'RIPTE e IPC'!V702*100/'RIPTE e IPC'!$V$864</f>
        <v>32.2887353361301</v>
      </c>
      <c r="X702" s="64" t="n">
        <f aca="false">T702/L702</f>
        <v>1.95726893131439</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8.94067656528888</v>
      </c>
      <c r="L703" s="60" t="n">
        <v>11.9033719174635</v>
      </c>
      <c r="M703" s="10" t="n">
        <v>889.09</v>
      </c>
      <c r="N703" s="10" t="n">
        <v>101.63</v>
      </c>
      <c r="O703" s="10" t="n">
        <f aca="false">'RIPTE e IPC'!M703*100/'RIPTE e IPC'!K703</f>
        <v>9944.32572867905</v>
      </c>
      <c r="P703" s="10" t="n">
        <f aca="false">'RIPTE e IPC'!O703*100/'RIPTE e IPC'!$O$864</f>
        <v>84.9241201595866</v>
      </c>
      <c r="Q703" s="10" t="n">
        <f aca="false">'RIPTE e IPC'!M703*100/'RIPTE e IPC'!L703</f>
        <v>7469.22809910368</v>
      </c>
      <c r="R703" s="10"/>
      <c r="S703" s="10"/>
      <c r="T703" s="60" t="n">
        <f aca="false">'RIPTE e IPC'!C703*100/'RIPTE e IPC'!$C$864</f>
        <v>23.1300561897274</v>
      </c>
      <c r="U703" s="60" t="n">
        <f aca="false">'RIPTE e IPC'!M703*100/'RIPTE e IPC'!T703</f>
        <v>3843.87306588069</v>
      </c>
      <c r="V703" s="60"/>
      <c r="W703" s="60"/>
      <c r="X703" s="65"/>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v>
      </c>
      <c r="L704" s="58" t="n">
        <v>11.9033719174635</v>
      </c>
      <c r="M704" s="4" t="n">
        <v>881.29</v>
      </c>
      <c r="N704" s="4" t="n">
        <v>100.73</v>
      </c>
      <c r="O704" s="4" t="n">
        <f aca="false">'RIPTE e IPC'!M704*100/'RIPTE e IPC'!K704</f>
        <v>9889.42999035772</v>
      </c>
      <c r="P704" s="4" t="n">
        <f aca="false">'RIPTE e IPC'!O704*100/'RIPTE e IPC'!$O$864</f>
        <v>84.4553128814818</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c r="X704" s="62"/>
    </row>
    <row r="705" customFormat="false" ht="15" hidden="false" customHeight="false" outlineLevel="0" collapsed="false">
      <c r="A705" s="7" t="n">
        <v>2001</v>
      </c>
      <c r="B705" s="7" t="str">
        <f aca="false">'RIPTE e IPC'!B693</f>
        <v>Agosto</v>
      </c>
      <c r="C705" s="63" t="n">
        <v>47.0474</v>
      </c>
      <c r="D705" s="53"/>
      <c r="E705" s="53"/>
      <c r="F705" s="53"/>
      <c r="G705" s="53"/>
      <c r="H705" s="53"/>
      <c r="I705" s="53"/>
      <c r="J705" s="63" t="n">
        <f aca="false">'RIPTE e IPC'!C705*100/'RIPTE e IPC'!$C$773</f>
        <v>51.2388395531247</v>
      </c>
      <c r="K705" s="63" t="n">
        <f aca="false">'RIPTE e IPC'!J705*100/'RIPTE e IPC'!$J$864</f>
        <v>8.87956179793111</v>
      </c>
      <c r="L705" s="63" t="n">
        <v>11.9033719174635</v>
      </c>
      <c r="M705" s="7" t="n">
        <v>879.63</v>
      </c>
      <c r="N705" s="7" t="n">
        <v>100.54</v>
      </c>
      <c r="O705" s="7" t="n">
        <f aca="false">'RIPTE e IPC'!M705*100/'RIPTE e IPC'!K705</f>
        <v>9906.23208686885</v>
      </c>
      <c r="P705" s="7" t="n">
        <f aca="false">'RIPTE e IPC'!O705*100/'RIPTE e IPC'!$O$864</f>
        <v>84.5988020734065</v>
      </c>
      <c r="Q705" s="7" t="n">
        <f aca="false">'RIPTE e IPC'!M705*100/'RIPTE e IPC'!L705</f>
        <v>7389.75481988839</v>
      </c>
      <c r="R705" s="7" t="n">
        <f aca="false">AVERAGE('RIPTE e IPC'!Q704:Q706)</f>
        <v>7385.35830655618</v>
      </c>
      <c r="S705" s="7" t="n">
        <f aca="false">'RIPTE e IPC'!R705*100/'RIPTE e IPC'!$R$864</f>
        <v>62.5986928220782</v>
      </c>
      <c r="T705" s="63" t="n">
        <f aca="false">'RIPTE e IPC'!C705*100/'RIPTE e IPC'!$C$864</f>
        <v>22.9719486916332</v>
      </c>
      <c r="U705" s="63" t="n">
        <f aca="false">'RIPTE e IPC'!M705*100/'RIPTE e IPC'!T705</f>
        <v>3829.14837486285</v>
      </c>
      <c r="V705" s="63" t="n">
        <f aca="false">AVERAGE('RIPTE e IPC'!U704:U706)</f>
        <v>3823.26015047456</v>
      </c>
      <c r="W705" s="63" t="n">
        <f aca="false">'RIPTE e IPC'!V705*100/'RIPTE e IPC'!$V$864</f>
        <v>32.3933354907591</v>
      </c>
      <c r="X705" s="64" t="n">
        <f aca="false">T705/L705</f>
        <v>1.92986901954487</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3817.97837292975</v>
      </c>
      <c r="V706" s="60"/>
      <c r="W706" s="60"/>
      <c r="X706" s="65"/>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8.83369505273087</v>
      </c>
      <c r="L707" s="58" t="n">
        <v>11.9033719174635</v>
      </c>
      <c r="M707" s="4" t="n">
        <v>880.26</v>
      </c>
      <c r="N707" s="4" t="n">
        <v>100.62</v>
      </c>
      <c r="O707" s="4" t="n">
        <f aca="false">'RIPTE e IPC'!M707*100/'RIPTE e IPC'!K707</f>
        <v>9964.79949495058</v>
      </c>
      <c r="P707" s="4" t="n">
        <f aca="false">'RIPTE e IPC'!O707*100/'RIPTE e IPC'!$O$864</f>
        <v>85.0989652556144</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c r="X707" s="62"/>
    </row>
    <row r="708" customFormat="false" ht="15" hidden="false" customHeight="false" outlineLevel="0" collapsed="false">
      <c r="A708" s="7" t="n">
        <v>2001</v>
      </c>
      <c r="B708" s="7" t="str">
        <f aca="false">'RIPTE e IPC'!B696</f>
        <v>Noviembre</v>
      </c>
      <c r="C708" s="63" t="n">
        <v>46.65088</v>
      </c>
      <c r="D708" s="53"/>
      <c r="E708" s="53"/>
      <c r="F708" s="53"/>
      <c r="G708" s="53"/>
      <c r="H708" s="53"/>
      <c r="I708" s="53"/>
      <c r="J708" s="63" t="n">
        <f aca="false">'RIPTE e IPC'!C708*100/'RIPTE e IPC'!$C$773</f>
        <v>50.8069936985269</v>
      </c>
      <c r="K708" s="63" t="n">
        <f aca="false">'RIPTE e IPC'!J708*100/'RIPTE e IPC'!$J$864</f>
        <v>8.80472399936805</v>
      </c>
      <c r="L708" s="63"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3" t="n">
        <f aca="false">'RIPTE e IPC'!C708*100/'RIPTE e IPC'!$C$864</f>
        <v>22.7783389045843</v>
      </c>
      <c r="U708" s="63" t="n">
        <f aca="false">'RIPTE e IPC'!M708*100/'RIPTE e IPC'!T708</f>
        <v>3845.01259582073</v>
      </c>
      <c r="V708" s="63" t="n">
        <f aca="false">AVERAGE('RIPTE e IPC'!U707:U709)</f>
        <v>3840.46950413323</v>
      </c>
      <c r="W708" s="63" t="n">
        <f aca="false">'RIPTE e IPC'!V708*100/'RIPTE e IPC'!$V$864</f>
        <v>32.5391451779642</v>
      </c>
      <c r="X708" s="64" t="n">
        <f aca="false">T708/L708</f>
        <v>1.91360389833456</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8.79802951557143</v>
      </c>
      <c r="L709" s="60" t="n">
        <v>11.9033719174635</v>
      </c>
      <c r="M709" s="10" t="n">
        <v>870.52</v>
      </c>
      <c r="N709" s="10" t="n">
        <v>99.5</v>
      </c>
      <c r="O709" s="10" t="n">
        <f aca="false">'RIPTE e IPC'!M709*100/'RIPTE e IPC'!K709</f>
        <v>9894.48828807958</v>
      </c>
      <c r="P709" s="10" t="n">
        <f aca="false">'RIPTE e IPC'!O709*100/'RIPTE e IPC'!$O$864</f>
        <v>84.4985105295934</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c r="X709" s="65"/>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c r="X710" s="62"/>
    </row>
    <row r="711" customFormat="false" ht="15" hidden="false" customHeight="false" outlineLevel="0" collapsed="false">
      <c r="A711" s="7" t="n">
        <v>2002</v>
      </c>
      <c r="B711" s="7" t="str">
        <f aca="false">'RIPTE e IPC'!B699</f>
        <v>Febrero</v>
      </c>
      <c r="C711" s="63" t="n">
        <v>49.18163</v>
      </c>
      <c r="D711" s="53"/>
      <c r="E711" s="53"/>
      <c r="F711" s="53"/>
      <c r="G711" s="53"/>
      <c r="H711" s="53"/>
      <c r="I711" s="53"/>
      <c r="J711" s="63" t="n">
        <f aca="false">'RIPTE e IPC'!C711*100/'RIPTE e IPC'!$C$773</f>
        <v>53.5632074999074</v>
      </c>
      <c r="K711" s="63" t="n">
        <f aca="false">'RIPTE e IPC'!J711*100/'RIPTE e IPC'!$J$864</f>
        <v>9.28236890684676</v>
      </c>
      <c r="L711" s="63" t="n">
        <v>11.9033719174635</v>
      </c>
      <c r="M711" s="7" t="n">
        <v>887.02</v>
      </c>
      <c r="N711" s="7" t="n">
        <v>101.39</v>
      </c>
      <c r="O711" s="7" t="n">
        <f aca="false">'RIPTE e IPC'!M711*100/'RIPTE e IPC'!K711</f>
        <v>9555.96581973516</v>
      </c>
      <c r="P711" s="7" t="n">
        <f aca="false">'RIPTE e IPC'!O711*100/'RIPTE e IPC'!$O$864</f>
        <v>81.6075430006948</v>
      </c>
      <c r="Q711" s="7" t="n">
        <f aca="false">'RIPTE e IPC'!M711*100/'RIPTE e IPC'!L711</f>
        <v>7451.83806866228</v>
      </c>
      <c r="R711" s="7" t="n">
        <f aca="false">AVERAGE('RIPTE e IPC'!Q710:Q712)</f>
        <v>7407.36887648685</v>
      </c>
      <c r="S711" s="7" t="n">
        <f aca="false">'RIPTE e IPC'!R711*100/'RIPTE e IPC'!$R$864</f>
        <v>62.7852555924593</v>
      </c>
      <c r="T711" s="63" t="n">
        <f aca="false">'RIPTE e IPC'!C711*100/'RIPTE e IPC'!$C$864</f>
        <v>24.0140343766263</v>
      </c>
      <c r="U711" s="63" t="n">
        <f aca="false">'RIPTE e IPC'!M711*100/'RIPTE e IPC'!T711</f>
        <v>3693.75668448017</v>
      </c>
      <c r="V711" s="63" t="n">
        <f aca="false">AVERAGE('RIPTE e IPC'!U710:U712)</f>
        <v>3663.28651727455</v>
      </c>
      <c r="W711" s="63" t="n">
        <f aca="false">'RIPTE e IPC'!V711*100/'RIPTE e IPC'!$V$864</f>
        <v>31.0379269216403</v>
      </c>
      <c r="X711" s="64" t="n">
        <f aca="false">T711/L711</f>
        <v>2.01741443879403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9.64953123961841</v>
      </c>
      <c r="L712" s="60" t="n">
        <v>11.9033719174635</v>
      </c>
      <c r="M712" s="10" t="n">
        <v>882.39</v>
      </c>
      <c r="N712" s="10" t="n">
        <v>100.86</v>
      </c>
      <c r="O712" s="10" t="n">
        <f aca="false">'RIPTE e IPC'!M712*100/'RIPTE e IPC'!K712</f>
        <v>9144.38202321312</v>
      </c>
      <c r="P712" s="10" t="n">
        <f aca="false">'RIPTE e IPC'!O712*100/'RIPTE e IPC'!$O$864</f>
        <v>78.0926348264008</v>
      </c>
      <c r="Q712" s="10" t="n">
        <f aca="false">'RIPTE e IPC'!M712*100/'RIPTE e IPC'!L712</f>
        <v>7412.94152714359</v>
      </c>
      <c r="R712" s="10"/>
      <c r="S712" s="10"/>
      <c r="T712" s="60" t="n">
        <f aca="false">'RIPTE e IPC'!C712*100/'RIPTE e IPC'!$C$864</f>
        <v>24.9639049290106</v>
      </c>
      <c r="U712" s="60" t="n">
        <f aca="false">'RIPTE e IPC'!M712*100/'RIPTE e IPC'!T712</f>
        <v>3534.66335699177</v>
      </c>
      <c r="V712" s="60"/>
      <c r="W712" s="60"/>
      <c r="X712" s="65"/>
    </row>
    <row r="713" customFormat="false" ht="15" hidden="false" customHeight="false" outlineLevel="0" collapsed="false">
      <c r="A713" s="4" t="n">
        <v>2002</v>
      </c>
      <c r="B713" s="4" t="str">
        <f aca="false">'RIPTE e IPC'!B701</f>
        <v>Abril</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8281.36625961142</v>
      </c>
      <c r="P713" s="4" t="n">
        <f aca="false">'RIPTE e IPC'!O713*100/'RIPTE e IPC'!$O$864</f>
        <v>70.7225167905082</v>
      </c>
      <c r="Q713" s="4" t="n">
        <f aca="false">'RIPTE e IPC'!M713*100/'RIPTE e IPC'!L713</f>
        <v>7410.7572721123</v>
      </c>
      <c r="R713" s="4"/>
      <c r="S713" s="4"/>
      <c r="T713" s="58" t="n">
        <f aca="false">'RIPTE e IPC'!C713*100/'RIPTE e IPC'!$C$864</f>
        <v>27.5573151553087</v>
      </c>
      <c r="U713" s="58" t="n">
        <f aca="false">'RIPTE e IPC'!M713*100/'RIPTE e IPC'!T713</f>
        <v>3201.07381661985</v>
      </c>
      <c r="V713" s="58"/>
      <c r="W713" s="58"/>
      <c r="X713" s="62"/>
    </row>
    <row r="714" customFormat="false" ht="15" hidden="false" customHeight="false" outlineLevel="0" collapsed="false">
      <c r="A714" s="7" t="n">
        <v>2002</v>
      </c>
      <c r="B714" s="7" t="str">
        <f aca="false">'RIPTE e IPC'!B702</f>
        <v>Mayo</v>
      </c>
      <c r="C714" s="63" t="n">
        <v>58.702</v>
      </c>
      <c r="D714" s="53"/>
      <c r="E714" s="53"/>
      <c r="F714" s="53"/>
      <c r="G714" s="53"/>
      <c r="H714" s="53"/>
      <c r="I714" s="53"/>
      <c r="J714" s="63" t="n">
        <f aca="false">'RIPTE e IPC'!C714*100/'RIPTE e IPC'!$C$773</f>
        <v>63.9317445692541</v>
      </c>
      <c r="K714" s="63" t="n">
        <f aca="false">'RIPTE e IPC'!J714*100/'RIPTE e IPC'!$J$864</f>
        <v>11.0792102573607</v>
      </c>
      <c r="L714" s="63" t="n">
        <v>11.9033719174635</v>
      </c>
      <c r="M714" s="7" t="n">
        <v>882.12</v>
      </c>
      <c r="N714" s="7" t="n">
        <v>100.83</v>
      </c>
      <c r="O714" s="7" t="n">
        <f aca="false">'RIPTE e IPC'!M714*100/'RIPTE e IPC'!K714</f>
        <v>7961.93933961986</v>
      </c>
      <c r="P714" s="7" t="n">
        <f aca="false">'RIPTE e IPC'!O714*100/'RIPTE e IPC'!$O$864</f>
        <v>67.9946244350379</v>
      </c>
      <c r="Q714" s="7" t="n">
        <f aca="false">'RIPTE e IPC'!M714*100/'RIPTE e IPC'!L714</f>
        <v>7410.67326230341</v>
      </c>
      <c r="R714" s="7" t="n">
        <f aca="false">AVERAGE('RIPTE e IPC'!Q713:Q715)</f>
        <v>7389.41878065281</v>
      </c>
      <c r="S714" s="7" t="n">
        <f aca="false">'RIPTE e IPC'!R714*100/'RIPTE e IPC'!$R$864</f>
        <v>62.6331096181408</v>
      </c>
      <c r="T714" s="63" t="n">
        <f aca="false">'RIPTE e IPC'!C714*100/'RIPTE e IPC'!$C$864</f>
        <v>28.6625686455841</v>
      </c>
      <c r="U714" s="63" t="n">
        <f aca="false">'RIPTE e IPC'!M714*100/'RIPTE e IPC'!T714</f>
        <v>3077.60274700957</v>
      </c>
      <c r="V714" s="63" t="n">
        <f aca="false">AVERAGE('RIPTE e IPC'!U713:U715)</f>
        <v>3074.37187637706</v>
      </c>
      <c r="W714" s="63" t="n">
        <f aca="false">'RIPTE e IPC'!V714*100/'RIPTE e IPC'!$V$864</f>
        <v>26.0482299648051</v>
      </c>
      <c r="X714" s="64" t="n">
        <f aca="false">T714/L714</f>
        <v>2.40793691437408</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65.0525895927217</v>
      </c>
      <c r="Q715" s="10" t="n">
        <f aca="false">'RIPTE e IPC'!M715*100/'RIPTE e IPC'!L715</f>
        <v>7346.82580754271</v>
      </c>
      <c r="R715" s="10"/>
      <c r="S715" s="10"/>
      <c r="T715" s="60" t="n">
        <f aca="false">'RIPTE e IPC'!C715*100/'RIPTE e IPC'!$C$864</f>
        <v>29.7007335029014</v>
      </c>
      <c r="U715" s="60" t="n">
        <f aca="false">'RIPTE e IPC'!M715*100/'RIPTE e IPC'!T715</f>
        <v>2944.43906550177</v>
      </c>
      <c r="V715" s="60"/>
      <c r="W715" s="60"/>
      <c r="X715" s="65"/>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7654.19532349575</v>
      </c>
      <c r="P716" s="4" t="n">
        <f aca="false">'RIPTE e IPC'!O716*100/'RIPTE e IPC'!$O$864</f>
        <v>65.36650358333</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c r="X716" s="62"/>
    </row>
    <row r="717" customFormat="false" ht="15" hidden="false" customHeight="false" outlineLevel="0" collapsed="false">
      <c r="A717" s="7" t="n">
        <v>2002</v>
      </c>
      <c r="B717" s="7" t="str">
        <f aca="false">'RIPTE e IPC'!B705</f>
        <v>Agosto</v>
      </c>
      <c r="C717" s="63" t="n">
        <v>64.2378</v>
      </c>
      <c r="D717" s="53"/>
      <c r="E717" s="53"/>
      <c r="F717" s="53"/>
      <c r="G717" s="53"/>
      <c r="H717" s="53"/>
      <c r="I717" s="53"/>
      <c r="J717" s="63" t="n">
        <f aca="false">'RIPTE e IPC'!C717*100/'RIPTE e IPC'!$C$773</f>
        <v>69.9607274248038</v>
      </c>
      <c r="K717" s="63" t="n">
        <f aca="false">'RIPTE e IPC'!J717*100/'RIPTE e IPC'!$J$864</f>
        <v>12.1240177961617</v>
      </c>
      <c r="L717" s="63" t="n">
        <v>11.9033719174635</v>
      </c>
      <c r="M717" s="7" t="n">
        <v>885.3</v>
      </c>
      <c r="N717" s="7" t="n">
        <v>101.19</v>
      </c>
      <c r="O717" s="7" t="n">
        <f aca="false">'RIPTE e IPC'!M717*100/'RIPTE e IPC'!K717</f>
        <v>7302.03481126755</v>
      </c>
      <c r="P717" s="7" t="n">
        <f aca="false">'RIPTE e IPC'!O717*100/'RIPTE e IPC'!$O$864</f>
        <v>62.3590677378126</v>
      </c>
      <c r="Q717" s="7" t="n">
        <f aca="false">'RIPTE e IPC'!M717*100/'RIPTE e IPC'!L717</f>
        <v>7437.38838153223</v>
      </c>
      <c r="R717" s="7" t="n">
        <f aca="false">AVERAGE('RIPTE e IPC'!Q716:Q718)</f>
        <v>7515.8815463104</v>
      </c>
      <c r="S717" s="7" t="n">
        <f aca="false">'RIPTE e IPC'!R717*100/'RIPTE e IPC'!$R$864</f>
        <v>63.7050147975825</v>
      </c>
      <c r="T717" s="63" t="n">
        <f aca="false">'RIPTE e IPC'!C717*100/'RIPTE e IPC'!$C$864</f>
        <v>31.3655472069316</v>
      </c>
      <c r="U717" s="63" t="n">
        <f aca="false">'RIPTE e IPC'!M717*100/'RIPTE e IPC'!T717</f>
        <v>2822.52368868079</v>
      </c>
      <c r="V717" s="63" t="n">
        <f aca="false">AVERAGE('RIPTE e IPC'!U716:U718)</f>
        <v>2862.2482917743</v>
      </c>
      <c r="W717" s="63" t="n">
        <f aca="false">'RIPTE e IPC'!V717*100/'RIPTE e IPC'!$V$864</f>
        <v>24.2509705131597</v>
      </c>
      <c r="X717" s="64" t="n">
        <f aca="false">T717/L717</f>
        <v>2.63501362676193</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7258.18395378122</v>
      </c>
      <c r="P718" s="10" t="n">
        <f aca="false">'RIPTE e IPC'!O718*100/'RIPTE e IPC'!$O$864</f>
        <v>61.9845832738202</v>
      </c>
      <c r="Q718" s="10" t="n">
        <f aca="false">'RIPTE e IPC'!M718*100/'RIPTE e IPC'!L718</f>
        <v>7492.58282597667</v>
      </c>
      <c r="R718" s="10"/>
      <c r="S718" s="10"/>
      <c r="T718" s="60" t="n">
        <f aca="false">'RIPTE e IPC'!C718*100/'RIPTE e IPC'!$C$864</f>
        <v>31.789221201238</v>
      </c>
      <c r="U718" s="60" t="n">
        <f aca="false">'RIPTE e IPC'!M718*100/'RIPTE e IPC'!T718</f>
        <v>2805.57360733728</v>
      </c>
      <c r="V718" s="60"/>
      <c r="W718" s="60"/>
      <c r="X718" s="65"/>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7314.70735803834</v>
      </c>
      <c r="P719" s="4" t="n">
        <f aca="false">'RIPTE e IPC'!O719*100/'RIPTE e IPC'!$O$864</f>
        <v>62.4672907500161</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c r="X719" s="62"/>
    </row>
    <row r="720" customFormat="false" ht="15" hidden="false" customHeight="false" outlineLevel="0" collapsed="false">
      <c r="A720" s="7" t="n">
        <v>2002</v>
      </c>
      <c r="B720" s="7" t="str">
        <f aca="false">'RIPTE e IPC'!B708</f>
        <v>Noviembre</v>
      </c>
      <c r="C720" s="63" t="n">
        <v>65.58</v>
      </c>
      <c r="D720" s="53"/>
      <c r="E720" s="53"/>
      <c r="F720" s="53"/>
      <c r="G720" s="53"/>
      <c r="H720" s="53"/>
      <c r="I720" s="53"/>
      <c r="J720" s="63" t="n">
        <f aca="false">'RIPTE e IPC'!C720*100/'RIPTE e IPC'!$C$773</f>
        <v>71.4225036430051</v>
      </c>
      <c r="K720" s="63" t="n">
        <f aca="false">'RIPTE e IPC'!J720*100/'RIPTE e IPC'!$J$864</f>
        <v>12.3773399318203</v>
      </c>
      <c r="L720" s="63"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3" t="n">
        <f aca="false">'RIPTE e IPC'!C720*100/'RIPTE e IPC'!$C$864</f>
        <v>32.0209064729891</v>
      </c>
      <c r="U720" s="63" t="n">
        <f aca="false">'RIPTE e IPC'!M720*100/'RIPTE e IPC'!T720</f>
        <v>2793.95588240037</v>
      </c>
      <c r="V720" s="63" t="n">
        <f aca="false">AVERAGE('RIPTE e IPC'!U719:U721)</f>
        <v>2809.64644903823</v>
      </c>
      <c r="W720" s="63" t="n">
        <f aca="false">'RIPTE e IPC'!V720*100/'RIPTE e IPC'!$V$864</f>
        <v>23.8052908910262</v>
      </c>
      <c r="X720" s="64" t="n">
        <f aca="false">T720/L720</f>
        <v>2.69007023346142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7263.32633049115</v>
      </c>
      <c r="P721" s="10" t="n">
        <f aca="false">'RIPTE e IPC'!O721*100/'RIPTE e IPC'!$O$864</f>
        <v>62.0284989529256</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c r="X721" s="65"/>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7020.23262248152</v>
      </c>
      <c r="P722" s="4" t="n">
        <f aca="false">'RIPTE e IPC'!O722*100/'RIPTE e IPC'!$O$864</f>
        <v>59.9524889918368</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c r="X722" s="62"/>
    </row>
    <row r="723" customFormat="false" ht="15" hidden="false" customHeight="false" outlineLevel="0" collapsed="false">
      <c r="A723" s="7" t="n">
        <v>2003</v>
      </c>
      <c r="B723" s="7" t="str">
        <f aca="false">'RIPTE e IPC'!B711</f>
        <v>Febrero</v>
      </c>
      <c r="C723" s="63" t="n">
        <v>66.9464</v>
      </c>
      <c r="D723" s="53"/>
      <c r="E723" s="53"/>
      <c r="F723" s="53"/>
      <c r="G723" s="53"/>
      <c r="H723" s="53"/>
      <c r="I723" s="53"/>
      <c r="J723" s="63" t="n">
        <f aca="false">'RIPTE e IPC'!C723*100/'RIPTE e IPC'!$C$773</f>
        <v>72.9106358323586</v>
      </c>
      <c r="K723" s="63" t="n">
        <f aca="false">'RIPTE e IPC'!J723*100/'RIPTE e IPC'!$J$864</f>
        <v>12.6352294908755</v>
      </c>
      <c r="L723" s="63"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3" t="n">
        <f aca="false">'RIPTE e IPC'!C723*100/'RIPTE e IPC'!$C$864</f>
        <v>32.688081932042</v>
      </c>
      <c r="U723" s="63" t="n">
        <f aca="false">'RIPTE e IPC'!M723*100/'RIPTE e IPC'!T723</f>
        <v>2724.54040543444</v>
      </c>
      <c r="V723" s="63" t="n">
        <f aca="false">AVERAGE('RIPTE e IPC'!U722:U724)</f>
        <v>2717.13214464248</v>
      </c>
      <c r="W723" s="63" t="n">
        <f aca="false">'RIPTE e IPC'!V723*100/'RIPTE e IPC'!$V$864</f>
        <v>23.0214449631958</v>
      </c>
      <c r="X723" s="64" t="n">
        <f aca="false">T723/L723</f>
        <v>2.74611951627632</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7019.36314591193</v>
      </c>
      <c r="P724" s="10" t="n">
        <f aca="false">'RIPTE e IPC'!O724*100/'RIPTE e IPC'!$O$864</f>
        <v>59.9450636987917</v>
      </c>
      <c r="Q724" s="10" t="n">
        <f aca="false">'RIPTE e IPC'!M724*100/'RIPTE e IPC'!L724</f>
        <v>7494.43104177237</v>
      </c>
      <c r="R724" s="10"/>
      <c r="S724" s="10"/>
      <c r="T724" s="60" t="n">
        <f aca="false">'RIPTE e IPC'!C724*100/'RIPTE e IPC'!$C$864</f>
        <v>32.8788988007466</v>
      </c>
      <c r="U724" s="60" t="n">
        <f aca="false">'RIPTE e IPC'!M724*100/'RIPTE e IPC'!T724</f>
        <v>2713.25997079848</v>
      </c>
      <c r="V724" s="60"/>
      <c r="W724" s="60"/>
      <c r="X724" s="65"/>
    </row>
    <row r="725" customFormat="false" ht="15" hidden="false" customHeight="false" outlineLevel="0" collapsed="false">
      <c r="A725" s="4" t="n">
        <v>2003</v>
      </c>
      <c r="B725" s="4" t="str">
        <f aca="false">'RIPTE e IPC'!B713</f>
        <v>Abril</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6998.42238216883</v>
      </c>
      <c r="P725" s="4" t="n">
        <f aca="false">'RIPTE e IPC'!O725*100/'RIPTE e IPC'!$O$864</f>
        <v>59.7662304641538</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c r="X725" s="62"/>
    </row>
    <row r="726" customFormat="false" ht="15" hidden="false" customHeight="false" outlineLevel="0" collapsed="false">
      <c r="A726" s="7" t="n">
        <v>2003</v>
      </c>
      <c r="B726" s="7" t="str">
        <f aca="false">'RIPTE e IPC'!B714</f>
        <v>Mayo</v>
      </c>
      <c r="C726" s="63" t="n">
        <v>67.116</v>
      </c>
      <c r="D726" s="53"/>
      <c r="E726" s="53"/>
      <c r="F726" s="53"/>
      <c r="G726" s="53"/>
      <c r="H726" s="53"/>
      <c r="I726" s="53"/>
      <c r="J726" s="63" t="n">
        <f aca="false">'RIPTE e IPC'!C726*100/'RIPTE e IPC'!$C$773</f>
        <v>73.0953454483674</v>
      </c>
      <c r="K726" s="63" t="n">
        <f aca="false">'RIPTE e IPC'!J726*100/'RIPTE e IPC'!$J$864</f>
        <v>12.6672392019526</v>
      </c>
      <c r="L726" s="63"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3" t="n">
        <f aca="false">'RIPTE e IPC'!C726*100/'RIPTE e IPC'!$C$864</f>
        <v>32.7708929374982</v>
      </c>
      <c r="U726" s="63" t="n">
        <f aca="false">'RIPTE e IPC'!M726*100/'RIPTE e IPC'!T726</f>
        <v>2707.37206243405</v>
      </c>
      <c r="V726" s="63" t="n">
        <f aca="false">AVERAGE('RIPTE e IPC'!U725:U727)</f>
        <v>2724.29957723792</v>
      </c>
      <c r="W726" s="63" t="n">
        <f aca="false">'RIPTE e IPC'!V726*100/'RIPTE e IPC'!$V$864</f>
        <v>23.0821724678733</v>
      </c>
      <c r="X726" s="64" t="n">
        <f aca="false">T726/L726</f>
        <v>2.75307645301915</v>
      </c>
      <c r="AC726" s="0" t="s">
        <v>55</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7141.21660865393</v>
      </c>
      <c r="P727" s="10" t="n">
        <f aca="false">'RIPTE e IPC'!O727*100/'RIPTE e IPC'!$O$864</f>
        <v>60.9856871049538</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c r="X727" s="65"/>
      <c r="AB727" s="66" t="n">
        <v>2003</v>
      </c>
      <c r="AC727" s="67" t="n">
        <f aca="false">X729</f>
        <v>2.76360620338405</v>
      </c>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7228.73791429904</v>
      </c>
      <c r="P728" s="4" t="n">
        <f aca="false">'RIPTE e IPC'!O728*100/'RIPTE e IPC'!$O$864</f>
        <v>61.7331153449292</v>
      </c>
      <c r="Q728" s="4" t="n">
        <f aca="false">'RIPTE e IPC'!M728*100/'RIPTE e IPC'!L728</f>
        <v>7720.165398275</v>
      </c>
      <c r="R728" s="4"/>
      <c r="S728" s="4"/>
      <c r="T728" s="58" t="n">
        <f aca="false">'RIPTE e IPC'!C728*100/'RIPTE e IPC'!$C$864</f>
        <v>32.8882248043092</v>
      </c>
      <c r="U728" s="58" t="n">
        <f aca="false">'RIPTE e IPC'!M728*100/'RIPTE e IPC'!T728</f>
        <v>2794.19155478283</v>
      </c>
      <c r="V728" s="58"/>
      <c r="W728" s="58"/>
      <c r="X728" s="62"/>
      <c r="AB728" s="53" t="n">
        <v>2003</v>
      </c>
      <c r="AC728" s="68" t="n">
        <f aca="false">X732</f>
        <v>2.78785703476591</v>
      </c>
    </row>
    <row r="729" customFormat="false" ht="15" hidden="false" customHeight="false" outlineLevel="0" collapsed="false">
      <c r="A729" s="7" t="n">
        <v>2003</v>
      </c>
      <c r="B729" s="7" t="str">
        <f aca="false">'RIPTE e IPC'!B717</f>
        <v>Agosto</v>
      </c>
      <c r="C729" s="63" t="n">
        <v>67.3727</v>
      </c>
      <c r="D729" s="53"/>
      <c r="E729" s="53"/>
      <c r="F729" s="53"/>
      <c r="G729" s="53"/>
      <c r="H729" s="53"/>
      <c r="I729" s="53"/>
      <c r="J729" s="63" t="n">
        <f aca="false">'RIPTE e IPC'!C729*100/'RIPTE e IPC'!$C$773</f>
        <v>73.3749147787296</v>
      </c>
      <c r="K729" s="63" t="n">
        <f aca="false">'RIPTE e IPC'!J729*100/'RIPTE e IPC'!$J$864</f>
        <v>12.7156878625274</v>
      </c>
      <c r="L729" s="63" t="n">
        <v>11.9033719174635</v>
      </c>
      <c r="M729" s="7" t="n">
        <v>941.34</v>
      </c>
      <c r="N729" s="7" t="n">
        <v>107.6</v>
      </c>
      <c r="O729" s="7" t="n">
        <f aca="false">'RIPTE e IPC'!M729*100/'RIPTE e IPC'!K729</f>
        <v>7402.98134223701</v>
      </c>
      <c r="P729" s="7" t="n">
        <f aca="false">'RIPTE e IPC'!O729*100/'RIPTE e IPC'!$O$864</f>
        <v>63.2211468329312</v>
      </c>
      <c r="Q729" s="7" t="n">
        <f aca="false">'RIPTE e IPC'!M729*100/'RIPTE e IPC'!L729</f>
        <v>7908.17935058347</v>
      </c>
      <c r="R729" s="7" t="n">
        <f aca="false">AVERAGE('RIPTE e IPC'!Q728:Q730)</f>
        <v>7931.28204802977</v>
      </c>
      <c r="S729" s="7" t="n">
        <f aca="false">'RIPTE e IPC'!R729*100/'RIPTE e IPC'!$R$864</f>
        <v>67.2259717134012</v>
      </c>
      <c r="T729" s="63" t="n">
        <f aca="false">'RIPTE e IPC'!C729*100/'RIPTE e IPC'!$C$864</f>
        <v>32.8962324722896</v>
      </c>
      <c r="U729" s="63" t="n">
        <f aca="false">'RIPTE e IPC'!M729*100/'RIPTE e IPC'!T729</f>
        <v>2861.54349375098</v>
      </c>
      <c r="V729" s="63" t="n">
        <f aca="false">AVERAGE('RIPTE e IPC'!U728:U730)</f>
        <v>2869.7396781223</v>
      </c>
      <c r="W729" s="63" t="n">
        <f aca="false">'RIPTE e IPC'!V729*100/'RIPTE e IPC'!$V$864</f>
        <v>24.3144427807299</v>
      </c>
      <c r="X729" s="64" t="n">
        <f aca="false">T729/L729</f>
        <v>2.76360620338405</v>
      </c>
      <c r="AB729" s="66" t="n">
        <v>2004</v>
      </c>
      <c r="AC729" s="67" t="n">
        <f aca="false">X735</f>
        <v>2.80834226005701</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7640.83680344746</v>
      </c>
      <c r="P730" s="10" t="n">
        <f aca="false">'RIPTE e IPC'!O730*100/'RIPTE e IPC'!$O$864</f>
        <v>65.2524223884166</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c r="X730" s="65"/>
      <c r="AB730" s="53" t="n">
        <v>2004</v>
      </c>
      <c r="AC730" s="68" t="n">
        <f aca="false">X738</f>
        <v>2.87006046184515</v>
      </c>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7881.70278409096</v>
      </c>
      <c r="P731" s="4" t="n">
        <f aca="false">'RIPTE e IPC'!O731*100/'RIPTE e IPC'!$O$864</f>
        <v>67.3094076522372</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c r="X731" s="62"/>
      <c r="AB731" s="66" t="n">
        <f aca="false">AB727+1</f>
        <v>2004</v>
      </c>
      <c r="AC731" s="67" t="n">
        <f aca="false">X741</f>
        <v>2.90956651005873</v>
      </c>
    </row>
    <row r="732" customFormat="false" ht="15" hidden="false" customHeight="false" outlineLevel="0" collapsed="false">
      <c r="A732" s="7" t="n">
        <v>2003</v>
      </c>
      <c r="B732" s="7" t="str">
        <f aca="false">'RIPTE e IPC'!B720</f>
        <v>Noviembre</v>
      </c>
      <c r="C732" s="63" t="n">
        <v>67.9639</v>
      </c>
      <c r="D732" s="53"/>
      <c r="E732" s="53"/>
      <c r="F732" s="53"/>
      <c r="G732" s="53"/>
      <c r="H732" s="53"/>
      <c r="I732" s="53"/>
      <c r="J732" s="63" t="n">
        <f aca="false">'RIPTE e IPC'!C732*100/'RIPTE e IPC'!$C$773</f>
        <v>74.0187846194394</v>
      </c>
      <c r="K732" s="63" t="n">
        <f aca="false">'RIPTE e IPC'!J732*100/'RIPTE e IPC'!$J$864</f>
        <v>12.8272688836877</v>
      </c>
      <c r="L732" s="63" t="n">
        <v>11.9033719174635</v>
      </c>
      <c r="M732" s="7" t="n">
        <v>1020.36</v>
      </c>
      <c r="N732" s="7" t="n">
        <v>116.63</v>
      </c>
      <c r="O732" s="7" t="n">
        <f aca="false">'RIPTE e IPC'!M732*100/'RIPTE e IPC'!K732</f>
        <v>7954.61613264832</v>
      </c>
      <c r="P732" s="7" t="n">
        <f aca="false">'RIPTE e IPC'!O732*100/'RIPTE e IPC'!$O$864</f>
        <v>67.9320845579489</v>
      </c>
      <c r="Q732" s="7" t="n">
        <f aca="false">'RIPTE e IPC'!M732*100/'RIPTE e IPC'!L732</f>
        <v>8572.02486047692</v>
      </c>
      <c r="R732" s="7" t="n">
        <f aca="false">AVERAGE('RIPTE e IPC'!Q731:Q733)</f>
        <v>8595.91164947292</v>
      </c>
      <c r="S732" s="7" t="n">
        <f aca="false">'RIPTE e IPC'!R732*100/'RIPTE e IPC'!$R$864</f>
        <v>72.8594078358255</v>
      </c>
      <c r="T732" s="63" t="n">
        <f aca="false">'RIPTE e IPC'!C732*100/'RIPTE e IPC'!$C$864</f>
        <v>33.1848991375356</v>
      </c>
      <c r="U732" s="63" t="n">
        <f aca="false">'RIPTE e IPC'!M732*100/'RIPTE e IPC'!T732</f>
        <v>3074.7720394481</v>
      </c>
      <c r="V732" s="63" t="n">
        <f aca="false">AVERAGE('RIPTE e IPC'!U731:U733)</f>
        <v>3083.62368301005</v>
      </c>
      <c r="W732" s="63" t="n">
        <f aca="false">'RIPTE e IPC'!V732*100/'RIPTE e IPC'!$V$864</f>
        <v>26.126617744962</v>
      </c>
      <c r="X732" s="64" t="n">
        <f aca="false">T732/L732</f>
        <v>2.78785703476591</v>
      </c>
      <c r="AB732" s="53" t="n">
        <f aca="false">AB728+1</f>
        <v>2004</v>
      </c>
      <c r="AC732" s="68" t="n">
        <f aca="false">X744</f>
        <v>2.87423147505799</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8096.22864892441</v>
      </c>
      <c r="P733" s="10" t="n">
        <f aca="false">'RIPTE e IPC'!O733*100/'RIPTE e IPC'!$O$864</f>
        <v>69.1414494436594</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c r="X733" s="65"/>
      <c r="AB733" s="66" t="n">
        <f aca="false">AB729+1</f>
        <v>2005</v>
      </c>
      <c r="AC733" s="67" t="n">
        <f aca="false">X747</f>
        <v>2.87069916769325</v>
      </c>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8250.43031330227</v>
      </c>
      <c r="P734" s="4" t="n">
        <f aca="false">'RIPTE e IPC'!O734*100/'RIPTE e IPC'!$O$864</f>
        <v>70.4583251204755</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c r="X734" s="62"/>
      <c r="AB734" s="53" t="n">
        <f aca="false">AB730+1</f>
        <v>2005</v>
      </c>
      <c r="AC734" s="68" t="n">
        <f aca="false">X750</f>
        <v>2.84928920836837</v>
      </c>
    </row>
    <row r="735" customFormat="false" ht="15" hidden="false" customHeight="false" outlineLevel="0" collapsed="false">
      <c r="A735" s="7" t="n">
        <v>2004</v>
      </c>
      <c r="B735" s="7" t="str">
        <f aca="false">'RIPTE e IPC'!B723</f>
        <v>Febrero</v>
      </c>
      <c r="C735" s="63" t="n">
        <v>68.4633</v>
      </c>
      <c r="D735" s="53"/>
      <c r="E735" s="53"/>
      <c r="F735" s="53"/>
      <c r="G735" s="53"/>
      <c r="H735" s="53"/>
      <c r="I735" s="53"/>
      <c r="J735" s="63" t="n">
        <f aca="false">'RIPTE e IPC'!C735*100/'RIPTE e IPC'!$C$773</f>
        <v>74.5626760241255</v>
      </c>
      <c r="K735" s="63" t="n">
        <f aca="false">'RIPTE e IPC'!J735*100/'RIPTE e IPC'!$J$864</f>
        <v>12.9215238937815</v>
      </c>
      <c r="L735" s="63" t="n">
        <v>11.9033719174635</v>
      </c>
      <c r="M735" s="7" t="n">
        <v>1090.92</v>
      </c>
      <c r="N735" s="7" t="n">
        <v>124.7</v>
      </c>
      <c r="O735" s="7" t="n">
        <f aca="false">'RIPTE e IPC'!M735*100/'RIPTE e IPC'!K735</f>
        <v>8442.65745253938</v>
      </c>
      <c r="P735" s="7" t="n">
        <f aca="false">'RIPTE e IPC'!O735*100/'RIPTE e IPC'!$O$864</f>
        <v>72.0999367406003</v>
      </c>
      <c r="Q735" s="7" t="n">
        <f aca="false">'RIPTE e IPC'!M735*100/'RIPTE e IPC'!L735</f>
        <v>9164.79807204466</v>
      </c>
      <c r="R735" s="7" t="n">
        <f aca="false">AVERAGE('RIPTE e IPC'!Q734:Q736)</f>
        <v>9124.44536050511</v>
      </c>
      <c r="S735" s="7" t="n">
        <f aca="false">'RIPTE e IPC'!R735*100/'RIPTE e IPC'!$R$864</f>
        <v>77.3392878971147</v>
      </c>
      <c r="T735" s="63" t="n">
        <f aca="false">'RIPTE e IPC'!C735*100/'RIPTE e IPC'!$C$864</f>
        <v>33.4287423929886</v>
      </c>
      <c r="U735" s="63" t="n">
        <f aca="false">'RIPTE e IPC'!M735*100/'RIPTE e IPC'!T735</f>
        <v>3263.41920726522</v>
      </c>
      <c r="V735" s="63" t="n">
        <f aca="false">AVERAGE('RIPTE e IPC'!U734:U736)</f>
        <v>3243.63496318137</v>
      </c>
      <c r="W735" s="63" t="n">
        <f aca="false">'RIPTE e IPC'!V735*100/'RIPTE e IPC'!$V$864</f>
        <v>27.4823452855669</v>
      </c>
      <c r="X735" s="64" t="n">
        <f aca="false">T735/L735</f>
        <v>2.80834226005701</v>
      </c>
      <c r="AB735" s="66" t="n">
        <f aca="false">AB731+1</f>
        <v>2005</v>
      </c>
      <c r="AC735" s="67" t="n">
        <f aca="false">X753</f>
        <v>2.82025927259917</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8481.33558214984</v>
      </c>
      <c r="P736" s="10" t="n">
        <f aca="false">'RIPTE e IPC'!O736*100/'RIPTE e IPC'!$O$864</f>
        <v>72.4302463278169</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c r="X736" s="65"/>
      <c r="AB736" s="53" t="n">
        <f aca="false">AB732+1</f>
        <v>2005</v>
      </c>
      <c r="AC736" s="68" t="n">
        <f aca="false">X756</f>
        <v>2.81355766047523</v>
      </c>
    </row>
    <row r="737" customFormat="false" ht="15" hidden="false" customHeight="false" outlineLevel="0" collapsed="false">
      <c r="A737" s="4" t="n">
        <v>2004</v>
      </c>
      <c r="B737" s="4" t="str">
        <f aca="false">'RIPTE e IPC'!B725</f>
        <v>Abril</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8383.32612475719</v>
      </c>
      <c r="P737" s="4" t="n">
        <f aca="false">'RIPTE e IPC'!O737*100/'RIPTE e IPC'!$O$864</f>
        <v>71.5932497165348</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c r="X737" s="62"/>
      <c r="AB737" s="66" t="n">
        <f aca="false">AB733+1</f>
        <v>2006</v>
      </c>
      <c r="AC737" s="67" t="n">
        <f aca="false">X759</f>
        <v>2.79674154524733</v>
      </c>
    </row>
    <row r="738" customFormat="false" ht="15" hidden="false" customHeight="false" outlineLevel="0" collapsed="false">
      <c r="A738" s="7" t="n">
        <v>2004</v>
      </c>
      <c r="B738" s="7" t="str">
        <f aca="false">'RIPTE e IPC'!B726</f>
        <v>Mayo</v>
      </c>
      <c r="C738" s="63" t="n">
        <v>69.9679</v>
      </c>
      <c r="D738" s="53"/>
      <c r="E738" s="53"/>
      <c r="F738" s="53"/>
      <c r="G738" s="53"/>
      <c r="H738" s="53"/>
      <c r="I738" s="53"/>
      <c r="J738" s="63" t="n">
        <f aca="false">'RIPTE e IPC'!C738*100/'RIPTE e IPC'!$C$773</f>
        <v>76.2013204123729</v>
      </c>
      <c r="K738" s="63" t="n">
        <f aca="false">'RIPTE e IPC'!J738*100/'RIPTE e IPC'!$J$864</f>
        <v>13.2054968376884</v>
      </c>
      <c r="L738" s="63" t="n">
        <v>11.9033719174635</v>
      </c>
      <c r="M738" s="7" t="n">
        <v>1088.57</v>
      </c>
      <c r="N738" s="7" t="n">
        <v>124.43</v>
      </c>
      <c r="O738" s="7" t="n">
        <f aca="false">'RIPTE e IPC'!M738*100/'RIPTE e IPC'!K738</f>
        <v>8243.30968671492</v>
      </c>
      <c r="P738" s="7" t="n">
        <f aca="false">'RIPTE e IPC'!O738*100/'RIPTE e IPC'!$O$864</f>
        <v>70.3975152712796</v>
      </c>
      <c r="Q738" s="7" t="n">
        <f aca="false">'RIPTE e IPC'!M738*100/'RIPTE e IPC'!L738</f>
        <v>9145.05576695418</v>
      </c>
      <c r="R738" s="7" t="n">
        <f aca="false">AVERAGE('RIPTE e IPC'!Q737:Q739)</f>
        <v>9208.09112689555</v>
      </c>
      <c r="S738" s="7" t="n">
        <f aca="false">'RIPTE e IPC'!R738*100/'RIPTE e IPC'!$R$864</f>
        <v>78.0482738960057</v>
      </c>
      <c r="T738" s="63" t="n">
        <f aca="false">'RIPTE e IPC'!C738*100/'RIPTE e IPC'!$C$864</f>
        <v>34.1633971029499</v>
      </c>
      <c r="U738" s="63" t="n">
        <f aca="false">'RIPTE e IPC'!M738*100/'RIPTE e IPC'!T738</f>
        <v>3186.36345419527</v>
      </c>
      <c r="V738" s="63" t="n">
        <f aca="false">AVERAGE('RIPTE e IPC'!U737:U739)</f>
        <v>3210.11763224721</v>
      </c>
      <c r="W738" s="63" t="n">
        <f aca="false">'RIPTE e IPC'!V738*100/'RIPTE e IPC'!$V$864</f>
        <v>27.1983630026531</v>
      </c>
      <c r="X738" s="64" t="n">
        <f aca="false">T738/L738</f>
        <v>2.87006046184515</v>
      </c>
      <c r="AB738" s="53" t="n">
        <f aca="false">AB734+1</f>
        <v>2006</v>
      </c>
      <c r="AC738" s="68" t="n">
        <f aca="false">X762</f>
        <v>2.77616143019884</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8287.65361639312</v>
      </c>
      <c r="P739" s="10" t="n">
        <f aca="false">'RIPTE e IPC'!O739*100/'RIPTE e IPC'!$O$864</f>
        <v>70.776210550888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c r="X739" s="65"/>
      <c r="AB739" s="66" t="n">
        <f aca="false">AB735+1</f>
        <v>2006</v>
      </c>
      <c r="AC739" s="67" t="n">
        <f aca="false">X765</f>
        <v>2.72902308551815</v>
      </c>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8153.46540506073</v>
      </c>
      <c r="P740" s="4" t="n">
        <f aca="false">'RIPTE e IPC'!O740*100/'RIPTE e IPC'!$O$864</f>
        <v>69.630248914663</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c r="X740" s="62"/>
      <c r="AB740" s="53" t="n">
        <f aca="false">AB736+1</f>
        <v>2006</v>
      </c>
      <c r="AC740" s="68" t="n">
        <f aca="false">X768</f>
        <v>2.70408733036636</v>
      </c>
    </row>
    <row r="741" customFormat="false" ht="15" hidden="false" customHeight="false" outlineLevel="0" collapsed="false">
      <c r="A741" s="7" t="n">
        <v>2004</v>
      </c>
      <c r="B741" s="7" t="str">
        <f aca="false">'RIPTE e IPC'!B729</f>
        <v>Agosto</v>
      </c>
      <c r="C741" s="63" t="n">
        <v>70.931</v>
      </c>
      <c r="D741" s="53"/>
      <c r="E741" s="53"/>
      <c r="F741" s="53"/>
      <c r="G741" s="53"/>
      <c r="H741" s="53"/>
      <c r="I741" s="53"/>
      <c r="J741" s="63" t="n">
        <f aca="false">'RIPTE e IPC'!C741*100/'RIPTE e IPC'!$C$773</f>
        <v>77.2502227188471</v>
      </c>
      <c r="K741" s="63" t="n">
        <f aca="false">'RIPTE e IPC'!J741*100/'RIPTE e IPC'!$J$864</f>
        <v>13.3872689646835</v>
      </c>
      <c r="L741" s="63" t="n">
        <v>11.9033719174635</v>
      </c>
      <c r="M741" s="7" t="n">
        <v>1085.02</v>
      </c>
      <c r="N741" s="7" t="n">
        <v>124.02</v>
      </c>
      <c r="O741" s="7" t="n">
        <f aca="false">'RIPTE e IPC'!M741*100/'RIPTE e IPC'!K741</f>
        <v>8104.86442651115</v>
      </c>
      <c r="P741" s="7" t="n">
        <f aca="false">'RIPTE e IPC'!O741*100/'RIPTE e IPC'!$O$864</f>
        <v>69.2151986181593</v>
      </c>
      <c r="Q741" s="7" t="n">
        <f aca="false">'RIPTE e IPC'!M741*100/'RIPTE e IPC'!L741</f>
        <v>9115.23228479622</v>
      </c>
      <c r="R741" s="7" t="n">
        <f aca="false">AVERAGE('RIPTE e IPC'!Q740:Q742)</f>
        <v>9119.12473927505</v>
      </c>
      <c r="S741" s="7" t="n">
        <f aca="false">'RIPTE e IPC'!R741*100/'RIPTE e IPC'!$R$864</f>
        <v>77.2941900264118</v>
      </c>
      <c r="T741" s="63" t="n">
        <f aca="false">'RIPTE e IPC'!C741*100/'RIPTE e IPC'!$C$864</f>
        <v>34.6336522878254</v>
      </c>
      <c r="U741" s="63" t="n">
        <f aca="false">'RIPTE e IPC'!M741*100/'RIPTE e IPC'!T741</f>
        <v>3132.84891521941</v>
      </c>
      <c r="V741" s="63" t="n">
        <f aca="false">AVERAGE('RIPTE e IPC'!U740:U742)</f>
        <v>3131.26006749198</v>
      </c>
      <c r="W741" s="63" t="n">
        <f aca="false">'RIPTE e IPC'!V741*100/'RIPTE e IPC'!$V$864</f>
        <v>26.5302265299667</v>
      </c>
      <c r="X741" s="64" t="n">
        <f aca="false">T741/L741</f>
        <v>2.90956651005873</v>
      </c>
      <c r="AB741" s="66" t="n">
        <f aca="false">AB737+1</f>
        <v>2007</v>
      </c>
      <c r="AC741" s="67" t="n">
        <f aca="false">X771</f>
        <v>2.67837313348258</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8043.93212036766</v>
      </c>
      <c r="P742" s="10" t="n">
        <f aca="false">'RIPTE e IPC'!O742*100/'RIPTE e IPC'!$O$864</f>
        <v>68.6948393067575</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c r="X742" s="65"/>
      <c r="AB742" s="53" t="n">
        <f aca="false">AB738+1</f>
        <v>2007</v>
      </c>
      <c r="AC742" s="68" t="n">
        <f aca="false">X774</f>
        <v>2.63984694437745</v>
      </c>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8047.63738631823</v>
      </c>
      <c r="P743" s="4" t="n">
        <f aca="false">'RIPTE e IPC'!O743*100/'RIPTE e IPC'!$O$864</f>
        <v>68.7264821209004</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c r="X743" s="62"/>
      <c r="AB743" s="66" t="n">
        <f aca="false">AB739+1</f>
        <v>2007</v>
      </c>
      <c r="AC743" s="67" t="n">
        <f aca="false">X777</f>
        <v>2.59145453829007</v>
      </c>
    </row>
    <row r="744" customFormat="false" ht="15" hidden="false" customHeight="false" outlineLevel="0" collapsed="false">
      <c r="A744" s="7" t="n">
        <v>2004</v>
      </c>
      <c r="B744" s="7" t="str">
        <f aca="false">'RIPTE e IPC'!B732</f>
        <v>Noviembre</v>
      </c>
      <c r="C744" s="63" t="n">
        <v>71.6615</v>
      </c>
      <c r="D744" s="53"/>
      <c r="E744" s="53"/>
      <c r="F744" s="53"/>
      <c r="G744" s="53"/>
      <c r="H744" s="53"/>
      <c r="I744" s="53"/>
      <c r="J744" s="63" t="n">
        <f aca="false">'RIPTE e IPC'!C744*100/'RIPTE e IPC'!$C$773</f>
        <v>78.0458027571395</v>
      </c>
      <c r="K744" s="63" t="n">
        <f aca="false">'RIPTE e IPC'!J744*100/'RIPTE e IPC'!$J$864</f>
        <v>13.5251409808499</v>
      </c>
      <c r="L744" s="63" t="n">
        <v>12.1738056267564</v>
      </c>
      <c r="M744" s="7" t="n">
        <v>1090.41</v>
      </c>
      <c r="N744" s="7" t="n">
        <v>124.64</v>
      </c>
      <c r="O744" s="7" t="n">
        <f aca="false">'RIPTE e IPC'!M744*100/'RIPTE e IPC'!K744</f>
        <v>8062.09710896101</v>
      </c>
      <c r="P744" s="7" t="n">
        <f aca="false">'RIPTE e IPC'!O744*100/'RIPTE e IPC'!$O$864</f>
        <v>68.8499675392881</v>
      </c>
      <c r="Q744" s="7" t="n">
        <f aca="false">'RIPTE e IPC'!M744*100/'RIPTE e IPC'!L744</f>
        <v>8957.01831811266</v>
      </c>
      <c r="R744" s="7" t="n">
        <f aca="false">AVERAGE('RIPTE e IPC'!Q743:Q745)</f>
        <v>8985.12191104348</v>
      </c>
      <c r="S744" s="7" t="n">
        <f aca="false">'RIPTE e IPC'!R744*100/'RIPTE e IPC'!$R$864</f>
        <v>76.1583748724861</v>
      </c>
      <c r="T744" s="63" t="n">
        <f aca="false">'RIPTE e IPC'!C744*100/'RIPTE e IPC'!$C$864</f>
        <v>34.9903353036613</v>
      </c>
      <c r="U744" s="63" t="n">
        <f aca="false">'RIPTE e IPC'!M744*100/'RIPTE e IPC'!T744</f>
        <v>3116.31766468355</v>
      </c>
      <c r="V744" s="63" t="n">
        <f aca="false">AVERAGE('RIPTE e IPC'!U743:U745)</f>
        <v>3117.44377767988</v>
      </c>
      <c r="W744" s="63" t="n">
        <f aca="false">'RIPTE e IPC'!V744*100/'RIPTE e IPC'!$V$864</f>
        <v>26.4131652541167</v>
      </c>
      <c r="X744" s="64" t="n">
        <f aca="false">T744/L744</f>
        <v>2.87423147505799</v>
      </c>
      <c r="AB744" s="53" t="n">
        <f aca="false">AB740+1</f>
        <v>2007</v>
      </c>
      <c r="AC744" s="68" t="n">
        <f aca="false">X780</f>
        <v>2.56459174114845</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8085.29679329148</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c r="X745" s="65"/>
      <c r="AB745" s="66" t="n">
        <f aca="false">AB741+1</f>
        <v>2008</v>
      </c>
      <c r="AC745" s="67" t="n">
        <f aca="false">X783</f>
        <v>2.53765927265791</v>
      </c>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7960.63284642274</v>
      </c>
      <c r="P746" s="4" t="n">
        <f aca="false">'RIPTE e IPC'!O746*100/'RIPTE e IPC'!$O$864</f>
        <v>67.9834670385198</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c r="X746" s="62"/>
      <c r="AB746" s="53" t="n">
        <f aca="false">AB742+1</f>
        <v>2008</v>
      </c>
      <c r="AC746" s="68" t="n">
        <f aca="false">X786</f>
        <v>2.51590105192262</v>
      </c>
    </row>
    <row r="747" customFormat="false" ht="15" hidden="false" customHeight="false" outlineLevel="0" collapsed="false">
      <c r="A747" s="7" t="n">
        <v>2005</v>
      </c>
      <c r="B747" s="7" t="str">
        <f aca="false">'RIPTE e IPC'!B735</f>
        <v>Febrero</v>
      </c>
      <c r="C747" s="63" t="n">
        <v>74.028</v>
      </c>
      <c r="D747" s="53"/>
      <c r="E747" s="53"/>
      <c r="F747" s="53"/>
      <c r="G747" s="53"/>
      <c r="H747" s="53"/>
      <c r="I747" s="53"/>
      <c r="J747" s="63" t="n">
        <f aca="false">'RIPTE e IPC'!C747*100/'RIPTE e IPC'!$C$773</f>
        <v>80.6231335724974</v>
      </c>
      <c r="K747" s="63" t="n">
        <f aca="false">'RIPTE e IPC'!J747*100/'RIPTE e IPC'!$J$864</f>
        <v>13.9717859175479</v>
      </c>
      <c r="L747" s="63" t="n">
        <v>12.5912991631354</v>
      </c>
      <c r="M747" s="7" t="n">
        <v>1102.37</v>
      </c>
      <c r="N747" s="7" t="n">
        <v>126</v>
      </c>
      <c r="O747" s="7" t="n">
        <f aca="false">'RIPTE e IPC'!M747*100/'RIPTE e IPC'!K747</f>
        <v>7889.97202294286</v>
      </c>
      <c r="P747" s="7" t="n">
        <f aca="false">'RIPTE e IPC'!O747*100/'RIPTE e IPC'!$O$864</f>
        <v>67.38002660148</v>
      </c>
      <c r="Q747" s="7" t="n">
        <f aca="false">'RIPTE e IPC'!M747*100/'RIPTE e IPC'!L747</f>
        <v>8755.01396414677</v>
      </c>
      <c r="R747" s="7" t="n">
        <f aca="false">AVERAGE('RIPTE e IPC'!Q746:Q748)</f>
        <v>8783.44759400192</v>
      </c>
      <c r="S747" s="7" t="n">
        <f aca="false">'RIPTE e IPC'!R747*100/'RIPTE e IPC'!$R$864</f>
        <v>74.448972552577</v>
      </c>
      <c r="T747" s="63" t="n">
        <f aca="false">'RIPTE e IPC'!C747*100/'RIPTE e IPC'!$C$864</f>
        <v>36.1458320277895</v>
      </c>
      <c r="U747" s="63" t="n">
        <f aca="false">'RIPTE e IPC'!M747*100/'RIPTE e IPC'!T747</f>
        <v>3049.78454819488</v>
      </c>
      <c r="V747" s="63" t="n">
        <f aca="false">AVERAGE('RIPTE e IPC'!U746:U748)</f>
        <v>3053.6488454807</v>
      </c>
      <c r="W747" s="63" t="n">
        <f aca="false">'RIPTE e IPC'!V747*100/'RIPTE e IPC'!$V$864</f>
        <v>25.8726499451907</v>
      </c>
      <c r="X747" s="64" t="n">
        <f aca="false">T747/L747</f>
        <v>2.87069916769325</v>
      </c>
      <c r="AB747" s="66" t="n">
        <f aca="false">AB743+1</f>
        <v>2008</v>
      </c>
      <c r="AC747" s="67" t="n">
        <f aca="false">X789</f>
        <v>2.46857324135114</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c r="X748" s="65"/>
      <c r="AB748" s="53" t="n">
        <f aca="false">AB744+1</f>
        <v>2008</v>
      </c>
      <c r="AC748" s="68" t="n">
        <f aca="false">X792</f>
        <v>2.41738645177176</v>
      </c>
    </row>
    <row r="749" customFormat="false" ht="15" hidden="false" customHeight="false" outlineLevel="0" collapsed="false">
      <c r="A749" s="4" t="n">
        <v>2005</v>
      </c>
      <c r="B749" s="4" t="str">
        <f aca="false">'RIPTE e IPC'!B737</f>
        <v>Abril</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3134.26714508957</v>
      </c>
      <c r="V749" s="58"/>
      <c r="W749" s="58"/>
      <c r="X749" s="62"/>
      <c r="AB749" s="66" t="n">
        <f aca="false">AB745+1</f>
        <v>2009</v>
      </c>
      <c r="AC749" s="67" t="n">
        <f aca="false">X795</f>
        <v>2.39453030169883</v>
      </c>
    </row>
    <row r="750" customFormat="false" ht="15" hidden="false" customHeight="false" outlineLevel="0" collapsed="false">
      <c r="A750" s="7" t="n">
        <v>2005</v>
      </c>
      <c r="B750" s="7" t="str">
        <f aca="false">'RIPTE e IPC'!B738</f>
        <v>Mayo</v>
      </c>
      <c r="C750" s="63" t="n">
        <v>75.9947</v>
      </c>
      <c r="D750" s="53"/>
      <c r="E750" s="53"/>
      <c r="F750" s="53"/>
      <c r="G750" s="53"/>
      <c r="H750" s="53"/>
      <c r="I750" s="53"/>
      <c r="J750" s="63" t="n">
        <f aca="false">'RIPTE e IPC'!C750*100/'RIPTE e IPC'!$C$773</f>
        <v>82.7650463189856</v>
      </c>
      <c r="K750" s="63" t="n">
        <f aca="false">'RIPTE e IPC'!J750*100/'RIPTE e IPC'!$J$864</f>
        <v>14.3429739999497</v>
      </c>
      <c r="L750" s="63" t="n">
        <v>13.0229382550188</v>
      </c>
      <c r="M750" s="7" t="n">
        <v>1170.58</v>
      </c>
      <c r="N750" s="7" t="n">
        <v>133.8</v>
      </c>
      <c r="O750" s="7" t="n">
        <f aca="false">'RIPTE e IPC'!M750*100/'RIPTE e IPC'!K750</f>
        <v>8161.3478488081</v>
      </c>
      <c r="P750" s="7" t="n">
        <f aca="false">'RIPTE e IPC'!O750*100/'RIPTE e IPC'!$O$864</f>
        <v>69.6975646501103</v>
      </c>
      <c r="Q750" s="7" t="n">
        <f aca="false">'RIPTE e IPC'!M750*100/'RIPTE e IPC'!L750</f>
        <v>8988.60132081852</v>
      </c>
      <c r="R750" s="7" t="n">
        <f aca="false">AVERAGE('RIPTE e IPC'!Q749:Q751)</f>
        <v>9017.2098703422</v>
      </c>
      <c r="S750" s="7" t="n">
        <f aca="false">'RIPTE e IPC'!R750*100/'RIPTE e IPC'!$R$864</f>
        <v>76.430354135245</v>
      </c>
      <c r="T750" s="63" t="n">
        <f aca="false">'RIPTE e IPC'!C750*100/'RIPTE e IPC'!$C$864</f>
        <v>37.1061174312727</v>
      </c>
      <c r="U750" s="63" t="n">
        <f aca="false">'RIPTE e IPC'!M750*100/'RIPTE e IPC'!T750</f>
        <v>3154.68197977902</v>
      </c>
      <c r="V750" s="63" t="n">
        <f aca="false">AVERAGE('RIPTE e IPC'!U749:U751)</f>
        <v>3161.48705312962</v>
      </c>
      <c r="W750" s="63" t="n">
        <f aca="false">'RIPTE e IPC'!V750*100/'RIPTE e IPC'!$V$864</f>
        <v>26.7863307049633</v>
      </c>
      <c r="X750" s="64" t="n">
        <f aca="false">T750/L750</f>
        <v>2.84928920836837</v>
      </c>
      <c r="AB750" s="53" t="n">
        <f aca="false">AB746+1</f>
        <v>2009</v>
      </c>
      <c r="AC750" s="68" t="n">
        <f aca="false">X798</f>
        <v>2.17196065852706</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8266.97760216048</v>
      </c>
      <c r="P751" s="10" t="n">
        <f aca="false">'RIPTE e IPC'!O751*100/'RIPTE e IPC'!$O$864</f>
        <v>70.5996382658462</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c r="X751" s="65"/>
      <c r="AB751" s="66" t="n">
        <f aca="false">AB747+1</f>
        <v>2009</v>
      </c>
      <c r="AC751" s="67" t="n">
        <f aca="false">X801</f>
        <v>2.21291014303926</v>
      </c>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8422.48223242677</v>
      </c>
      <c r="P752" s="4" t="n">
        <f aca="false">'RIPTE e IPC'!O752*100/'RIPTE e IPC'!$O$864</f>
        <v>71.9276412161136</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c r="X752" s="62"/>
      <c r="AB752" s="53" t="n">
        <f aca="false">AB748+1</f>
        <v>2009</v>
      </c>
      <c r="AC752" s="68" t="n">
        <f aca="false">X804</f>
        <v>2.11080238458144</v>
      </c>
    </row>
    <row r="753" customFormat="false" ht="15" hidden="false" customHeight="false" outlineLevel="0" collapsed="false">
      <c r="A753" s="7" t="n">
        <v>2005</v>
      </c>
      <c r="B753" s="7" t="str">
        <f aca="false">'RIPTE e IPC'!B741</f>
        <v>Agosto</v>
      </c>
      <c r="C753" s="63" t="n">
        <v>77.7992</v>
      </c>
      <c r="D753" s="53"/>
      <c r="E753" s="53"/>
      <c r="F753" s="53"/>
      <c r="G753" s="53"/>
      <c r="H753" s="53"/>
      <c r="I753" s="53"/>
      <c r="J753" s="63" t="n">
        <f aca="false">'RIPTE e IPC'!C753*100/'RIPTE e IPC'!$C$773</f>
        <v>84.7303087133712</v>
      </c>
      <c r="K753" s="63" t="n">
        <f aca="false">'RIPTE e IPC'!J753*100/'RIPTE e IPC'!$J$864</f>
        <v>14.683549021404</v>
      </c>
      <c r="L753" s="63" t="n">
        <v>13.4694017016139</v>
      </c>
      <c r="M753" s="7" t="n">
        <v>1277.97</v>
      </c>
      <c r="N753" s="7" t="n">
        <v>146.08</v>
      </c>
      <c r="O753" s="7" t="n">
        <f aca="false">'RIPTE e IPC'!M753*100/'RIPTE e IPC'!K753</f>
        <v>8703.41358303174</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3" t="n">
        <f aca="false">'RIPTE e IPC'!C753*100/'RIPTE e IPC'!$C$864</f>
        <v>37.9872050453396</v>
      </c>
      <c r="U753" s="63" t="n">
        <f aca="false">'RIPTE e IPC'!M753*100/'RIPTE e IPC'!T753</f>
        <v>3364.21170884955</v>
      </c>
      <c r="V753" s="63" t="n">
        <f aca="false">AVERAGE('RIPTE e IPC'!U752:U754)</f>
        <v>3338.1609361354</v>
      </c>
      <c r="W753" s="63" t="n">
        <f aca="false">'RIPTE e IPC'!V753*100/'RIPTE e IPC'!$V$864</f>
        <v>28.2832354771774</v>
      </c>
      <c r="X753" s="64" t="n">
        <f aca="false">T753/L753</f>
        <v>2.82025927259917</v>
      </c>
      <c r="AB753" s="66" t="n">
        <f aca="false">AB749+1</f>
        <v>2010</v>
      </c>
      <c r="AC753" s="67" t="n">
        <f aca="false">X807</f>
        <v>2.17947117713967</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3394.65040848097</v>
      </c>
      <c r="V754" s="60"/>
      <c r="W754" s="60"/>
      <c r="X754" s="65"/>
      <c r="AB754" s="53" t="n">
        <f aca="false">AB750+1</f>
        <v>2010</v>
      </c>
      <c r="AC754" s="68" t="n">
        <f aca="false">X810</f>
        <v>2.06929440492194</v>
      </c>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77.1793497630929</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c r="X755" s="62"/>
      <c r="AB755" s="66" t="n">
        <f aca="false">AB751+1</f>
        <v>2010</v>
      </c>
      <c r="AC755" s="67" t="n">
        <f aca="false">X813</f>
        <v>2.116712429875</v>
      </c>
    </row>
    <row r="756" customFormat="false" ht="15" hidden="false" customHeight="false" outlineLevel="0" collapsed="false">
      <c r="A756" s="7" t="n">
        <v>2005</v>
      </c>
      <c r="B756" s="7" t="str">
        <f aca="false">'RIPTE e IPC'!B744</f>
        <v>Noviembre</v>
      </c>
      <c r="C756" s="63" t="n">
        <v>80.2759</v>
      </c>
      <c r="D756" s="53"/>
      <c r="E756" s="53"/>
      <c r="F756" s="8" t="n">
        <v>117.45</v>
      </c>
      <c r="G756" s="53"/>
      <c r="H756" s="8" t="n">
        <f aca="false">'RIPTE e IPC'!F756*100/'RIPTE e IPC'!$F$868</f>
        <v>14.2322233532063</v>
      </c>
      <c r="I756" s="8" t="n">
        <f aca="false">'RIPTE e IPC'!H756*100/'RIPTE e IPC'!$H$868</f>
        <v>14.5129095427444</v>
      </c>
      <c r="J756" s="63" t="n">
        <f aca="false">'RIPTE e IPC'!C756*100/'RIPTE e IPC'!$C$773</f>
        <v>87.4276572155461</v>
      </c>
      <c r="K756" s="63" t="n">
        <f aca="false">'RIPTE e IPC'!J756*100/'RIPTE e IPC'!$J$864</f>
        <v>15.1509927208419</v>
      </c>
      <c r="L756" s="63" t="n">
        <v>13.9312977099237</v>
      </c>
      <c r="M756" s="7" t="n">
        <v>1366.43</v>
      </c>
      <c r="N756" s="7" t="n">
        <v>156.19</v>
      </c>
      <c r="O756" s="7" t="n">
        <f aca="false">'RIPTE e IPC'!M756*100/'RIPTE e IPC'!K756</f>
        <v>9018.74897029236</v>
      </c>
      <c r="P756" s="7" t="n">
        <f aca="false">'RIPTE e IPC'!O756*100/'RIPTE e IPC'!$O$864</f>
        <v>77.0197338803378</v>
      </c>
      <c r="Q756" s="7" t="n">
        <f aca="false">'RIPTE e IPC'!M756*100/'RIPTE e IPC'!L756</f>
        <v>9808.34684931504</v>
      </c>
      <c r="R756" s="7" t="n">
        <f aca="false">AVERAGE('RIPTE e IPC'!Q755:Q757)</f>
        <v>9788.25668188735</v>
      </c>
      <c r="S756" s="7" t="n">
        <f aca="false">'RIPTE e IPC'!R756*100/'RIPTE e IPC'!$R$864</f>
        <v>82.9657882338873</v>
      </c>
      <c r="T756" s="63" t="n">
        <f aca="false">'RIPTE e IPC'!C756*100/'RIPTE e IPC'!$C$864</f>
        <v>39.1965093921169</v>
      </c>
      <c r="U756" s="63" t="n">
        <f aca="false">'RIPTE e IPC'!M756*100/'RIPTE e IPC'!T756</f>
        <v>3486.10124011403</v>
      </c>
      <c r="V756" s="63" t="n">
        <f aca="false">AVERAGE('RIPTE e IPC'!U755:U757)</f>
        <v>3480.01290358541</v>
      </c>
      <c r="W756" s="63" t="n">
        <f aca="false">'RIPTE e IPC'!V756*100/'RIPTE e IPC'!$V$864</f>
        <v>29.4851046126224</v>
      </c>
      <c r="X756" s="64" t="n">
        <f aca="false">T756/L756</f>
        <v>2.81355766047523</v>
      </c>
      <c r="AB756" s="53" t="n">
        <f aca="false">AB752+1</f>
        <v>2010</v>
      </c>
      <c r="AC756" s="68" t="n">
        <f aca="false">X816</f>
        <v>1.85258228451979</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8952.8058389187</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c r="X757" s="65"/>
      <c r="AB757" s="66" t="n">
        <f aca="false">AB753+1</f>
        <v>2011</v>
      </c>
      <c r="AC757" s="67" t="n">
        <f aca="false">X819</f>
        <v>1.89555688578042</v>
      </c>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8946.94862735382</v>
      </c>
      <c r="P758" s="4" t="n">
        <f aca="false">'RIPTE e IPC'!O758*100/'RIPTE e IPC'!$O$864</f>
        <v>76.4065619954279</v>
      </c>
      <c r="Q758" s="4" t="n">
        <f aca="false">'RIPTE e IPC'!M758*100/'RIPTE e IPC'!L758</f>
        <v>9742.73349061387</v>
      </c>
      <c r="R758" s="4"/>
      <c r="S758" s="4"/>
      <c r="T758" s="58" t="n">
        <f aca="false">'RIPTE e IPC'!C758*100/'RIPTE e IPC'!$C$864</f>
        <v>40.1385334064252</v>
      </c>
      <c r="U758" s="58" t="n">
        <f aca="false">'RIPTE e IPC'!M758*100/'RIPTE e IPC'!T758</f>
        <v>3458.34758321736</v>
      </c>
      <c r="V758" s="58"/>
      <c r="W758" s="58"/>
      <c r="X758" s="62"/>
      <c r="AB758" s="53" t="n">
        <f aca="false">AB754+1</f>
        <v>2011</v>
      </c>
      <c r="AC758" s="68" t="n">
        <f aca="false">X822</f>
        <v>1.65491730197656</v>
      </c>
    </row>
    <row r="759" customFormat="false" ht="15" hidden="false" customHeight="false" outlineLevel="0" collapsed="false">
      <c r="A759" s="7" t="n">
        <v>2006</v>
      </c>
      <c r="B759" s="7" t="str">
        <f aca="false">'RIPTE e IPC'!B747</f>
        <v>Febrero</v>
      </c>
      <c r="C759" s="63" t="n">
        <v>82.531</v>
      </c>
      <c r="D759" s="53"/>
      <c r="E759" s="53"/>
      <c r="F759" s="8" t="n">
        <v>119.55</v>
      </c>
      <c r="G759" s="53"/>
      <c r="H759" s="8" t="n">
        <f aca="false">'RIPTE e IPC'!F759*100/'RIPTE e IPC'!$F$868</f>
        <v>14.4866947797005</v>
      </c>
      <c r="I759" s="8" t="n">
        <f aca="false">'RIPTE e IPC'!H759*100/'RIPTE e IPC'!$H$868</f>
        <v>14.7723996239686</v>
      </c>
      <c r="J759" s="63" t="n">
        <f aca="false">'RIPTE e IPC'!C759*100/'RIPTE e IPC'!$C$773</f>
        <v>89.8836634364266</v>
      </c>
      <c r="K759" s="63" t="n">
        <f aca="false">'RIPTE e IPC'!J759*100/'RIPTE e IPC'!$J$864</f>
        <v>15.5766124109951</v>
      </c>
      <c r="L759" s="63" t="n">
        <v>14.4087724642096</v>
      </c>
      <c r="M759" s="7" t="n">
        <v>1407.77</v>
      </c>
      <c r="N759" s="7" t="n">
        <v>160.91</v>
      </c>
      <c r="O759" s="7" t="n">
        <f aca="false">'RIPTE e IPC'!M759*100/'RIPTE e IPC'!K759</f>
        <v>9037.716050547</v>
      </c>
      <c r="P759" s="7" t="n">
        <f aca="false">'RIPTE e IPC'!O759*100/'RIPTE e IPC'!$O$864</f>
        <v>77.1817119416533</v>
      </c>
      <c r="Q759" s="7" t="n">
        <f aca="false">'RIPTE e IPC'!M759*100/'RIPTE e IPC'!L759</f>
        <v>9770.22854304073</v>
      </c>
      <c r="R759" s="7" t="n">
        <f aca="false">AVERAGE('RIPTE e IPC'!Q758:Q760)</f>
        <v>9802.13873555441</v>
      </c>
      <c r="S759" s="7" t="n">
        <f aca="false">'RIPTE e IPC'!R759*100/'RIPTE e IPC'!$R$864</f>
        <v>83.0834532647731</v>
      </c>
      <c r="T759" s="63" t="n">
        <f aca="false">'RIPTE e IPC'!C759*100/'RIPTE e IPC'!$C$864</f>
        <v>40.2976125666707</v>
      </c>
      <c r="U759" s="63" t="n">
        <f aca="false">'RIPTE e IPC'!M759*100/'RIPTE e IPC'!T759</f>
        <v>3493.43276272485</v>
      </c>
      <c r="V759" s="63" t="n">
        <f aca="false">AVERAGE('RIPTE e IPC'!U758:U760)</f>
        <v>3495.55970883799</v>
      </c>
      <c r="W759" s="63" t="n">
        <f aca="false">'RIPTE e IPC'!V759*100/'RIPTE e IPC'!$V$864</f>
        <v>29.6168280262891</v>
      </c>
      <c r="X759" s="64" t="n">
        <f aca="false">T759/L759</f>
        <v>2.79674154524733</v>
      </c>
      <c r="AB759" s="66" t="n">
        <f aca="false">AB755+1</f>
        <v>2011</v>
      </c>
      <c r="AC759" s="67" t="n">
        <f aca="false">X825</f>
        <v>1.69398656188188</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15.7643674851667</v>
      </c>
      <c r="L760" s="60" t="n">
        <v>14.5717559791515</v>
      </c>
      <c r="M760" s="10" t="n">
        <v>1441.65</v>
      </c>
      <c r="N760" s="10" t="n">
        <v>164.78</v>
      </c>
      <c r="O760" s="10" t="n">
        <f aca="false">'RIPTE e IPC'!M760*100/'RIPTE e IPC'!K760</f>
        <v>9144.99107786281</v>
      </c>
      <c r="P760" s="10" t="n">
        <f aca="false">'RIPTE e IPC'!O760*100/'RIPTE e IPC'!$O$864</f>
        <v>78.0978361272898</v>
      </c>
      <c r="Q760" s="10" t="n">
        <f aca="false">'RIPTE e IPC'!M760*100/'RIPTE e IPC'!L760</f>
        <v>9893.45417300864</v>
      </c>
      <c r="R760" s="10"/>
      <c r="S760" s="10"/>
      <c r="T760" s="60" t="n">
        <f aca="false">'RIPTE e IPC'!C760*100/'RIPTE e IPC'!$C$864</f>
        <v>40.7833459878254</v>
      </c>
      <c r="U760" s="60" t="n">
        <f aca="false">'RIPTE e IPC'!M760*100/'RIPTE e IPC'!T760</f>
        <v>3534.89878057176</v>
      </c>
      <c r="V760" s="60"/>
      <c r="W760" s="60"/>
      <c r="X760" s="65"/>
      <c r="AB760" s="53" t="n">
        <f aca="false">AB756+1</f>
        <v>2011</v>
      </c>
      <c r="AC760" s="68" t="n">
        <f aca="false">X828</f>
        <v>1.48010144640955</v>
      </c>
    </row>
    <row r="761" customFormat="false" ht="15" hidden="false" customHeight="false" outlineLevel="0" collapsed="false">
      <c r="A761" s="4" t="n">
        <v>2006</v>
      </c>
      <c r="B761" s="4" t="str">
        <f aca="false">'RIPTE e IPC'!B749</f>
        <v>Abril</v>
      </c>
      <c r="C761" s="58" t="n">
        <v>84.3381</v>
      </c>
      <c r="D761" s="53"/>
      <c r="E761" s="53"/>
      <c r="F761" s="5" t="n">
        <v>121.21</v>
      </c>
      <c r="G761" s="53"/>
      <c r="H761" s="5" t="n">
        <f aca="false">'RIPTE e IPC'!F761*100/'RIPTE e IPC'!$F$868</f>
        <v>14.6878483835006</v>
      </c>
      <c r="I761" s="5" t="n">
        <f aca="false">'RIPTE e IPC'!H761*100/'RIPTE e IPC'!$H$868</f>
        <v>14.9775203548409</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9203.98054563632</v>
      </c>
      <c r="P761" s="4" t="n">
        <f aca="false">'RIPTE e IPC'!O761*100/'RIPTE e IPC'!$O$864</f>
        <v>78.6016036813735</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c r="X761" s="62"/>
      <c r="AB761" s="66" t="n">
        <f aca="false">AB757+1</f>
        <v>2012</v>
      </c>
      <c r="AC761" s="67" t="n">
        <f aca="false">X831</f>
        <v>1.5172855023696</v>
      </c>
    </row>
    <row r="762" customFormat="false" ht="15" hidden="false" customHeight="false" outlineLevel="0" collapsed="false">
      <c r="A762" s="7" t="n">
        <v>2006</v>
      </c>
      <c r="B762" s="7" t="str">
        <f aca="false">'RIPTE e IPC'!B750</f>
        <v>Mayo</v>
      </c>
      <c r="C762" s="63" t="n">
        <v>84.7328</v>
      </c>
      <c r="D762" s="53"/>
      <c r="E762" s="53"/>
      <c r="F762" s="8" t="n">
        <v>121.62</v>
      </c>
      <c r="G762" s="53"/>
      <c r="H762" s="8" t="n">
        <f aca="false">'RIPTE e IPC'!F762*100/'RIPTE e IPC'!$F$868</f>
        <v>14.7375309001018</v>
      </c>
      <c r="I762" s="8" t="n">
        <f aca="false">'RIPTE e IPC'!H762*100/'RIPTE e IPC'!$H$868</f>
        <v>15.0281827040322</v>
      </c>
      <c r="J762" s="63" t="n">
        <f aca="false">'RIPTE e IPC'!C762*100/'RIPTE e IPC'!$C$773</f>
        <v>92.2816211753892</v>
      </c>
      <c r="K762" s="63" t="n">
        <f aca="false">'RIPTE e IPC'!J762*100/'RIPTE e IPC'!$J$864</f>
        <v>15.9921724454856</v>
      </c>
      <c r="L762" s="63" t="n">
        <v>14.9028404365249</v>
      </c>
      <c r="M762" s="7" t="n">
        <v>1502.34</v>
      </c>
      <c r="N762" s="7" t="n">
        <v>171.72</v>
      </c>
      <c r="O762" s="7" t="n">
        <f aca="false">'RIPTE e IPC'!M762*100/'RIPTE e IPC'!K762</f>
        <v>9394.22086099436</v>
      </c>
      <c r="P762" s="7" t="n">
        <f aca="false">'RIPTE e IPC'!O762*100/'RIPTE e IPC'!$O$864</f>
        <v>80.2262479097972</v>
      </c>
      <c r="Q762" s="7" t="n">
        <f aca="false">'RIPTE e IPC'!M762*100/'RIPTE e IPC'!L762</f>
        <v>10080.8970370371</v>
      </c>
      <c r="R762" s="7" t="n">
        <f aca="false">AVERAGE('RIPTE e IPC'!Q761:Q763)</f>
        <v>10053.3477185862</v>
      </c>
      <c r="S762" s="7" t="n">
        <f aca="false">'RIPTE e IPC'!R762*100/'RIPTE e IPC'!$R$864</f>
        <v>85.2127140684084</v>
      </c>
      <c r="T762" s="63" t="n">
        <f aca="false">'RIPTE e IPC'!C762*100/'RIPTE e IPC'!$C$864</f>
        <v>41.372690820288</v>
      </c>
      <c r="U762" s="63" t="n">
        <f aca="false">'RIPTE e IPC'!M762*100/'RIPTE e IPC'!T762</f>
        <v>3631.23589549872</v>
      </c>
      <c r="V762" s="63" t="n">
        <f aca="false">AVERAGE('RIPTE e IPC'!U761:U763)</f>
        <v>3621.32110943607</v>
      </c>
      <c r="W762" s="63" t="n">
        <f aca="false">'RIPTE e IPC'!V762*100/'RIPTE e IPC'!$V$864</f>
        <v>30.6823666192764</v>
      </c>
      <c r="X762" s="64" t="n">
        <f aca="false">T762/L762</f>
        <v>2.77616143019884</v>
      </c>
      <c r="AB762" s="53" t="n">
        <f aca="false">AB758+1</f>
        <v>2012</v>
      </c>
      <c r="AC762" s="68" t="n">
        <f aca="false">X834</f>
        <v>1.32359879238699</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9507.51077207484</v>
      </c>
      <c r="P763" s="10" t="n">
        <f aca="false">'RIPTE e IPC'!O763*100/'RIPTE e IPC'!$O$864</f>
        <v>81.193738947799</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c r="X763" s="65"/>
      <c r="AB763" s="66" t="n">
        <f aca="false">AB759+1</f>
        <v>2012</v>
      </c>
      <c r="AC763" s="67" t="n">
        <f aca="false">X837</f>
        <v>1.3556809339875</v>
      </c>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9616.25215166739</v>
      </c>
      <c r="P764" s="4" t="n">
        <f aca="false">'RIPTE e IPC'!O764*100/'RIPTE e IPC'!$O$864</f>
        <v>82.1223857197168</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c r="X764" s="62"/>
      <c r="AB764" s="53" t="n">
        <f aca="false">AB760+1</f>
        <v>2012</v>
      </c>
      <c r="AC764" s="68" t="n">
        <f aca="false">X840</f>
        <v>1.24938105978984</v>
      </c>
    </row>
    <row r="765" customFormat="false" ht="15" hidden="false" customHeight="false" outlineLevel="0" collapsed="false">
      <c r="A765" s="7" t="n">
        <v>2006</v>
      </c>
      <c r="B765" s="7" t="str">
        <f aca="false">'RIPTE e IPC'!B753</f>
        <v>Agosto</v>
      </c>
      <c r="C765" s="63" t="n">
        <v>86.1504</v>
      </c>
      <c r="D765" s="53"/>
      <c r="E765" s="53"/>
      <c r="F765" s="8" t="n">
        <v>122.86</v>
      </c>
      <c r="G765" s="53"/>
      <c r="H765" s="8" t="n">
        <f aca="false">'RIPTE e IPC'!F765*100/'RIPTE e IPC'!$F$868</f>
        <v>14.8877902186031</v>
      </c>
      <c r="I765" s="8" t="n">
        <f aca="false">'RIPTE e IPC'!H765*100/'RIPTE e IPC'!$H$868</f>
        <v>15.1814054186598</v>
      </c>
      <c r="J765" s="63" t="n">
        <f aca="false">'RIPTE e IPC'!C765*100/'RIPTE e IPC'!$C$773</f>
        <v>93.8255147582548</v>
      </c>
      <c r="K765" s="63" t="n">
        <f aca="false">'RIPTE e IPC'!J765*100/'RIPTE e IPC'!$J$864</f>
        <v>16.2597253135452</v>
      </c>
      <c r="L765" s="63" t="n">
        <v>15.4138915318744</v>
      </c>
      <c r="M765" s="7" t="n">
        <v>1583.35</v>
      </c>
      <c r="N765" s="7" t="n">
        <v>180.98</v>
      </c>
      <c r="O765" s="7" t="n">
        <f aca="false">'RIPTE e IPC'!M765*100/'RIPTE e IPC'!K765</f>
        <v>9737.86438249967</v>
      </c>
      <c r="P765" s="7" t="n">
        <f aca="false">'RIPTE e IPC'!O765*100/'RIPTE e IPC'!$O$864</f>
        <v>83.1609490155962</v>
      </c>
      <c r="Q765" s="7" t="n">
        <f aca="false">'RIPTE e IPC'!M765*100/'RIPTE e IPC'!L765</f>
        <v>10272.2274691358</v>
      </c>
      <c r="R765" s="7" t="n">
        <f aca="false">AVERAGE('RIPTE e IPC'!Q764:Q766)</f>
        <v>10238.3351967417</v>
      </c>
      <c r="S765" s="7" t="n">
        <f aca="false">'RIPTE e IPC'!R765*100/'RIPTE e IPC'!$R$864</f>
        <v>86.7806778475937</v>
      </c>
      <c r="T765" s="63" t="n">
        <f aca="false">'RIPTE e IPC'!C765*100/'RIPTE e IPC'!$C$864</f>
        <v>42.064865828158</v>
      </c>
      <c r="U765" s="63" t="n">
        <f aca="false">'RIPTE e IPC'!M765*100/'RIPTE e IPC'!T765</f>
        <v>3764.06763418252</v>
      </c>
      <c r="V765" s="63" t="n">
        <f aca="false">AVERAGE('RIPTE e IPC'!U764:U766)</f>
        <v>3747.51088880615</v>
      </c>
      <c r="W765" s="63" t="n">
        <f aca="false">'RIPTE e IPC'!V765*100/'RIPTE e IPC'!$V$864</f>
        <v>31.7515347369973</v>
      </c>
      <c r="X765" s="64" t="n">
        <f aca="false">T765/L765</f>
        <v>2.72902308551815</v>
      </c>
      <c r="AB765" s="66" t="n">
        <f aca="false">AB761+1</f>
        <v>2013</v>
      </c>
      <c r="AC765" s="67" t="n">
        <f aca="false">X843</f>
        <v>1.28304374909816</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16.4059583568384</v>
      </c>
      <c r="L766" s="60" t="n">
        <v>15.588010439459</v>
      </c>
      <c r="M766" s="10" t="n">
        <v>1596.46</v>
      </c>
      <c r="N766" s="10" t="n">
        <v>182.48</v>
      </c>
      <c r="O766" s="10" t="n">
        <f aca="false">'RIPTE e IPC'!M766*100/'RIPTE e IPC'!K766</f>
        <v>9730.97679072528</v>
      </c>
      <c r="P766" s="10" t="n">
        <f aca="false">'RIPTE e IPC'!O766*100/'RIPTE e IPC'!$O$864</f>
        <v>83.1021292738242</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c r="X766" s="65"/>
      <c r="AB766" s="53" t="n">
        <f aca="false">AB762+1</f>
        <v>2013</v>
      </c>
      <c r="AC766" s="68" t="n">
        <f aca="false">X846</f>
        <v>1.13797423409098</v>
      </c>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15.3210357956994</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9877.20677484167</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c r="X767" s="62"/>
      <c r="AB767" s="66" t="n">
        <f aca="false">AB763+1</f>
        <v>2013</v>
      </c>
      <c r="AC767" s="67" t="n">
        <f aca="false">X849</f>
        <v>1.1677828328961</v>
      </c>
    </row>
    <row r="768" customFormat="false" ht="15" hidden="false" customHeight="false" outlineLevel="0" collapsed="false">
      <c r="A768" s="7" t="n">
        <v>2006</v>
      </c>
      <c r="B768" s="7" t="str">
        <f aca="false">'RIPTE e IPC'!B756</f>
        <v>Noviembre</v>
      </c>
      <c r="C768" s="63" t="n">
        <v>88.2896</v>
      </c>
      <c r="D768" s="53"/>
      <c r="E768" s="53"/>
      <c r="F768" s="8" t="n">
        <v>125.28</v>
      </c>
      <c r="G768" s="53"/>
      <c r="H768" s="8" t="n">
        <f aca="false">'RIPTE e IPC'!F768*100/'RIPTE e IPC'!$F$868</f>
        <v>15.1810382434201</v>
      </c>
      <c r="I768" s="8" t="n">
        <f aca="false">'RIPTE e IPC'!H768*100/'RIPTE e IPC'!$H$868</f>
        <v>15.4804368455941</v>
      </c>
      <c r="J768" s="63" t="n">
        <f aca="false">'RIPTE e IPC'!C768*100/'RIPTE e IPC'!$C$773</f>
        <v>96.1552954809311</v>
      </c>
      <c r="K768" s="63" t="n">
        <f aca="false">'RIPTE e IPC'!J768*100/'RIPTE e IPC'!$J$864</f>
        <v>16.6634704428856</v>
      </c>
      <c r="L768" s="63" t="n">
        <v>15.9423025074144</v>
      </c>
      <c r="M768" s="7" t="n">
        <v>1641.74</v>
      </c>
      <c r="N768" s="7" t="n">
        <v>187.66</v>
      </c>
      <c r="O768" s="7" t="n">
        <f aca="false">'RIPTE e IPC'!M768*100/'RIPTE e IPC'!K768</f>
        <v>9852.3294149745</v>
      </c>
      <c r="P768" s="7" t="n">
        <f aca="false">'RIPTE e IPC'!O768*100/'RIPTE e IPC'!$O$864</f>
        <v>84.1384755404897</v>
      </c>
      <c r="Q768" s="7" t="n">
        <f aca="false">'RIPTE e IPC'!M768*100/'RIPTE e IPC'!L768</f>
        <v>10298.0105868426</v>
      </c>
      <c r="R768" s="7" t="n">
        <f aca="false">AVERAGE('RIPTE e IPC'!Q767:Q769)</f>
        <v>10347.1196752917</v>
      </c>
      <c r="S768" s="7" t="n">
        <f aca="false">'RIPTE e IPC'!R768*100/'RIPTE e IPC'!$R$864</f>
        <v>87.7027409180504</v>
      </c>
      <c r="T768" s="63" t="n">
        <f aca="false">'RIPTE e IPC'!C768*100/'RIPTE e IPC'!$C$864</f>
        <v>43.1093782271671</v>
      </c>
      <c r="U768" s="63" t="n">
        <f aca="false">'RIPTE e IPC'!M768*100/'RIPTE e IPC'!T768</f>
        <v>3808.31287185068</v>
      </c>
      <c r="V768" s="63" t="n">
        <f aca="false">AVERAGE('RIPTE e IPC'!U767:U769)</f>
        <v>3823.0278290627</v>
      </c>
      <c r="W768" s="63" t="n">
        <f aca="false">'RIPTE e IPC'!V768*100/'RIPTE e IPC'!$V$864</f>
        <v>32.3913671011806</v>
      </c>
      <c r="X768" s="64" t="n">
        <f aca="false">T768/L768</f>
        <v>2.70408733036636</v>
      </c>
      <c r="AB768" s="53" t="n">
        <f aca="false">AB764+1</f>
        <v>2013</v>
      </c>
      <c r="AC768" s="68" t="n">
        <f aca="false">X852</f>
        <v>1.04798343140337</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v>
      </c>
      <c r="P769" s="10" t="n">
        <f aca="false">'RIPTE e IPC'!O769*100/'RIPTE e IPC'!$O$864</f>
        <v>84.9013330425743</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c r="X769" s="65"/>
      <c r="AB769" s="66" t="n">
        <f aca="false">AB765+1</f>
        <v>2014</v>
      </c>
      <c r="AC769" s="67" t="n">
        <f aca="false">X855</f>
        <v>1.13981002948532</v>
      </c>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15.9079776460871</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9955.30667019647</v>
      </c>
      <c r="P770" s="4" t="n">
        <f aca="false">'RIPTE e IPC'!O770*100/'RIPTE e IPC'!$O$864</f>
        <v>85.0178969346375</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c r="X770" s="62"/>
      <c r="AB770" s="53" t="n">
        <f aca="false">AB766+1</f>
        <v>2014</v>
      </c>
      <c r="AC770" s="68" t="n">
        <f aca="false">X858</f>
        <v>1.0846678438561</v>
      </c>
    </row>
    <row r="771" customFormat="false" ht="15" hidden="false" customHeight="false" outlineLevel="0" collapsed="false">
      <c r="A771" s="7" t="n">
        <v>2007</v>
      </c>
      <c r="B771" s="7" t="str">
        <f aca="false">'RIPTE e IPC'!B759</f>
        <v>Febrero</v>
      </c>
      <c r="C771" s="63" t="n">
        <v>90.4483</v>
      </c>
      <c r="D771" s="53"/>
      <c r="E771" s="53"/>
      <c r="F771" s="8" t="n">
        <v>129.59</v>
      </c>
      <c r="G771" s="53"/>
      <c r="H771" s="8" t="n">
        <f aca="false">'RIPTE e IPC'!F771*100/'RIPTE e IPC'!$F$868</f>
        <v>15.7033105520818</v>
      </c>
      <c r="I771" s="8" t="n">
        <f aca="false">'RIPTE e IPC'!H771*100/'RIPTE e IPC'!$H$868</f>
        <v>16.0130093456301</v>
      </c>
      <c r="J771" s="63" t="n">
        <f aca="false">'RIPTE e IPC'!J770*(1+('RIPTE e IPC'!I771-'RIPTE e IPC'!I770)/'RIPTE e IPC'!I770)</f>
        <v>98.8299568807996</v>
      </c>
      <c r="K771" s="63" t="n">
        <f aca="false">'RIPTE e IPC'!J771*100/'RIPTE e IPC'!$J$864</f>
        <v>17.1269825246542</v>
      </c>
      <c r="L771" s="63" t="n">
        <v>16.488894466056</v>
      </c>
      <c r="M771" s="7" t="n">
        <v>1728.39</v>
      </c>
      <c r="N771" s="7" t="n">
        <v>197.56</v>
      </c>
      <c r="O771" s="7" t="n">
        <f aca="false">'RIPTE e IPC'!M771*100/'RIPTE e IPC'!K771</f>
        <v>10091.6200358819</v>
      </c>
      <c r="P771" s="7" t="n">
        <f aca="false">'RIPTE e IPC'!O771*100/'RIPTE e IPC'!$O$864</f>
        <v>86.1820072989475</v>
      </c>
      <c r="Q771" s="7" t="n">
        <f aca="false">'RIPTE e IPC'!M771*100/'RIPTE e IPC'!L771</f>
        <v>10482.1460502283</v>
      </c>
      <c r="R771" s="7" t="n">
        <f aca="false">AVERAGE('RIPTE e IPC'!Q770:Q772)</f>
        <v>10484.2626729241</v>
      </c>
      <c r="S771" s="7" t="n">
        <f aca="false">'RIPTE e IPC'!R771*100/'RIPTE e IPC'!$R$864</f>
        <v>88.8651723161132</v>
      </c>
      <c r="T771" s="63" t="n">
        <f aca="false">'RIPTE e IPC'!C771*100/'RIPTE e IPC'!$C$864</f>
        <v>44.1634119387139</v>
      </c>
      <c r="U771" s="63" t="n">
        <f aca="false">'RIPTE e IPC'!M771*100/'RIPTE e IPC'!T771</f>
        <v>3913.62425167355</v>
      </c>
      <c r="V771" s="63" t="n">
        <f aca="false">AVERAGE('RIPTE e IPC'!U770:U772)</f>
        <v>3908.56159383618</v>
      </c>
      <c r="W771" s="63" t="n">
        <f aca="false">'RIPTE e IPC'!V771*100/'RIPTE e IPC'!$V$864</f>
        <v>33.1160690123888</v>
      </c>
      <c r="X771" s="64" t="n">
        <f aca="false">T771/L771</f>
        <v>2.67837313348258</v>
      </c>
      <c r="AB771" s="66" t="n">
        <f aca="false">AB767+1</f>
        <v>2014</v>
      </c>
      <c r="AC771" s="67" t="n">
        <f aca="false">X861</f>
        <v>1.12928143126407</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87.0764266830686</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c r="X772" s="65"/>
      <c r="AB772" s="53" t="n">
        <f aca="false">AB768+1</f>
        <v>2014</v>
      </c>
      <c r="AC772" s="68" t="n">
        <f aca="false">X864</f>
        <v>1</v>
      </c>
    </row>
    <row r="773" customFormat="false" ht="15" hidden="false" customHeight="false" outlineLevel="0" collapsed="false">
      <c r="A773" s="4" t="n">
        <v>2007</v>
      </c>
      <c r="B773" s="4" t="str">
        <f aca="false">'RIPTE e IPC'!B761</f>
        <v>Abril</v>
      </c>
      <c r="C773" s="58" t="n">
        <v>91.8198</v>
      </c>
      <c r="D773" s="53"/>
      <c r="E773" s="53"/>
      <c r="F773" s="5" t="n">
        <v>133.91</v>
      </c>
      <c r="G773" s="53"/>
      <c r="H773" s="5" t="n">
        <f aca="false">'RIPTE e IPC'!F773*100/'RIPTE e IPC'!$F$868</f>
        <v>16.2267946294411</v>
      </c>
      <c r="I773" s="5" t="n">
        <f aca="false">'RIPTE e IPC'!H773*100/'RIPTE e IPC'!$H$868</f>
        <v>16.5468175127195</v>
      </c>
      <c r="J773" s="58" t="n">
        <f aca="false">'RIPTE e IPC'!J772*(1+('RIPTE e IPC'!I773-'RIPTE e IPC'!I772)/'RIPTE e IPC'!I772)</f>
        <v>102.124542988717</v>
      </c>
      <c r="K773" s="58" t="n">
        <f aca="false">'RIPTE e IPC'!J773*100/'RIPTE e IPC'!$J$864</f>
        <v>17.6979259964228</v>
      </c>
      <c r="L773" s="58" t="n">
        <v>16.8636901621344</v>
      </c>
      <c r="M773" s="4" t="n">
        <v>1815.39</v>
      </c>
      <c r="N773" s="4" t="n">
        <v>207.5</v>
      </c>
      <c r="O773" s="4" t="n">
        <f aca="false">'RIPTE e IPC'!M773*100/'RIPTE e IPC'!K773</f>
        <v>10257.6426207621</v>
      </c>
      <c r="P773" s="4" t="n">
        <f aca="false">'RIPTE e IPC'!O773*100/'RIPTE e IPC'!$O$864</f>
        <v>87.5998331357366</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c r="X773" s="62"/>
      <c r="AB773" s="66" t="n">
        <f aca="false">AB769+1</f>
        <v>2015</v>
      </c>
      <c r="AC773" s="67" t="n">
        <f aca="false">X867</f>
        <v>1.03091038660253</v>
      </c>
    </row>
    <row r="774" customFormat="false" ht="15" hidden="false" customHeight="false" outlineLevel="0" collapsed="false">
      <c r="A774" s="7" t="n">
        <v>2007</v>
      </c>
      <c r="B774" s="7" t="str">
        <f aca="false">'RIPTE e IPC'!B762</f>
        <v>Mayo</v>
      </c>
      <c r="C774" s="63" t="n">
        <v>92.2031</v>
      </c>
      <c r="D774" s="53"/>
      <c r="E774" s="53"/>
      <c r="F774" s="8" t="n">
        <v>136.7</v>
      </c>
      <c r="G774" s="53"/>
      <c r="H774" s="8" t="n">
        <f aca="false">'RIPTE e IPC'!F774*100/'RIPTE e IPC'!$F$868</f>
        <v>16.564878096069</v>
      </c>
      <c r="I774" s="8" t="n">
        <f aca="false">'RIPTE e IPC'!H774*100/'RIPTE e IPC'!$H$868</f>
        <v>16.8915686206315</v>
      </c>
      <c r="J774" s="63" t="n">
        <f aca="false">'RIPTE e IPC'!J773*(1+('RIPTE e IPC'!I774-'RIPTE e IPC'!I773)/'RIPTE e IPC'!I773)</f>
        <v>104.252296516748</v>
      </c>
      <c r="K774" s="63" t="n">
        <f aca="false">'RIPTE e IPC'!J774*100/'RIPTE e IPC'!$J$864</f>
        <v>18.0666603219403</v>
      </c>
      <c r="L774" s="63" t="n">
        <v>17.0541070604522</v>
      </c>
      <c r="M774" s="7" t="n">
        <v>1830.07</v>
      </c>
      <c r="N774" s="7" t="n">
        <v>209.18</v>
      </c>
      <c r="O774" s="7" t="n">
        <f aca="false">'RIPTE e IPC'!M774*100/'RIPTE e IPC'!K774</f>
        <v>10129.5423027218</v>
      </c>
      <c r="P774" s="7" t="n">
        <f aca="false">'RIPTE e IPC'!O774*100/'RIPTE e IPC'!$O$864</f>
        <v>86.5058618501461</v>
      </c>
      <c r="Q774" s="7" t="n">
        <f aca="false">'RIPTE e IPC'!M774*100/'RIPTE e IPC'!L774</f>
        <v>10730.9634770844</v>
      </c>
      <c r="R774" s="7" t="n">
        <f aca="false">AVERAGE('RIPTE e IPC'!Q773:Q775)</f>
        <v>10717.1251367045</v>
      </c>
      <c r="S774" s="7" t="n">
        <f aca="false">'RIPTE e IPC'!R774*100/'RIPTE e IPC'!$R$864</f>
        <v>90.8389270392985</v>
      </c>
      <c r="T774" s="63" t="n">
        <f aca="false">'RIPTE e IPC'!C774*100/'RIPTE e IPC'!$C$864</f>
        <v>45.0202324126206</v>
      </c>
      <c r="U774" s="63" t="n">
        <f aca="false">'RIPTE e IPC'!M774*100/'RIPTE e IPC'!T774</f>
        <v>4064.99456339318</v>
      </c>
      <c r="V774" s="63" t="n">
        <f aca="false">AVERAGE('RIPTE e IPC'!U773:U775)</f>
        <v>4059.40751786764</v>
      </c>
      <c r="W774" s="63" t="n">
        <f aca="false">'RIPTE e IPC'!V774*100/'RIPTE e IPC'!$V$864</f>
        <v>34.3941412419121</v>
      </c>
      <c r="X774" s="64" t="n">
        <f aca="false">T774/L774</f>
        <v>2.63984694437745</v>
      </c>
      <c r="AB774" s="53" t="n">
        <f aca="false">AB770+1</f>
        <v>2015</v>
      </c>
      <c r="AC774" s="68" t="n">
        <f aca="false">X870</f>
        <v>0.902539883721047</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17.3401157610331</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9908.70932943521</v>
      </c>
      <c r="P775" s="10" t="n">
        <f aca="false">'RIPTE e IPC'!O775*100/'RIPTE e IPC'!$O$864</f>
        <v>84.6199576199071</v>
      </c>
      <c r="Q775" s="10" t="n">
        <f aca="false">'RIPTE e IPC'!M775*100/'RIPTE e IPC'!L775</f>
        <v>10655.3303729072</v>
      </c>
      <c r="R775" s="10"/>
      <c r="S775" s="10"/>
      <c r="T775" s="60" t="n">
        <f aca="false">'RIPTE e IPC'!C775*100/'RIPTE e IPC'!$C$864</f>
        <v>45.2191546037932</v>
      </c>
      <c r="U775" s="60" t="n">
        <f aca="false">'RIPTE e IPC'!M775*100/'RIPTE e IPC'!T775</f>
        <v>4064.00786591849</v>
      </c>
      <c r="V775" s="60"/>
      <c r="W775" s="60"/>
      <c r="X775" s="65"/>
      <c r="AB775" s="66" t="n">
        <f aca="false">AB771+1</f>
        <v>2015</v>
      </c>
      <c r="AC775" s="67" t="n">
        <f aca="false">X873</f>
        <v>0.934251558820911</v>
      </c>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17.7824845661673</v>
      </c>
      <c r="J776" s="58" t="n">
        <f aca="false">'RIPTE e IPC'!J775*(1+('RIPTE e IPC'!I776-'RIPTE e IPC'!I775)/'RIPTE e IPC'!I775)</f>
        <v>109.750899720008</v>
      </c>
      <c r="K776" s="58" t="n">
        <f aca="false">'RIPTE e IPC'!J776*100/'RIPTE e IPC'!$J$864</f>
        <v>19.0195544032948</v>
      </c>
      <c r="L776" s="58" t="n">
        <v>17.4417061191983</v>
      </c>
      <c r="M776" s="4" t="n">
        <v>1896.64</v>
      </c>
      <c r="N776" s="4" t="n">
        <v>216.79</v>
      </c>
      <c r="O776" s="4" t="n">
        <f aca="false">'RIPTE e IPC'!M776*100/'RIPTE e IPC'!K776</f>
        <v>9972.05276098078</v>
      </c>
      <c r="P776" s="4" t="n">
        <f aca="false">'RIPTE e IPC'!O776*100/'RIPTE e IPC'!$O$864</f>
        <v>85.1609078400293</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c r="X776" s="62"/>
      <c r="AB776" s="53" t="n">
        <f aca="false">AB772+1</f>
        <v>2015</v>
      </c>
      <c r="AC776" s="68" t="n">
        <f aca="false">X876</f>
        <v>0.870099159014559</v>
      </c>
    </row>
    <row r="777" customFormat="false" ht="15" hidden="false" customHeight="false" outlineLevel="0" collapsed="false">
      <c r="A777" s="7" t="n">
        <v>2007</v>
      </c>
      <c r="B777" s="7" t="str">
        <f aca="false">'RIPTE e IPC'!B765</f>
        <v>Agosto</v>
      </c>
      <c r="C777" s="63" t="n">
        <v>93.6166</v>
      </c>
      <c r="D777" s="53"/>
      <c r="E777" s="53"/>
      <c r="F777" s="8" t="n">
        <v>148.69</v>
      </c>
      <c r="G777" s="53"/>
      <c r="H777" s="8" t="n">
        <f aca="false">'RIPTE e IPC'!F777*100/'RIPTE e IPC'!$F$868</f>
        <v>18.0177887644806</v>
      </c>
      <c r="I777" s="8" t="n">
        <f aca="false">'RIPTE e IPC'!H777*100/'RIPTE e IPC'!$H$868</f>
        <v>18.3731334177154</v>
      </c>
      <c r="J777" s="63" t="n">
        <f aca="false">'RIPTE e IPC'!J776*(1+('RIPTE e IPC'!I777-'RIPTE e IPC'!I776)/'RIPTE e IPC'!I776)</f>
        <v>113.396298237565</v>
      </c>
      <c r="K777" s="63" t="n">
        <f aca="false">'RIPTE e IPC'!J777*100/'RIPTE e IPC'!$J$864</f>
        <v>19.6512927817796</v>
      </c>
      <c r="L777" s="63" t="n">
        <v>17.6388992467746</v>
      </c>
      <c r="M777" s="7" t="n">
        <v>1941.51</v>
      </c>
      <c r="N777" s="7" t="n">
        <v>221.92</v>
      </c>
      <c r="O777" s="7" t="n">
        <f aca="false">'RIPTE e IPC'!M777*100/'RIPTE e IPC'!K777</f>
        <v>9879.80801853474</v>
      </c>
      <c r="P777" s="7" t="n">
        <f aca="false">'RIPTE e IPC'!O777*100/'RIPTE e IPC'!$O$864</f>
        <v>84.3731416500116</v>
      </c>
      <c r="Q777" s="7" t="n">
        <f aca="false">'RIPTE e IPC'!M777*100/'RIPTE e IPC'!L777</f>
        <v>11006.9793632673</v>
      </c>
      <c r="R777" s="7" t="n">
        <f aca="false">AVERAGE('RIPTE e IPC'!Q776:Q778)</f>
        <v>10931.100195896</v>
      </c>
      <c r="S777" s="7" t="n">
        <f aca="false">'RIPTE e IPC'!R777*100/'RIPTE e IPC'!$R$864</f>
        <v>92.6525911089251</v>
      </c>
      <c r="T777" s="63" t="n">
        <f aca="false">'RIPTE e IPC'!C777*100/'RIPTE e IPC'!$C$864</f>
        <v>45.7104055034954</v>
      </c>
      <c r="U777" s="63" t="n">
        <f aca="false">'RIPTE e IPC'!M777*100/'RIPTE e IPC'!T777</f>
        <v>4247.41364381801</v>
      </c>
      <c r="V777" s="63" t="n">
        <f aca="false">AVERAGE('RIPTE e IPC'!U776:U778)</f>
        <v>4215.18774744293</v>
      </c>
      <c r="W777" s="63" t="n">
        <f aca="false">'RIPTE e IPC'!V777*100/'RIPTE e IPC'!$V$864</f>
        <v>35.7140203610019</v>
      </c>
      <c r="X777" s="64" t="n">
        <f aca="false">T777/L777</f>
        <v>2.59145453829007</v>
      </c>
      <c r="AB777" s="66" t="n">
        <f aca="false">AB773+1</f>
        <v>2016</v>
      </c>
      <c r="AC777" s="67" t="n">
        <f aca="false">X879</f>
        <v>0.985577950729514</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20.0451380470275</v>
      </c>
      <c r="L778" s="60" t="n">
        <v>17.83818028237</v>
      </c>
      <c r="M778" s="10" t="n">
        <v>1946.53</v>
      </c>
      <c r="N778" s="10" t="n">
        <v>222.49</v>
      </c>
      <c r="O778" s="10" t="n">
        <f aca="false">'RIPTE e IPC'!M778*100/'RIPTE e IPC'!K778</f>
        <v>9710.73382200354</v>
      </c>
      <c r="P778" s="10" t="n">
        <f aca="false">'RIPTE e IPC'!O778*100/'RIPTE e IPC'!$O$864</f>
        <v>82.9292551790875</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c r="X778" s="65"/>
      <c r="AB778" s="53" t="n">
        <f aca="false">AB774+1</f>
        <v>2016</v>
      </c>
      <c r="AC778" s="68" t="n">
        <f aca="false">X882</f>
        <v>0.963666967123583</v>
      </c>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20.3319314113187</v>
      </c>
      <c r="L779" s="58" t="n">
        <v>18.0398138967279</v>
      </c>
      <c r="M779" s="4" t="n">
        <v>2019.04</v>
      </c>
      <c r="N779" s="4" t="n">
        <v>230.78</v>
      </c>
      <c r="O779" s="4" t="n">
        <f aca="false">'RIPTE e IPC'!M779*100/'RIPTE e IPC'!K779</f>
        <v>9930.3895884481</v>
      </c>
      <c r="P779" s="4" t="n">
        <f aca="false">'RIPTE e IPC'!O779*100/'RIPTE e IPC'!$O$864</f>
        <v>84.8051061128</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c r="X779" s="62"/>
      <c r="AB779" s="66" t="n">
        <f aca="false">AB775+1</f>
        <v>2016</v>
      </c>
      <c r="AC779" s="67" t="n">
        <f aca="false">X885</f>
        <v>1.01568619703427</v>
      </c>
    </row>
    <row r="780" customFormat="false" ht="15" hidden="false" customHeight="false" outlineLevel="0" collapsed="false">
      <c r="A780" s="7" t="n">
        <v>2007</v>
      </c>
      <c r="B780" s="7" t="str">
        <f aca="false">'RIPTE e IPC'!B768</f>
        <v>Noviembre</v>
      </c>
      <c r="C780" s="63" t="n">
        <v>95.8219</v>
      </c>
      <c r="D780" s="53"/>
      <c r="E780" s="53"/>
      <c r="F780" s="8" t="n">
        <v>153.22</v>
      </c>
      <c r="G780" s="53"/>
      <c r="H780" s="8" t="n">
        <f aca="false">'RIPTE e IPC'!F780*100/'RIPTE e IPC'!$F$868</f>
        <v>18.5667199844894</v>
      </c>
      <c r="I780" s="8" t="n">
        <f aca="false">'RIPTE e IPC'!H780*100/'RIPTE e IPC'!$H$868</f>
        <v>18.9328905929273</v>
      </c>
      <c r="J780" s="63" t="n">
        <f aca="false">'RIPTE e IPC'!J779*(1+('RIPTE e IPC'!I780-'RIPTE e IPC'!I779)/'RIPTE e IPC'!I779)</f>
        <v>116.85103783684</v>
      </c>
      <c r="K780" s="63" t="n">
        <f aca="false">'RIPTE e IPC'!J780*100/'RIPTE e IPC'!$J$864</f>
        <v>20.2499904500927</v>
      </c>
      <c r="L780" s="63" t="n">
        <v>18.2435246748839</v>
      </c>
      <c r="M780" s="7" t="n">
        <v>2020.25</v>
      </c>
      <c r="N780" s="7" t="n">
        <v>230.92</v>
      </c>
      <c r="O780" s="7" t="n">
        <f aca="false">'RIPTE e IPC'!M780*100/'RIPTE e IPC'!K780</f>
        <v>9976.54791482014</v>
      </c>
      <c r="P780" s="7" t="n">
        <f aca="false">'RIPTE e IPC'!O780*100/'RIPTE e IPC'!$O$864</f>
        <v>85.1992962632573</v>
      </c>
      <c r="Q780" s="7" t="n">
        <f aca="false">'RIPTE e IPC'!M780*100/'RIPTE e IPC'!L780</f>
        <v>11073.7921317436</v>
      </c>
      <c r="R780" s="7" t="n">
        <f aca="false">AVERAGE('RIPTE e IPC'!Q779:Q781)</f>
        <v>11112.0816852698</v>
      </c>
      <c r="S780" s="7" t="n">
        <f aca="false">'RIPTE e IPC'!R780*100/'RIPTE e IPC'!$R$864</f>
        <v>94.1865999124969</v>
      </c>
      <c r="T780" s="63" t="n">
        <f aca="false">'RIPTE e IPC'!C780*100/'RIPTE e IPC'!$C$864</f>
        <v>46.7871927106452</v>
      </c>
      <c r="U780" s="63" t="n">
        <f aca="false">'RIPTE e IPC'!M780*100/'RIPTE e IPC'!T780</f>
        <v>4317.9551560065</v>
      </c>
      <c r="V780" s="63" t="n">
        <f aca="false">AVERAGE('RIPTE e IPC'!U779:U781)</f>
        <v>4331.81721578947</v>
      </c>
      <c r="W780" s="63" t="n">
        <f aca="false">'RIPTE e IPC'!V780*100/'RIPTE e IPC'!$V$864</f>
        <v>36.7021868334795</v>
      </c>
      <c r="X780" s="64" t="n">
        <f aca="false">T780/L780</f>
        <v>2.56459174114845</v>
      </c>
      <c r="AB780" s="53" t="n">
        <f aca="false">AB776+1</f>
        <v>2016</v>
      </c>
      <c r="AC780" s="68" t="n">
        <f aca="false">X888</f>
        <v>0.936068655437578</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9988.44168630819</v>
      </c>
      <c r="P781" s="10" t="n">
        <f aca="false">'RIPTE e IPC'!O781*100/'RIPTE e IPC'!$O$864</f>
        <v>85.3008685675603</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c r="X781" s="65"/>
      <c r="AB781" s="66" t="n">
        <f aca="false">AB777+1</f>
        <v>2017</v>
      </c>
      <c r="AC781" s="67" t="n">
        <f aca="false">X891</f>
        <v>0.982194499718011</v>
      </c>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9827.81801912969</v>
      </c>
      <c r="P782" s="4" t="n">
        <f aca="false">'RIPTE e IPC'!O782*100/'RIPTE e IPC'!$O$864</f>
        <v>83.9291492590707</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c r="X782" s="62"/>
      <c r="AB782" s="53" t="n">
        <f aca="false">AB778+1</f>
        <v>2017</v>
      </c>
      <c r="AC782" s="68" t="n">
        <f aca="false">X894</f>
        <v>0.926901692701374</v>
      </c>
    </row>
    <row r="783" customFormat="false" ht="15" hidden="false" customHeight="false" outlineLevel="0" collapsed="false">
      <c r="A783" s="7" t="n">
        <v>2008</v>
      </c>
      <c r="B783" s="7" t="str">
        <f aca="false">'RIPTE e IPC'!B771</f>
        <v>Febrero</v>
      </c>
      <c r="C783" s="63" t="n">
        <v>98.0667</v>
      </c>
      <c r="D783" s="53"/>
      <c r="E783" s="53"/>
      <c r="F783" s="8" t="n">
        <v>161.38</v>
      </c>
      <c r="G783" s="53"/>
      <c r="H783" s="8" t="n">
        <f aca="false">'RIPTE e IPC'!F783*100/'RIPTE e IPC'!$F$868</f>
        <v>19.5555232417236</v>
      </c>
      <c r="I783" s="8" t="n">
        <f aca="false">'RIPTE e IPC'!H783*100/'RIPTE e IPC'!$H$868</f>
        <v>19.9411949085406</v>
      </c>
      <c r="J783" s="63" t="n">
        <f aca="false">'RIPTE e IPC'!J782*(1+('RIPTE e IPC'!I783-'RIPTE e IPC'!I782)/'RIPTE e IPC'!I782)</f>
        <v>123.074144929574</v>
      </c>
      <c r="K783" s="63" t="n">
        <f aca="false">'RIPTE e IPC'!J783*100/'RIPTE e IPC'!$J$864</f>
        <v>21.3284392301003</v>
      </c>
      <c r="L783" s="63" t="n">
        <v>18.8690685132591</v>
      </c>
      <c r="M783" s="7" t="n">
        <v>2130.98</v>
      </c>
      <c r="N783" s="7" t="n">
        <v>243.58</v>
      </c>
      <c r="O783" s="7" t="n">
        <f aca="false">'RIPTE e IPC'!M783*100/'RIPTE e IPC'!K783</f>
        <v>9991.26085603395</v>
      </c>
      <c r="P783" s="7" t="n">
        <f aca="false">'RIPTE e IPC'!O783*100/'RIPTE e IPC'!$O$864</f>
        <v>85.3249441575071</v>
      </c>
      <c r="Q783" s="7" t="n">
        <f aca="false">'RIPTE e IPC'!M783*100/'RIPTE e IPC'!L783</f>
        <v>11293.5092609504</v>
      </c>
      <c r="R783" s="7" t="n">
        <f aca="false">AVERAGE('RIPTE e IPC'!Q782:Q784)</f>
        <v>11253.8237747336</v>
      </c>
      <c r="S783" s="7" t="n">
        <f aca="false">'RIPTE e IPC'!R783*100/'RIPTE e IPC'!$R$864</f>
        <v>95.3880134594105</v>
      </c>
      <c r="T783" s="63" t="n">
        <f aca="false">'RIPTE e IPC'!C783*100/'RIPTE e IPC'!$C$864</f>
        <v>47.8832666790893</v>
      </c>
      <c r="U783" s="63" t="n">
        <f aca="false">'RIPTE e IPC'!M783*100/'RIPTE e IPC'!T783</f>
        <v>4450.36470523554</v>
      </c>
      <c r="V783" s="63" t="n">
        <f aca="false">AVERAGE('RIPTE e IPC'!U782:U784)</f>
        <v>4425.23675954707</v>
      </c>
      <c r="W783" s="63" t="n">
        <f aca="false">'RIPTE e IPC'!V783*100/'RIPTE e IPC'!$V$864</f>
        <v>37.4937025826649</v>
      </c>
      <c r="X783" s="64" t="n">
        <f aca="false">T783/L783</f>
        <v>2.53765927265791</v>
      </c>
      <c r="AB783" s="66" t="n">
        <f aca="false">AB779+1</f>
        <v>2017</v>
      </c>
      <c r="AC783" s="67" t="n">
        <f aca="false">X897</f>
        <v>0.967588723950313</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22.1954274650082</v>
      </c>
      <c r="L784" s="60" t="n">
        <v>19.0821957595121</v>
      </c>
      <c r="M784" s="10" t="n">
        <v>2190.53</v>
      </c>
      <c r="N784" s="10" t="n">
        <v>250.38</v>
      </c>
      <c r="O784" s="10" t="n">
        <f aca="false">'RIPTE e IPC'!M784*100/'RIPTE e IPC'!K784</f>
        <v>9869.28502933066</v>
      </c>
      <c r="P784" s="10" t="n">
        <f aca="false">'RIPTE e IPC'!O784*100/'RIPTE e IPC'!$O$864</f>
        <v>84.283275768303</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c r="X784" s="65"/>
      <c r="AB784" s="53" t="n">
        <f aca="false">AB780+1</f>
        <v>2017</v>
      </c>
      <c r="AC784" s="68" t="n">
        <f aca="false">X900</f>
        <v>0.895386167816825</v>
      </c>
    </row>
    <row r="785" customFormat="false" ht="15" hidden="false" customHeight="false" outlineLevel="0" collapsed="false">
      <c r="A785" s="4" t="n">
        <v>2008</v>
      </c>
      <c r="B785" s="4" t="str">
        <f aca="false">'RIPTE e IPC'!B773</f>
        <v>Abril</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22.8588849252581</v>
      </c>
      <c r="L785" s="58" t="n">
        <v>19.2979879571156</v>
      </c>
      <c r="M785" s="4" t="n">
        <v>2336.11</v>
      </c>
      <c r="N785" s="4" t="n">
        <v>267.02</v>
      </c>
      <c r="O785" s="4" t="n">
        <f aca="false">'RIPTE e IPC'!M785*100/'RIPTE e IPC'!K785</f>
        <v>10219.7023504795</v>
      </c>
      <c r="P785" s="4" t="n">
        <f aca="false">'RIPTE e IPC'!O785*100/'RIPTE e IPC'!$O$864</f>
        <v>87.2758248359002</v>
      </c>
      <c r="Q785" s="4" t="n">
        <f aca="false">'RIPTE e IPC'!M785*100/'RIPTE e IPC'!L785</f>
        <v>12105.4588964992</v>
      </c>
      <c r="R785" s="4"/>
      <c r="S785" s="4"/>
      <c r="T785" s="58" t="n">
        <f aca="false">'RIPTE e IPC'!C785*100/'RIPTE e IPC'!$C$864</f>
        <v>48.827243783149</v>
      </c>
      <c r="U785" s="58" t="n">
        <f aca="false">'RIPTE e IPC'!M785*100/'RIPTE e IPC'!T785</f>
        <v>4784.43962631826</v>
      </c>
      <c r="V785" s="58"/>
      <c r="W785" s="58"/>
      <c r="X785" s="62"/>
      <c r="AB785" s="66" t="n">
        <f aca="false">AB781+1</f>
        <v>2018</v>
      </c>
      <c r="AC785" s="67" t="n">
        <f aca="false">X903</f>
        <v>0.962481298394609</v>
      </c>
    </row>
    <row r="786" customFormat="false" ht="15" hidden="false" customHeight="false" outlineLevel="0" collapsed="false">
      <c r="A786" s="7" t="n">
        <v>2008</v>
      </c>
      <c r="B786" s="7" t="str">
        <f aca="false">'RIPTE e IPC'!B774</f>
        <v>Mayo</v>
      </c>
      <c r="C786" s="63" t="n">
        <v>100.56</v>
      </c>
      <c r="D786" s="53"/>
      <c r="E786" s="53"/>
      <c r="F786" s="8" t="n">
        <v>173.39</v>
      </c>
      <c r="G786" s="53"/>
      <c r="H786" s="8" t="n">
        <f aca="false">'RIPTE e IPC'!F786*100/'RIPTE e IPC'!$F$868</f>
        <v>21.0108574475304</v>
      </c>
      <c r="I786" s="8" t="n">
        <f aca="false">'RIPTE e IPC'!H786*100/'RIPTE e IPC'!$H$868</f>
        <v>21.4252310397315</v>
      </c>
      <c r="J786" s="63" t="n">
        <f aca="false">'RIPTE e IPC'!J785*(1+('RIPTE e IPC'!I786-'RIPTE e IPC'!I785)/'RIPTE e IPC'!I785)</f>
        <v>132.233399363854</v>
      </c>
      <c r="K786" s="63" t="n">
        <f aca="false">'RIPTE e IPC'!J786*100/'RIPTE e IPC'!$J$864</f>
        <v>22.9157149467535</v>
      </c>
      <c r="L786" s="63" t="n">
        <v>19.5161396791867</v>
      </c>
      <c r="M786" s="7" t="n">
        <v>2383.41</v>
      </c>
      <c r="N786" s="7" t="n">
        <v>272.43</v>
      </c>
      <c r="O786" s="7" t="n">
        <f aca="false">'RIPTE e IPC'!M786*100/'RIPTE e IPC'!K786</f>
        <v>10400.766485087</v>
      </c>
      <c r="P786" s="7" t="n">
        <f aca="false">'RIPTE e IPC'!O786*100/'RIPTE e IPC'!$O$864</f>
        <v>88.822104869714</v>
      </c>
      <c r="Q786" s="7" t="n">
        <f aca="false">'RIPTE e IPC'!M786*100/'RIPTE e IPC'!L786</f>
        <v>12212.5073871132</v>
      </c>
      <c r="R786" s="7" t="n">
        <f aca="false">AVERAGE('RIPTE e IPC'!Q785:Q787)</f>
        <v>12159.5653517673</v>
      </c>
      <c r="S786" s="7" t="n">
        <f aca="false">'RIPTE e IPC'!R786*100/'RIPTE e IPC'!$R$864</f>
        <v>103.065127609253</v>
      </c>
      <c r="T786" s="63" t="n">
        <f aca="false">'RIPTE e IPC'!C786*100/'RIPTE e IPC'!$C$864</f>
        <v>49.1006763483346</v>
      </c>
      <c r="U786" s="63" t="n">
        <f aca="false">'RIPTE e IPC'!M786*100/'RIPTE e IPC'!T786</f>
        <v>4854.12865413786</v>
      </c>
      <c r="V786" s="63" t="n">
        <f aca="false">AVERAGE('RIPTE e IPC'!U785:U787)</f>
        <v>4831.93859421958</v>
      </c>
      <c r="W786" s="63" t="n">
        <f aca="false">'RIPTE e IPC'!V786*100/'RIPTE e IPC'!$V$864</f>
        <v>40.9395651336657</v>
      </c>
      <c r="X786" s="64" t="n">
        <f aca="false">T786/L786</f>
        <v>2.51590105192262</v>
      </c>
      <c r="AB786" s="53" t="n">
        <f aca="false">AB782+1</f>
        <v>2018</v>
      </c>
      <c r="AC786" s="68" t="n">
        <f aca="false">X906</f>
        <v>0.964515431709638</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21.9442112021795</v>
      </c>
      <c r="J787" s="60" t="n">
        <f aca="false">'RIPTE e IPC'!J786*(1+('RIPTE e IPC'!I787-'RIPTE e IPC'!I786)/'RIPTE e IPC'!I786)</f>
        <v>135.436469190996</v>
      </c>
      <c r="K787" s="60" t="n">
        <f aca="false">'RIPTE e IPC'!J787*100/'RIPTE e IPC'!$J$864</f>
        <v>23.4707988776397</v>
      </c>
      <c r="L787" s="60" t="n">
        <v>19.7366444700345</v>
      </c>
      <c r="M787" s="10" t="n">
        <v>2400.12</v>
      </c>
      <c r="N787" s="10" t="n">
        <v>274.34</v>
      </c>
      <c r="O787" s="10" t="n">
        <f aca="false">'RIPTE e IPC'!M787*100/'RIPTE e IPC'!K787</f>
        <v>10225.9834124631</v>
      </c>
      <c r="P787" s="10" t="n">
        <f aca="false">'RIPTE e IPC'!O787*100/'RIPTE e IPC'!$O$864</f>
        <v>87.329464838971</v>
      </c>
      <c r="Q787" s="10" t="n">
        <f aca="false">'RIPTE e IPC'!M787*100/'RIPTE e IPC'!L787</f>
        <v>12160.7297716895</v>
      </c>
      <c r="R787" s="10"/>
      <c r="S787" s="10"/>
      <c r="T787" s="60" t="n">
        <f aca="false">'RIPTE e IPC'!C787*100/'RIPTE e IPC'!$C$864</f>
        <v>49.4131707085467</v>
      </c>
      <c r="U787" s="60" t="n">
        <f aca="false">'RIPTE e IPC'!M787*100/'RIPTE e IPC'!T787</f>
        <v>4857.24750220262</v>
      </c>
      <c r="V787" s="60"/>
      <c r="W787" s="60"/>
      <c r="X787" s="65"/>
      <c r="AB787" s="66" t="n">
        <f aca="false">AB783+1</f>
        <v>2018</v>
      </c>
      <c r="AC787" s="67" t="n">
        <f aca="false">X909</f>
        <v>1.02423918653115</v>
      </c>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89.2002906542951</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c r="X788" s="62"/>
      <c r="AB788" s="53" t="n">
        <f aca="false">AB784+1</f>
        <v>2018</v>
      </c>
      <c r="AC788" s="68" t="n">
        <f aca="false">X912</f>
        <v>1.11142781183425</v>
      </c>
    </row>
    <row r="789" customFormat="false" ht="15" hidden="false" customHeight="false" outlineLevel="0" collapsed="false">
      <c r="A789" s="7" t="n">
        <v>2008</v>
      </c>
      <c r="B789" s="7" t="str">
        <f aca="false">'RIPTE e IPC'!B777</f>
        <v>Agosto</v>
      </c>
      <c r="C789" s="63" t="n">
        <v>102.05</v>
      </c>
      <c r="D789" s="53"/>
      <c r="E789" s="53"/>
      <c r="F789" s="8" t="n">
        <v>181.55</v>
      </c>
      <c r="G789" s="53"/>
      <c r="H789" s="8" t="n">
        <f aca="false">'RIPTE e IPC'!F789*100/'RIPTE e IPC'!$F$868</f>
        <v>21.9996607047647</v>
      </c>
      <c r="I789" s="8" t="n">
        <f aca="false">'RIPTE e IPC'!H789*100/'RIPTE e IPC'!$H$868</f>
        <v>22.4335353553449</v>
      </c>
      <c r="J789" s="63" t="n">
        <f aca="false">'RIPTE e IPC'!J788*(1+('RIPTE e IPC'!I789-'RIPTE e IPC'!I788)/'RIPTE e IPC'!I788)</f>
        <v>138.456506456587</v>
      </c>
      <c r="K789" s="63" t="n">
        <f aca="false">'RIPTE e IPC'!J789*100/'RIPTE e IPC'!$J$864</f>
        <v>23.994163726761</v>
      </c>
      <c r="L789" s="63" t="n">
        <v>20.1850208233768</v>
      </c>
      <c r="M789" s="7" t="n">
        <v>2530.74</v>
      </c>
      <c r="N789" s="7" t="n">
        <v>289.27</v>
      </c>
      <c r="O789" s="7" t="n">
        <f aca="false">'RIPTE e IPC'!M789*100/'RIPTE e IPC'!K789</f>
        <v>10547.3148754813</v>
      </c>
      <c r="P789" s="7" t="n">
        <f aca="false">'RIPTE e IPC'!O789*100/'RIPTE e IPC'!$O$864</f>
        <v>90.0736219111511</v>
      </c>
      <c r="Q789" s="7" t="n">
        <f aca="false">'RIPTE e IPC'!M789*100/'RIPTE e IPC'!L789</f>
        <v>12537.7130999493</v>
      </c>
      <c r="R789" s="7" t="n">
        <f aca="false">AVERAGE('RIPTE e IPC'!Q788:Q790)</f>
        <v>12552.5182978184</v>
      </c>
      <c r="S789" s="7" t="n">
        <f aca="false">'RIPTE e IPC'!R789*100/'RIPTE e IPC'!$R$864</f>
        <v>106.395817840158</v>
      </c>
      <c r="T789" s="63" t="n">
        <f aca="false">'RIPTE e IPC'!C789*100/'RIPTE e IPC'!$C$864</f>
        <v>49.8282022807035</v>
      </c>
      <c r="U789" s="63" t="n">
        <f aca="false">'RIPTE e IPC'!M789*100/'RIPTE e IPC'!T789</f>
        <v>5078.93097515994</v>
      </c>
      <c r="V789" s="63" t="n">
        <f aca="false">AVERAGE('RIPTE e IPC'!U788:U790)</f>
        <v>5084.56430082289</v>
      </c>
      <c r="W789" s="63" t="n">
        <f aca="false">'RIPTE e IPC'!V789*100/'RIPTE e IPC'!$V$864</f>
        <v>43.0799869060568</v>
      </c>
      <c r="X789" s="64" t="n">
        <f aca="false">T789/L789</f>
        <v>2.46857324135114</v>
      </c>
      <c r="AB789" s="66" t="n">
        <f aca="false">AB785+1</f>
        <v>2019</v>
      </c>
      <c r="AC789" s="67" t="n">
        <f aca="false">X915</f>
        <v>1.15454296981363</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24.2532028945079</v>
      </c>
      <c r="L790" s="60" t="n">
        <v>20.4132359794936</v>
      </c>
      <c r="M790" s="10" t="n">
        <v>2585.35</v>
      </c>
      <c r="N790" s="10" t="n">
        <v>295.51</v>
      </c>
      <c r="O790" s="10" t="n">
        <f aca="false">'RIPTE e IPC'!M790*100/'RIPTE e IPC'!K790</f>
        <v>10659.829183161</v>
      </c>
      <c r="P790" s="10" t="n">
        <f aca="false">'RIPTE e IPC'!O790*100/'RIPTE e IPC'!$O$864</f>
        <v>91.0344893289899</v>
      </c>
      <c r="Q790" s="10" t="n">
        <f aca="false">'RIPTE e IPC'!M790*100/'RIPTE e IPC'!L790</f>
        <v>12665.0669330289</v>
      </c>
      <c r="R790" s="10"/>
      <c r="S790" s="10"/>
      <c r="T790" s="60" t="n">
        <f aca="false">'RIPTE e IPC'!C790*100/'RIPTE e IPC'!$C$864</f>
        <v>50.0821039483759</v>
      </c>
      <c r="U790" s="60" t="n">
        <f aca="false">'RIPTE e IPC'!M790*100/'RIPTE e IPC'!T790</f>
        <v>5162.22322182181</v>
      </c>
      <c r="V790" s="60"/>
      <c r="W790" s="60"/>
      <c r="X790" s="65"/>
      <c r="AB790" s="53" t="n">
        <f aca="false">AB786+1</f>
        <v>2019</v>
      </c>
      <c r="AC790" s="68" t="n">
        <f aca="false">X918</f>
        <v>1.20974888541344</v>
      </c>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22.8079424725395</v>
      </c>
      <c r="J791" s="58" t="n">
        <f aca="false">'RIPTE e IPC'!J790*(1+('RIPTE e IPC'!I791-'RIPTE e IPC'!I790)/'RIPTE e IPC'!I790)</f>
        <v>140.767292546169</v>
      </c>
      <c r="K791" s="58" t="n">
        <f aca="false">'RIPTE e IPC'!J791*100/'RIPTE e IPC'!$J$864</f>
        <v>24.3946171340434</v>
      </c>
      <c r="L791" s="58" t="n">
        <v>20.6437873127815</v>
      </c>
      <c r="M791" s="4" t="n">
        <v>2628.32</v>
      </c>
      <c r="N791" s="4" t="n">
        <v>300.42</v>
      </c>
      <c r="O791" s="4" t="n">
        <f aca="false">'RIPTE e IPC'!M791*100/'RIPTE e IPC'!K791</f>
        <v>10774.1801626069</v>
      </c>
      <c r="P791" s="4" t="n">
        <f aca="false">'RIPTE e IPC'!O791*100/'RIPTE e IPC'!$O$864</f>
        <v>92.0110418458509</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c r="X791" s="62"/>
      <c r="AB791" s="66" t="n">
        <f aca="false">AB787+1</f>
        <v>2019</v>
      </c>
      <c r="AC791" s="67" t="n">
        <f aca="false">X921</f>
        <v>1.2240885378129</v>
      </c>
    </row>
    <row r="792" customFormat="false" ht="15" hidden="false" customHeight="false" outlineLevel="0" collapsed="false">
      <c r="A792" s="7" t="n">
        <v>2008</v>
      </c>
      <c r="B792" s="7" t="str">
        <f aca="false">'RIPTE e IPC'!B780</f>
        <v>Noviembre</v>
      </c>
      <c r="C792" s="63" t="n">
        <v>103.36</v>
      </c>
      <c r="D792" s="53"/>
      <c r="E792" s="53"/>
      <c r="F792" s="8" t="n">
        <v>185.76</v>
      </c>
      <c r="G792" s="53"/>
      <c r="H792" s="8" t="n">
        <f aca="false">'RIPTE e IPC'!F792*100/'RIPTE e IPC'!$F$868</f>
        <v>22.5098153264505</v>
      </c>
      <c r="I792" s="8" t="n">
        <f aca="false">'RIPTE e IPC'!H792*100/'RIPTE e IPC'!$H$868</f>
        <v>22.9537511848464</v>
      </c>
      <c r="J792" s="63" t="n">
        <f aca="false">'RIPTE e IPC'!J791*(1+('RIPTE e IPC'!I792-'RIPTE e IPC'!I791)/'RIPTE e IPC'!I791)</f>
        <v>141.667202640461</v>
      </c>
      <c r="K792" s="63" t="n">
        <f aca="false">'RIPTE e IPC'!J792*100/'RIPTE e IPC'!$J$864</f>
        <v>24.5505692860542</v>
      </c>
      <c r="L792" s="63"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3" t="n">
        <f aca="false">'RIPTE e IPC'!C792*100/'RIPTE e IPC'!$C$864</f>
        <v>50.4678391742628</v>
      </c>
      <c r="U792" s="63" t="n">
        <f aca="false">'RIPTE e IPC'!M792*100/'RIPTE e IPC'!T792</f>
        <v>5136.28093140539</v>
      </c>
      <c r="V792" s="63" t="n">
        <f aca="false">AVERAGE('RIPTE e IPC'!U791:U793)</f>
        <v>5182.17814471325</v>
      </c>
      <c r="W792" s="63" t="n">
        <f aca="false">'RIPTE e IPC'!V792*100/'RIPTE e IPC'!$V$864</f>
        <v>43.9070397011146</v>
      </c>
      <c r="X792" s="64" t="n">
        <f aca="false">T792/L792</f>
        <v>2.41738645177176</v>
      </c>
      <c r="AB792" s="53" t="n">
        <f aca="false">AB788+1</f>
        <v>2019</v>
      </c>
      <c r="AC792" s="68" t="n">
        <f aca="false">X924</f>
        <v>1.28739374502193</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23.0563115502825</v>
      </c>
      <c r="J793" s="60" t="n">
        <f aca="false">'RIPTE e IPC'!J792*(1+('RIPTE e IPC'!I793-'RIPTE e IPC'!I792)/'RIPTE e IPC'!I792)</f>
        <v>142.300190249158</v>
      </c>
      <c r="K793" s="60" t="n">
        <f aca="false">'RIPTE e IPC'!J793*100/'RIPTE e IPC'!$J$864</f>
        <v>24.6602644438245</v>
      </c>
      <c r="L793" s="60" t="n">
        <v>21.1129559209469</v>
      </c>
      <c r="M793" s="10" t="n">
        <v>2625.44</v>
      </c>
      <c r="N793" s="10" t="n">
        <v>300.09</v>
      </c>
      <c r="O793" s="10" t="n">
        <f aca="false">'RIPTE e IPC'!M793*100/'RIPTE e IPC'!K793</f>
        <v>10646.4389543782</v>
      </c>
      <c r="P793" s="10" t="n">
        <f aca="false">'RIPTE e IPC'!O793*100/'RIPTE e IPC'!$O$864</f>
        <v>90.9201373428278</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c r="X793" s="65"/>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88.821838937655</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c r="X794" s="62"/>
    </row>
    <row r="795" customFormat="false" ht="15" hidden="false" customHeight="false" outlineLevel="0" collapsed="false">
      <c r="A795" s="7" t="n">
        <v>2009</v>
      </c>
      <c r="B795" s="7" t="str">
        <f aca="false">'RIPTE e IPC'!B783</f>
        <v>Febrero</v>
      </c>
      <c r="C795" s="63" t="n">
        <v>104.71</v>
      </c>
      <c r="D795" s="53"/>
      <c r="E795" s="53"/>
      <c r="F795" s="8" t="n">
        <v>188.73</v>
      </c>
      <c r="G795" s="53"/>
      <c r="H795" s="8" t="n">
        <f aca="false">'RIPTE e IPC'!F795*100/'RIPTE e IPC'!$F$868</f>
        <v>22.869710629635</v>
      </c>
      <c r="I795" s="8" t="n">
        <f aca="false">'RIPTE e IPC'!H795*100/'RIPTE e IPC'!$H$868</f>
        <v>23.3207442997204</v>
      </c>
      <c r="J795" s="63" t="n">
        <f aca="false">'RIPTE e IPC'!J794*(1+('RIPTE e IPC'!I795-'RIPTE e IPC'!I794)/'RIPTE e IPC'!I794)</f>
        <v>143.932230589654</v>
      </c>
      <c r="K795" s="63" t="n">
        <f aca="false">'RIPTE e IPC'!J795*100/'RIPTE e IPC'!$J$864</f>
        <v>24.9430929228951</v>
      </c>
      <c r="L795" s="63" t="n">
        <v>21.3515806958311</v>
      </c>
      <c r="M795" s="7" t="n">
        <v>2578.64</v>
      </c>
      <c r="N795" s="7" t="n">
        <v>294.75</v>
      </c>
      <c r="O795" s="7" t="n">
        <f aca="false">'RIPTE e IPC'!M795*100/'RIPTE e IPC'!K795</f>
        <v>10338.0924249097</v>
      </c>
      <c r="P795" s="7" t="n">
        <f aca="false">'RIPTE e IPC'!O795*100/'RIPTE e IPC'!$O$864</f>
        <v>88.2868710527007</v>
      </c>
      <c r="Q795" s="7" t="n">
        <f aca="false">'RIPTE e IPC'!M795*100/'RIPTE e IPC'!L795</f>
        <v>12077.0449585659</v>
      </c>
      <c r="R795" s="7" t="n">
        <f aca="false">AVERAGE('RIPTE e IPC'!Q794:Q796)</f>
        <v>11824.6212120187</v>
      </c>
      <c r="S795" s="7" t="n">
        <f aca="false">'RIPTE e IPC'!R795*100/'RIPTE e IPC'!$R$864</f>
        <v>100.226123129529</v>
      </c>
      <c r="T795" s="63" t="n">
        <f aca="false">'RIPTE e IPC'!C795*100/'RIPTE e IPC'!$C$864</f>
        <v>51.1270069653353</v>
      </c>
      <c r="U795" s="63" t="n">
        <f aca="false">'RIPTE e IPC'!M795*100/'RIPTE e IPC'!T795</f>
        <v>5043.59662936723</v>
      </c>
      <c r="V795" s="63" t="n">
        <f aca="false">AVERAGE('RIPTE e IPC'!U794:U796)</f>
        <v>5117.35940181359</v>
      </c>
      <c r="W795" s="63" t="n">
        <f aca="false">'RIPTE e IPC'!V795*100/'RIPTE e IPC'!$V$864</f>
        <v>43.3578499514771</v>
      </c>
      <c r="X795" s="64" t="n">
        <f aca="false">T795/L795</f>
        <v>2.39453030169883</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23.8656734702908</v>
      </c>
      <c r="J796" s="60" t="n">
        <f aca="false">'RIPTE e IPC'!J795*(1+('RIPTE e IPC'!I796-'RIPTE e IPC'!I795)/'RIPTE e IPC'!I795)</f>
        <v>147.295453908154</v>
      </c>
      <c r="K796" s="60" t="n">
        <f aca="false">'RIPTE e IPC'!J796*100/'RIPTE e IPC'!$J$864</f>
        <v>25.5259310503258</v>
      </c>
      <c r="L796" s="60" t="n">
        <v>23.8475499092559</v>
      </c>
      <c r="M796" s="10" t="n">
        <v>2681.73</v>
      </c>
      <c r="N796" s="10" t="n">
        <v>306.53</v>
      </c>
      <c r="O796" s="10" t="n">
        <f aca="false">'RIPTE e IPC'!M796*100/'RIPTE e IPC'!K796</f>
        <v>10505.9047394307</v>
      </c>
      <c r="P796" s="10" t="n">
        <f aca="false">'RIPTE e IPC'!O796*100/'RIPTE e IPC'!$O$864</f>
        <v>89.7199811047523</v>
      </c>
      <c r="Q796" s="10" t="n">
        <f aca="false">'RIPTE e IPC'!M796*100/'RIPTE e IPC'!L796</f>
        <v>11245.3061643836</v>
      </c>
      <c r="R796" s="10"/>
      <c r="S796" s="10"/>
      <c r="T796" s="60" t="n">
        <f aca="false">'RIPTE e IPC'!C796*100/'RIPTE e IPC'!$C$864</f>
        <v>51.4541494986824</v>
      </c>
      <c r="U796" s="60" t="n">
        <f aca="false">'RIPTE e IPC'!M796*100/'RIPTE e IPC'!T796</f>
        <v>5211.88286295291</v>
      </c>
      <c r="V796" s="60"/>
      <c r="W796" s="60"/>
      <c r="X796" s="65"/>
    </row>
    <row r="797" customFormat="false" ht="15" hidden="false" customHeight="false" outlineLevel="0" collapsed="false">
      <c r="A797" s="4" t="n">
        <v>2009</v>
      </c>
      <c r="B797" s="4" t="str">
        <f aca="false">'RIPTE e IPC'!B785</f>
        <v>Abril</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25.9911442495446</v>
      </c>
      <c r="L797" s="58" t="n">
        <v>23.8475499092559</v>
      </c>
      <c r="M797" s="4" t="n">
        <v>2731.19</v>
      </c>
      <c r="N797" s="4" t="n">
        <v>312.18</v>
      </c>
      <c r="O797" s="4" t="n">
        <f aca="false">'RIPTE e IPC'!M797*100/'RIPTE e IPC'!K797</f>
        <v>10508.1560618396</v>
      </c>
      <c r="P797" s="4" t="n">
        <f aca="false">'RIPTE e IPC'!O797*100/'RIPTE e IPC'!$O$864</f>
        <v>89.7392073026853</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c r="X797" s="62"/>
    </row>
    <row r="798" customFormat="false" ht="15" hidden="false" customHeight="false" outlineLevel="0" collapsed="false">
      <c r="A798" s="7" t="n">
        <v>2009</v>
      </c>
      <c r="B798" s="7" t="str">
        <f aca="false">'RIPTE e IPC'!B786</f>
        <v>Mayo</v>
      </c>
      <c r="C798" s="63" t="n">
        <v>106.08</v>
      </c>
      <c r="D798" s="53"/>
      <c r="E798" s="53"/>
      <c r="F798" s="8" t="n">
        <v>198.36</v>
      </c>
      <c r="G798" s="53"/>
      <c r="H798" s="8" t="n">
        <f aca="false">'RIPTE e IPC'!F798*100/'RIPTE e IPC'!$F$868</f>
        <v>24.0366438854152</v>
      </c>
      <c r="I798" s="8" t="n">
        <f aca="false">'RIPTE e IPC'!H798*100/'RIPTE e IPC'!$H$868</f>
        <v>24.5106916721907</v>
      </c>
      <c r="J798" s="63" t="n">
        <f aca="false">'RIPTE e IPC'!J797*(1+('RIPTE e IPC'!I798-'RIPTE e IPC'!I797)/'RIPTE e IPC'!I797)</f>
        <v>151.276412121888</v>
      </c>
      <c r="K798" s="63" t="n">
        <f aca="false">'RIPTE e IPC'!J798*100/'RIPTE e IPC'!$J$864</f>
        <v>26.215821078713</v>
      </c>
      <c r="L798" s="63" t="n">
        <v>23.8475499092559</v>
      </c>
      <c r="M798" s="7" t="n">
        <v>2698.39</v>
      </c>
      <c r="N798" s="7" t="n">
        <v>308.43</v>
      </c>
      <c r="O798" s="7" t="n">
        <f aca="false">'RIPTE e IPC'!M798*100/'RIPTE e IPC'!K798</f>
        <v>10292.9829735185</v>
      </c>
      <c r="P798" s="7" t="n">
        <f aca="false">'RIPTE e IPC'!O798*100/'RIPTE e IPC'!$O$864</f>
        <v>87.9016382501156</v>
      </c>
      <c r="Q798" s="7" t="n">
        <f aca="false">'RIPTE e IPC'!M798*100/'RIPTE e IPC'!L798</f>
        <v>11315.1665905632</v>
      </c>
      <c r="R798" s="7" t="n">
        <f aca="false">AVERAGE('RIPTE e IPC'!Q797:Q799)</f>
        <v>11475.6163368848</v>
      </c>
      <c r="S798" s="7" t="n">
        <f aca="false">'RIPTE e IPC'!R798*100/'RIPTE e IPC'!$R$864</f>
        <v>97.2679391030993</v>
      </c>
      <c r="T798" s="63" t="n">
        <f aca="false">'RIPTE e IPC'!C798*100/'RIPTE e IPC'!$C$864</f>
        <v>51.7959402051644</v>
      </c>
      <c r="U798" s="63" t="n">
        <f aca="false">'RIPTE e IPC'!M798*100/'RIPTE e IPC'!T798</f>
        <v>5209.65540795599</v>
      </c>
      <c r="V798" s="63" t="n">
        <f aca="false">AVERAGE('RIPTE e IPC'!U797:U799)</f>
        <v>5281.78868897268</v>
      </c>
      <c r="W798" s="63" t="n">
        <f aca="false">'RIPTE e IPC'!V798*100/'RIPTE e IPC'!$V$864</f>
        <v>44.7510099389788</v>
      </c>
      <c r="X798" s="64" t="n">
        <f aca="false">T798/L798</f>
        <v>2.17196065852706</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26.3545920614344</v>
      </c>
      <c r="L799" s="60" t="n">
        <v>23.8475499092559</v>
      </c>
      <c r="M799" s="10" t="n">
        <v>2780.38</v>
      </c>
      <c r="N799" s="10" t="n">
        <v>317.8</v>
      </c>
      <c r="O799" s="10" t="n">
        <f aca="false">'RIPTE e IPC'!M799*100/'RIPTE e IPC'!K799</f>
        <v>10549.8882074089</v>
      </c>
      <c r="P799" s="10" t="n">
        <f aca="false">'RIPTE e IPC'!O799*100/'RIPTE e IPC'!$O$864</f>
        <v>90.0955980567236</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c r="X799" s="65"/>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26.6189177428088</v>
      </c>
      <c r="L800" s="58" t="n">
        <v>23.8475499092559</v>
      </c>
      <c r="M800" s="4" t="n">
        <v>2803.3</v>
      </c>
      <c r="N800" s="4" t="n">
        <v>320.42</v>
      </c>
      <c r="O800" s="4" t="n">
        <f aca="false">'RIPTE e IPC'!M800*100/'RIPTE e IPC'!K800</f>
        <v>10531.2320624204</v>
      </c>
      <c r="P800" s="4" t="n">
        <f aca="false">'RIPTE e IPC'!O800*100/'RIPTE e IPC'!$O$864</f>
        <v>89.9362753693995</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c r="X800" s="62"/>
    </row>
    <row r="801" customFormat="false" ht="15" hidden="false" customHeight="false" outlineLevel="0" collapsed="false">
      <c r="A801" s="7" t="n">
        <v>2009</v>
      </c>
      <c r="B801" s="7" t="str">
        <f aca="false">'RIPTE e IPC'!B789</f>
        <v>Agosto</v>
      </c>
      <c r="C801" s="63" t="n">
        <v>108.08</v>
      </c>
      <c r="D801" s="53"/>
      <c r="E801" s="53"/>
      <c r="F801" s="8" t="n">
        <v>205.15</v>
      </c>
      <c r="G801" s="53"/>
      <c r="H801" s="8" t="n">
        <f aca="false">'RIPTE e IPC'!F801*100/'RIPTE e IPC'!$F$868</f>
        <v>24.8594348310794</v>
      </c>
      <c r="I801" s="8" t="n">
        <f aca="false">'RIPTE e IPC'!H801*100/'RIPTE e IPC'!$H$868</f>
        <v>25.3497096014817</v>
      </c>
      <c r="J801" s="63" t="n">
        <f aca="false">'RIPTE e IPC'!J800*(1+('RIPTE e IPC'!I801-'RIPTE e IPC'!I800)/'RIPTE e IPC'!I800)</f>
        <v>156.454708342434</v>
      </c>
      <c r="K801" s="63" t="n">
        <f aca="false">'RIPTE e IPC'!J801*100/'RIPTE e IPC'!$J$864</f>
        <v>27.113206766979</v>
      </c>
      <c r="L801" s="63"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3" t="n">
        <f aca="false">'RIPTE e IPC'!C801*100/'RIPTE e IPC'!$C$864</f>
        <v>52.7724850808274</v>
      </c>
      <c r="U801" s="63" t="n">
        <f aca="false">'RIPTE e IPC'!M801*100/'RIPTE e IPC'!T801</f>
        <v>5361.01340626054</v>
      </c>
      <c r="V801" s="63" t="n">
        <f aca="false">AVERAGE('RIPTE e IPC'!U800:U802)</f>
        <v>5297.90308012415</v>
      </c>
      <c r="W801" s="63" t="n">
        <f aca="false">'RIPTE e IPC'!V801*100/'RIPTE e IPC'!$V$864</f>
        <v>44.8875423375743</v>
      </c>
      <c r="X801" s="64" t="n">
        <f aca="false">T801/L801</f>
        <v>2.21291014303926</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27.5308413435505</v>
      </c>
      <c r="L802" s="60" t="n">
        <v>25.5979566657287</v>
      </c>
      <c r="M802" s="10" t="n">
        <v>2752.01</v>
      </c>
      <c r="N802" s="10" t="n">
        <v>314.56</v>
      </c>
      <c r="O802" s="10" t="n">
        <f aca="false">'RIPTE e IPC'!M802*100/'RIPTE e IPC'!K802</f>
        <v>9996.09843251194</v>
      </c>
      <c r="P802" s="10" t="n">
        <f aca="false">'RIPTE e IPC'!O802*100/'RIPTE e IPC'!$O$864</f>
        <v>85.3662568555529</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c r="X802" s="65"/>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9987.12855090459</v>
      </c>
      <c r="P803" s="4" t="n">
        <f aca="false">'RIPTE e IPC'!O803*100/'RIPTE e IPC'!$O$864</f>
        <v>85.2896544468805</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c r="X803" s="62"/>
    </row>
    <row r="804" customFormat="false" ht="15" hidden="false" customHeight="false" outlineLevel="0" collapsed="false">
      <c r="A804" s="7" t="n">
        <v>2009</v>
      </c>
      <c r="B804" s="7" t="str">
        <f aca="false">'RIPTE e IPC'!B792</f>
        <v>Noviembre</v>
      </c>
      <c r="C804" s="63" t="n">
        <v>110.66</v>
      </c>
      <c r="D804" s="53"/>
      <c r="E804" s="53"/>
      <c r="F804" s="8" t="n">
        <v>214.2</v>
      </c>
      <c r="G804" s="53"/>
      <c r="H804" s="8" t="n">
        <f aca="false">'RIPTE e IPC'!F804*100/'RIPTE e IPC'!$F$868</f>
        <v>25.9560855023993</v>
      </c>
      <c r="I804" s="8" t="n">
        <f aca="false">'RIPTE e IPC'!H804*100/'RIPTE e IPC'!$H$868</f>
        <v>26.467988284852</v>
      </c>
      <c r="J804" s="63" t="n">
        <f aca="false">'RIPTE e IPC'!J803*(1+('RIPTE e IPC'!I804-'RIPTE e IPC'!I803)/'RIPTE e IPC'!I803)</f>
        <v>163.356561184252</v>
      </c>
      <c r="K804" s="63" t="n">
        <f aca="false">'RIPTE e IPC'!J804*100/'RIPTE e IPC'!$J$864</f>
        <v>28.3092804751981</v>
      </c>
      <c r="L804" s="63" t="n">
        <v>25.5979566657287</v>
      </c>
      <c r="M804" s="7" t="n">
        <v>2789.73</v>
      </c>
      <c r="N804" s="7" t="n">
        <v>318.87</v>
      </c>
      <c r="O804" s="7" t="n">
        <f aca="false">'RIPTE e IPC'!M804*100/'RIPTE e IPC'!K804</f>
        <v>9854.47158377655</v>
      </c>
      <c r="P804" s="7" t="n">
        <f aca="false">'RIPTE e IPC'!O804*100/'RIPTE e IPC'!$O$864</f>
        <v>84.1567695712476</v>
      </c>
      <c r="Q804" s="7" t="n">
        <f aca="false">'RIPTE e IPC'!M804*100/'RIPTE e IPC'!L804</f>
        <v>10898.2526864536</v>
      </c>
      <c r="R804" s="7" t="n">
        <f aca="false">AVERAGE('RIPTE e IPC'!Q803:Q805)</f>
        <v>11199.9694771408</v>
      </c>
      <c r="S804" s="7" t="n">
        <f aca="false">'RIPTE e IPC'!R804*100/'RIPTE e IPC'!$R$864</f>
        <v>94.9315415467111</v>
      </c>
      <c r="T804" s="63" t="n">
        <f aca="false">'RIPTE e IPC'!C804*100/'RIPTE e IPC'!$C$864</f>
        <v>54.0322279704326</v>
      </c>
      <c r="U804" s="63" t="n">
        <f aca="false">'RIPTE e IPC'!M804*100/'RIPTE e IPC'!T804</f>
        <v>5163.08526371815</v>
      </c>
      <c r="V804" s="63" t="n">
        <f aca="false">AVERAGE('RIPTE e IPC'!U803:U805)</f>
        <v>5303.16446076178</v>
      </c>
      <c r="W804" s="63" t="n">
        <f aca="false">'RIPTE e IPC'!V804*100/'RIPTE e IPC'!$V$864</f>
        <v>44.9321204362208</v>
      </c>
      <c r="X804" s="64" t="n">
        <f aca="false">T804/L804</f>
        <v>2.11080238458144</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27.3156558835171</v>
      </c>
      <c r="J805" s="60" t="n">
        <f aca="false">'RIPTE e IPC'!J804*(1+('RIPTE e IPC'!I805-'RIPTE e IPC'!I804)/'RIPTE e IPC'!I804)</f>
        <v>168.588241901918</v>
      </c>
      <c r="K805" s="60" t="n">
        <f aca="false">'RIPTE e IPC'!J805*100/'RIPTE e IPC'!$J$864</f>
        <v>29.2159175623123</v>
      </c>
      <c r="L805" s="60" t="n">
        <v>25.5979566657287</v>
      </c>
      <c r="M805" s="10" t="n">
        <v>3015.95</v>
      </c>
      <c r="N805" s="10" t="n">
        <v>344.73</v>
      </c>
      <c r="O805" s="10" t="n">
        <f aca="false">'RIPTE e IPC'!M805*100/'RIPTE e IPC'!K805</f>
        <v>10322.9686131456</v>
      </c>
      <c r="P805" s="10" t="n">
        <f aca="false">'RIPTE e IPC'!O805*100/'RIPTE e IPC'!$O$864</f>
        <v>88.1577143413697</v>
      </c>
      <c r="Q805" s="10" t="n">
        <f aca="false">'RIPTE e IPC'!M805*100/'RIPTE e IPC'!L805</f>
        <v>11781.9950997801</v>
      </c>
      <c r="R805" s="10"/>
      <c r="S805" s="10"/>
      <c r="T805" s="60" t="n">
        <f aca="false">'RIPTE e IPC'!C805*100/'RIPTE e IPC'!$C$864</f>
        <v>54.5351485813991</v>
      </c>
      <c r="U805" s="60" t="n">
        <f aca="false">'RIPTE e IPC'!M805*100/'RIPTE e IPC'!T805</f>
        <v>5530.28657380184</v>
      </c>
      <c r="V805" s="60"/>
      <c r="W805" s="60"/>
      <c r="X805" s="65"/>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29.8635154816797</v>
      </c>
      <c r="L806" s="58" t="n">
        <v>25.5979566657287</v>
      </c>
      <c r="M806" s="4" t="n">
        <v>3011.99</v>
      </c>
      <c r="N806" s="4" t="n">
        <v>344.28</v>
      </c>
      <c r="O806" s="4" t="n">
        <f aca="false">'RIPTE e IPC'!M806*100/'RIPTE e IPC'!K806</f>
        <v>10085.8520888064</v>
      </c>
      <c r="P806" s="4" t="n">
        <f aca="false">'RIPTE e IPC'!O806*100/'RIPTE e IPC'!$O$864</f>
        <v>86.1327492754388</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c r="X806" s="62"/>
    </row>
    <row r="807" customFormat="false" ht="15" hidden="false" customHeight="false" outlineLevel="0" collapsed="false">
      <c r="A807" s="7" t="n">
        <v>2010</v>
      </c>
      <c r="B807" s="7" t="str">
        <f aca="false">'RIPTE e IPC'!B795</f>
        <v>Febrero</v>
      </c>
      <c r="C807" s="63" t="n">
        <v>114.26</v>
      </c>
      <c r="D807" s="53"/>
      <c r="E807" s="53"/>
      <c r="F807" s="8" t="n">
        <v>235.8</v>
      </c>
      <c r="G807" s="53"/>
      <c r="H807" s="8" t="n">
        <f aca="false">'RIPTE e IPC'!F807*100/'RIPTE e IPC'!$F$868</f>
        <v>28.5735058891959</v>
      </c>
      <c r="I807" s="8" t="n">
        <f aca="false">'RIPTE e IPC'!H807*100/'RIPTE e IPC'!$H$868</f>
        <v>29.1370291202993</v>
      </c>
      <c r="J807" s="63" t="n">
        <f aca="false">'RIPTE e IPC'!J806*(1+('RIPTE e IPC'!I807-'RIPTE e IPC'!I806)/'RIPTE e IPC'!I806)</f>
        <v>179.829491723841</v>
      </c>
      <c r="K807" s="63" t="n">
        <f aca="false">'RIPTE e IPC'!J807*100/'RIPTE e IPC'!$J$864</f>
        <v>31.1639978340417</v>
      </c>
      <c r="L807" s="63"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3" t="n">
        <f aca="false">'RIPTE e IPC'!C807*100/'RIPTE e IPC'!$C$864</f>
        <v>55.790008746626</v>
      </c>
      <c r="U807" s="63" t="n">
        <f aca="false">'RIPTE e IPC'!M807*100/'RIPTE e IPC'!T807</f>
        <v>5575.40690507261</v>
      </c>
      <c r="V807" s="63" t="n">
        <f aca="false">AVERAGE('RIPTE e IPC'!U806:U808)</f>
        <v>5590.58948771163</v>
      </c>
      <c r="W807" s="63" t="n">
        <f aca="false">'RIPTE e IPC'!V807*100/'RIPTE e IPC'!$V$864</f>
        <v>47.3673864029564</v>
      </c>
      <c r="X807" s="64" t="n">
        <f aca="false">T807/L807</f>
        <v>2.17947117713967</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31.9834074463022</v>
      </c>
      <c r="L808" s="60" t="n">
        <v>27.6994425446199</v>
      </c>
      <c r="M808" s="10" t="n">
        <v>3233.2</v>
      </c>
      <c r="N808" s="10" t="n">
        <v>369.56</v>
      </c>
      <c r="O808" s="10" t="n">
        <f aca="false">'RIPTE e IPC'!M808*100/'RIPTE e IPC'!K808</f>
        <v>10108.9916871062</v>
      </c>
      <c r="P808" s="10" t="n">
        <f aca="false">'RIPTE e IPC'!O808*100/'RIPTE e IPC'!$O$864</f>
        <v>86.3303604639777</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c r="X808" s="65"/>
    </row>
    <row r="809" customFormat="false" ht="15" hidden="false" customHeight="false" outlineLevel="0" collapsed="false">
      <c r="A809" s="4" t="n">
        <v>2010</v>
      </c>
      <c r="B809" s="4" t="str">
        <f aca="false">'RIPTE e IPC'!B797</f>
        <v>Abril</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32.420866448977</v>
      </c>
      <c r="L809" s="58" t="n">
        <v>27.6994425446199</v>
      </c>
      <c r="M809" s="4" t="n">
        <v>3305.06</v>
      </c>
      <c r="N809" s="4" t="n">
        <v>377.78</v>
      </c>
      <c r="O809" s="4" t="n">
        <f aca="false">'RIPTE e IPC'!M809*100/'RIPTE e IPC'!K809</f>
        <v>10194.2371133153</v>
      </c>
      <c r="P809" s="4" t="n">
        <f aca="false">'RIPTE e IPC'!O809*100/'RIPTE e IPC'!$O$864</f>
        <v>87.0583527900494</v>
      </c>
      <c r="Q809" s="4" t="n">
        <f aca="false">'RIPTE e IPC'!M809*100/'RIPTE e IPC'!L809</f>
        <v>11931.8646744461</v>
      </c>
      <c r="R809" s="4"/>
      <c r="S809" s="4"/>
      <c r="T809" s="58" t="n">
        <f aca="false">'RIPTE e IPC'!C809*100/'RIPTE e IPC'!$C$864</f>
        <v>56.8935044561252</v>
      </c>
      <c r="U809" s="58" t="n">
        <f aca="false">'RIPTE e IPC'!M809*100/'RIPTE e IPC'!T809</f>
        <v>5809.20446296075</v>
      </c>
      <c r="V809" s="58"/>
      <c r="W809" s="58"/>
      <c r="X809" s="62"/>
    </row>
    <row r="810" customFormat="false" ht="15" hidden="false" customHeight="false" outlineLevel="0" collapsed="false">
      <c r="A810" s="7" t="n">
        <v>2010</v>
      </c>
      <c r="B810" s="7" t="str">
        <f aca="false">'RIPTE e IPC'!B798</f>
        <v>Mayo</v>
      </c>
      <c r="C810" s="63" t="n">
        <v>117.39</v>
      </c>
      <c r="D810" s="53"/>
      <c r="E810" s="53"/>
      <c r="F810" s="8" t="n">
        <v>249.19</v>
      </c>
      <c r="G810" s="53"/>
      <c r="H810" s="8" t="n">
        <f aca="false">'RIPTE e IPC'!F810*100/'RIPTE e IPC'!$F$868</f>
        <v>30.1960641752702</v>
      </c>
      <c r="I810" s="8" t="n">
        <f aca="false">'RIPTE e IPC'!H810*100/'RIPTE e IPC'!$H$868</f>
        <v>30.7915873048658</v>
      </c>
      <c r="J810" s="63" t="n">
        <f aca="false">'RIPTE e IPC'!J809*(1+('RIPTE e IPC'!I810-'RIPTE e IPC'!I809)/'RIPTE e IPC'!I809)</f>
        <v>190.04118338704</v>
      </c>
      <c r="K810" s="63" t="n">
        <f aca="false">'RIPTE e IPC'!J810*100/'RIPTE e IPC'!$J$864</f>
        <v>32.9336582708433</v>
      </c>
      <c r="L810" s="63" t="n">
        <v>27.6994425446199</v>
      </c>
      <c r="M810" s="7" t="n">
        <v>3340.58</v>
      </c>
      <c r="N810" s="7" t="n">
        <v>381.84</v>
      </c>
      <c r="O810" s="7" t="n">
        <f aca="false">'RIPTE e IPC'!M810*100/'RIPTE e IPC'!K810</f>
        <v>10143.3614587465</v>
      </c>
      <c r="P810" s="7" t="n">
        <f aca="false">'RIPTE e IPC'!O810*100/'RIPTE e IPC'!$O$864</f>
        <v>86.6238768567704</v>
      </c>
      <c r="Q810" s="7" t="n">
        <f aca="false">'RIPTE e IPC'!M810*100/'RIPTE e IPC'!L810</f>
        <v>12060.0983020463</v>
      </c>
      <c r="R810" s="7" t="n">
        <f aca="false">AVERAGE('RIPTE e IPC'!Q809:Q811)</f>
        <v>12088.727037037</v>
      </c>
      <c r="S810" s="7" t="n">
        <f aca="false">'RIPTE e IPC'!R810*100/'RIPTE e IPC'!$R$864</f>
        <v>102.464698257044</v>
      </c>
      <c r="T810" s="63" t="n">
        <f aca="false">'RIPTE e IPC'!C810*100/'RIPTE e IPC'!$C$864</f>
        <v>57.3183014770386</v>
      </c>
      <c r="U810" s="63" t="n">
        <f aca="false">'RIPTE e IPC'!M810*100/'RIPTE e IPC'!T810</f>
        <v>5828.12106066719</v>
      </c>
      <c r="V810" s="63" t="n">
        <f aca="false">AVERAGE('RIPTE e IPC'!U809:U811)</f>
        <v>5841.92750302992</v>
      </c>
      <c r="W810" s="63" t="n">
        <f aca="false">'RIPTE e IPC'!V810*100/'RIPTE e IPC'!$V$864</f>
        <v>49.4968979536617</v>
      </c>
      <c r="X810" s="64" t="n">
        <f aca="false">T810/L810</f>
        <v>2.06929440492194</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33.2918195691055</v>
      </c>
      <c r="L811" s="60" t="n">
        <v>27.6994425446199</v>
      </c>
      <c r="M811" s="10" t="n">
        <v>3399.89</v>
      </c>
      <c r="N811" s="10" t="n">
        <v>388.62</v>
      </c>
      <c r="O811" s="10" t="n">
        <f aca="false">'RIPTE e IPC'!M811*100/'RIPTE e IPC'!K811</f>
        <v>10212.3886408272</v>
      </c>
      <c r="P811" s="10" t="n">
        <f aca="false">'RIPTE e IPC'!O811*100/'RIPTE e IPC'!$O$864</f>
        <v>87.2133660655147</v>
      </c>
      <c r="Q811" s="10" t="n">
        <f aca="false">'RIPTE e IPC'!M811*100/'RIPTE e IPC'!L811</f>
        <v>12274.2181346186</v>
      </c>
      <c r="R811" s="10"/>
      <c r="S811" s="10"/>
      <c r="T811" s="60" t="n">
        <f aca="false">'RIPTE e IPC'!C811*100/'RIPTE e IPC'!$C$864</f>
        <v>57.7382157735736</v>
      </c>
      <c r="U811" s="60" t="n">
        <f aca="false">'RIPTE e IPC'!M811*100/'RIPTE e IPC'!T811</f>
        <v>5888.4569854618</v>
      </c>
      <c r="V811" s="60"/>
      <c r="W811" s="60"/>
      <c r="X811" s="65"/>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31.5824142190725</v>
      </c>
      <c r="J812" s="58" t="n">
        <f aca="false">'RIPTE e IPC'!J811*(1+('RIPTE e IPC'!I812-'RIPTE e IPC'!I811)/'RIPTE e IPC'!I811)</f>
        <v>194.922051695066</v>
      </c>
      <c r="K812" s="58" t="n">
        <f aca="false">'RIPTE e IPC'!J812*100/'RIPTE e IPC'!$J$864</f>
        <v>33.7795004512414</v>
      </c>
      <c r="L812" s="69" t="n">
        <v>27.6994425446199</v>
      </c>
      <c r="M812" s="4" t="n">
        <v>3485.26</v>
      </c>
      <c r="N812" s="4" t="n">
        <v>398.37</v>
      </c>
      <c r="O812" s="4" t="n">
        <f aca="false">'RIPTE e IPC'!M812*100/'RIPTE e IPC'!K812</f>
        <v>10317.6777437273</v>
      </c>
      <c r="P812" s="4" t="n">
        <f aca="false">'RIPTE e IPC'!O812*100/'RIPTE e IPC'!$O$864</f>
        <v>88.1125305408296</v>
      </c>
      <c r="Q812" s="4" t="n">
        <f aca="false">'RIPTE e IPC'!M812*100/'RIPTE e IPC'!L812</f>
        <v>12582.4192829359</v>
      </c>
      <c r="R812" s="4"/>
      <c r="S812" s="4"/>
      <c r="T812" s="58" t="n">
        <f aca="false">'RIPTE e IPC'!C812*100/'RIPTE e IPC'!$C$864</f>
        <v>58.2020745895135</v>
      </c>
      <c r="U812" s="58" t="n">
        <f aca="false">'RIPTE e IPC'!M812*100/'RIPTE e IPC'!T812</f>
        <v>5988.20578919356</v>
      </c>
      <c r="V812" s="58"/>
      <c r="W812" s="58"/>
      <c r="X812" s="62"/>
    </row>
    <row r="813" customFormat="false" ht="15" hidden="false" customHeight="false" outlineLevel="0" collapsed="false">
      <c r="A813" s="7" t="n">
        <v>2010</v>
      </c>
      <c r="B813" s="7" t="str">
        <f aca="false">'RIPTE e IPC'!B801</f>
        <v>Agosto</v>
      </c>
      <c r="C813" s="63" t="n">
        <v>120.08</v>
      </c>
      <c r="D813" s="53"/>
      <c r="E813" s="53"/>
      <c r="F813" s="8" t="n">
        <v>258.3</v>
      </c>
      <c r="G813" s="53"/>
      <c r="H813" s="8" t="n">
        <f aca="false">'RIPTE e IPC'!F813*100/'RIPTE e IPC'!$F$868</f>
        <v>31.2999854587756</v>
      </c>
      <c r="I813" s="8" t="n">
        <f aca="false">'RIPTE e IPC'!H813*100/'RIPTE e IPC'!$H$868</f>
        <v>31.9172799905568</v>
      </c>
      <c r="J813" s="63" t="n">
        <f aca="false">'RIPTE e IPC'!J812*(1+('RIPTE e IPC'!I813-'RIPTE e IPC'!I812)/'RIPTE e IPC'!I812)</f>
        <v>196.988794369246</v>
      </c>
      <c r="K813" s="63" t="n">
        <f aca="false">'RIPTE e IPC'!J813*100/'RIPTE e IPC'!$J$864</f>
        <v>34.1376617495037</v>
      </c>
      <c r="L813" s="70"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3" t="n">
        <f aca="false">'RIPTE e IPC'!C813*100/'RIPTE e IPC'!$C$864</f>
        <v>58.6317543348053</v>
      </c>
      <c r="U813" s="63" t="n">
        <f aca="false">'RIPTE e IPC'!M813*100/'RIPTE e IPC'!T813</f>
        <v>6089.17478336589</v>
      </c>
      <c r="V813" s="63" t="n">
        <f aca="false">AVERAGE('RIPTE e IPC'!U812:U814)</f>
        <v>6124.99613288507</v>
      </c>
      <c r="W813" s="63" t="n">
        <f aca="false">'RIPTE e IPC'!V813*100/'RIPTE e IPC'!$V$864</f>
        <v>51.8952534756288</v>
      </c>
      <c r="X813" s="64" t="n">
        <f aca="false">T813/L813</f>
        <v>2.116712429875</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32.4239034824703</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c r="X814" s="65"/>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33.4828701472751</v>
      </c>
      <c r="J815" s="58" t="n">
        <f aca="false">'RIPTE e IPC'!J814*(1+('RIPTE e IPC'!I815-'RIPTE e IPC'!I814)/'RIPTE e IPC'!I814)</f>
        <v>206.651388347791</v>
      </c>
      <c r="K815" s="58" t="n">
        <f aca="false">'RIPTE e IPC'!J815*100/'RIPTE e IPC'!$J$864</f>
        <v>35.8121649410104</v>
      </c>
      <c r="L815" s="58" t="n">
        <v>32.3813696229567</v>
      </c>
      <c r="M815" s="4" t="n">
        <v>3795.5</v>
      </c>
      <c r="N815" s="4" t="n">
        <v>433.84</v>
      </c>
      <c r="O815" s="4" t="n">
        <f aca="false">'RIPTE e IPC'!M815*100/'RIPTE e IPC'!K815</f>
        <v>10598.3539566846</v>
      </c>
      <c r="P815" s="4" t="n">
        <f aca="false">'RIPTE e IPC'!O815*100/'RIPTE e IPC'!$O$864</f>
        <v>90.5094935009609</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c r="X815" s="62"/>
    </row>
    <row r="816" customFormat="false" ht="15" hidden="false" customHeight="false" outlineLevel="0" collapsed="false">
      <c r="A816" s="7" t="n">
        <v>2010</v>
      </c>
      <c r="B816" s="7" t="str">
        <f aca="false">'RIPTE e IPC'!B804</f>
        <v>Noviembre</v>
      </c>
      <c r="C816" s="63" t="n">
        <v>122.86</v>
      </c>
      <c r="D816" s="53"/>
      <c r="E816" s="53"/>
      <c r="F816" s="8" t="n">
        <v>276.11</v>
      </c>
      <c r="G816" s="53"/>
      <c r="H816" s="8" t="n">
        <f aca="false">'RIPTE e IPC'!F816*100/'RIPTE e IPC'!$F$868</f>
        <v>33.4581455091852</v>
      </c>
      <c r="I816" s="8" t="n">
        <f aca="false">'RIPTE e IPC'!H816*100/'RIPTE e IPC'!$H$868</f>
        <v>34.1180030127473</v>
      </c>
      <c r="J816" s="63" t="n">
        <f aca="false">'RIPTE e IPC'!J815*(1+('RIPTE e IPC'!I816-'RIPTE e IPC'!I815)/'RIPTE e IPC'!I815)</f>
        <v>210.571335707675</v>
      </c>
      <c r="K816" s="63" t="n">
        <f aca="false">'RIPTE e IPC'!J816*100/'RIPTE e IPC'!$J$864</f>
        <v>36.4914819421427</v>
      </c>
      <c r="L816" s="70" t="n">
        <v>32.3813696229567</v>
      </c>
      <c r="M816" s="7" t="n">
        <v>3842.72</v>
      </c>
      <c r="N816" s="7" t="n">
        <v>439.23</v>
      </c>
      <c r="O816" s="7" t="n">
        <f aca="false">'RIPTE e IPC'!M816*100/'RIPTE e IPC'!K816</f>
        <v>10530.4575081183</v>
      </c>
      <c r="P816" s="7" t="n">
        <f aca="false">'RIPTE e IPC'!O816*100/'RIPTE e IPC'!$O$864</f>
        <v>89.9296607084945</v>
      </c>
      <c r="Q816" s="7" t="n">
        <f aca="false">'RIPTE e IPC'!M816*100/'RIPTE e IPC'!L816</f>
        <v>11867.0706172839</v>
      </c>
      <c r="R816" s="7" t="n">
        <f aca="false">AVERAGE('RIPTE e IPC'!Q815:Q817)</f>
        <v>11862.5206759118</v>
      </c>
      <c r="S816" s="7" t="n">
        <f aca="false">'RIPTE e IPC'!R816*100/'RIPTE e IPC'!$R$864</f>
        <v>100.547361016695</v>
      </c>
      <c r="T816" s="63" t="n">
        <f aca="false">'RIPTE e IPC'!C816*100/'RIPTE e IPC'!$C$864</f>
        <v>59.9891517119768</v>
      </c>
      <c r="U816" s="63" t="n">
        <f aca="false">'RIPTE e IPC'!M816*100/'RIPTE e IPC'!T816</f>
        <v>6405.6915131087</v>
      </c>
      <c r="V816" s="63" t="n">
        <f aca="false">AVERAGE('RIPTE e IPC'!U815:U817)</f>
        <v>6400.67491368757</v>
      </c>
      <c r="W816" s="63" t="n">
        <f aca="false">'RIPTE e IPC'!V816*100/'RIPTE e IPC'!$V$864</f>
        <v>54.2309970250471</v>
      </c>
      <c r="X816" s="64" t="n">
        <f aca="false">T816/L816</f>
        <v>1.85258228451979</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37.1126472933726</v>
      </c>
      <c r="L817" s="60" t="n">
        <v>32.3813696229567</v>
      </c>
      <c r="M817" s="10" t="n">
        <v>3885.52</v>
      </c>
      <c r="N817" s="10" t="n">
        <v>444.13</v>
      </c>
      <c r="O817" s="10" t="n">
        <f aca="false">'RIPTE e IPC'!M817*100/'RIPTE e IPC'!K817</f>
        <v>10469.5306947124</v>
      </c>
      <c r="P817" s="10" t="n">
        <f aca="false">'RIPTE e IPC'!O817*100/'RIPTE e IPC'!$O$864</f>
        <v>89.409348304839</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c r="X817" s="65"/>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37.5210304710959</v>
      </c>
      <c r="L818" s="69" t="n">
        <v>32.3813696229567</v>
      </c>
      <c r="M818" s="4" t="n">
        <v>3935.3</v>
      </c>
      <c r="N818" s="4" t="n">
        <v>449.82</v>
      </c>
      <c r="O818" s="4" t="n">
        <f aca="false">'RIPTE e IPC'!M818*100/'RIPTE e IPC'!K818</f>
        <v>10488.2513901945</v>
      </c>
      <c r="P818" s="4" t="n">
        <f aca="false">'RIPTE e IPC'!O818*100/'RIPTE e IPC'!$O$864</f>
        <v>89.5692222506414</v>
      </c>
      <c r="Q818" s="4" t="n">
        <f aca="false">'RIPTE e IPC'!M818*100/'RIPTE e IPC'!L818</f>
        <v>12152.975756807</v>
      </c>
      <c r="R818" s="4"/>
      <c r="S818" s="4"/>
      <c r="T818" s="58" t="n">
        <f aca="false">'RIPTE e IPC'!C818*100/'RIPTE e IPC'!$C$864</f>
        <v>60.9315175169916</v>
      </c>
      <c r="U818" s="58" t="n">
        <f aca="false">'RIPTE e IPC'!M818*100/'RIPTE e IPC'!T818</f>
        <v>6458.56226853793</v>
      </c>
      <c r="V818" s="58"/>
      <c r="W818" s="58"/>
      <c r="X818" s="62"/>
    </row>
    <row r="819" customFormat="false" ht="15" hidden="false" customHeight="false" outlineLevel="0" collapsed="false">
      <c r="A819" s="7" t="n">
        <v>2011</v>
      </c>
      <c r="B819" s="7" t="str">
        <f aca="false">'RIPTE e IPC'!B807</f>
        <v>Febrero</v>
      </c>
      <c r="C819" s="63" t="n">
        <v>125.71</v>
      </c>
      <c r="D819" s="53"/>
      <c r="E819" s="53"/>
      <c r="F819" s="8" t="n">
        <v>286.96</v>
      </c>
      <c r="G819" s="53"/>
      <c r="H819" s="8" t="n">
        <f aca="false">'RIPTE e IPC'!F819*100/'RIPTE e IPC'!$F$868</f>
        <v>34.7729145460714</v>
      </c>
      <c r="I819" s="8" t="n">
        <f aca="false">'RIPTE e IPC'!H819*100/'RIPTE e IPC'!$H$868</f>
        <v>35.4587017657381</v>
      </c>
      <c r="J819" s="63" t="n">
        <f aca="false">'RIPTE e IPC'!J818*(1+('RIPTE e IPC'!I819-'RIPTE e IPC'!I818)/'RIPTE e IPC'!I818)</f>
        <v>218.845932761126</v>
      </c>
      <c r="K819" s="63" t="n">
        <f aca="false">'RIPTE e IPC'!J819*100/'RIPTE e IPC'!$J$864</f>
        <v>37.9254487635989</v>
      </c>
      <c r="L819" s="71" t="n">
        <v>32.3813696229567</v>
      </c>
      <c r="M819" s="7" t="n">
        <v>4017.23</v>
      </c>
      <c r="N819" s="7" t="n">
        <v>459.18</v>
      </c>
      <c r="O819" s="7" t="n">
        <f aca="false">'RIPTE e IPC'!M819*100/'RIPTE e IPC'!K819</f>
        <v>10592.438932076</v>
      </c>
      <c r="P819" s="7" t="n">
        <f aca="false">'RIPTE e IPC'!O819*100/'RIPTE e IPC'!$O$864</f>
        <v>90.4589794415554</v>
      </c>
      <c r="Q819" s="7" t="n">
        <f aca="false">'RIPTE e IPC'!M819*100/'RIPTE e IPC'!L819</f>
        <v>12405.9916142398</v>
      </c>
      <c r="R819" s="7" t="n">
        <f aca="false">AVERAGE('RIPTE e IPC'!Q818:Q820)</f>
        <v>11949.7959216979</v>
      </c>
      <c r="S819" s="7" t="n">
        <f aca="false">'RIPTE e IPC'!R819*100/'RIPTE e IPC'!$R$864</f>
        <v>101.287110677465</v>
      </c>
      <c r="T819" s="63" t="n">
        <f aca="false">'RIPTE e IPC'!C819*100/'RIPTE e IPC'!$C$864</f>
        <v>61.3807281597965</v>
      </c>
      <c r="U819" s="63" t="n">
        <f aca="false">'RIPTE e IPC'!M819*100/'RIPTE e IPC'!T819</f>
        <v>6544.77410163933</v>
      </c>
      <c r="V819" s="63" t="n">
        <f aca="false">AVERAGE('RIPTE e IPC'!U818:U820)</f>
        <v>6644.43900624558</v>
      </c>
      <c r="W819" s="63" t="n">
        <f aca="false">'RIPTE e IPC'!V819*100/'RIPTE e IPC'!$V$864</f>
        <v>56.2963370019387</v>
      </c>
      <c r="X819" s="64" t="n">
        <f aca="false">T819/L819</f>
        <v>1.89555688578042</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v>
      </c>
      <c r="L820" s="60" t="n">
        <v>37.9927394223664</v>
      </c>
      <c r="M820" s="10" t="n">
        <v>4289.54</v>
      </c>
      <c r="N820" s="10" t="n">
        <v>490.31</v>
      </c>
      <c r="O820" s="10" t="n">
        <f aca="false">'RIPTE e IPC'!M820*100/'RIPTE e IPC'!K820</f>
        <v>11017.5075508809</v>
      </c>
      <c r="P820" s="10" t="n">
        <f aca="false">'RIPTE e IPC'!O820*100/'RIPTE e IPC'!$O$864</f>
        <v>94.0890474264911</v>
      </c>
      <c r="Q820" s="10" t="n">
        <f aca="false">'RIPTE e IPC'!M820*100/'RIPTE e IPC'!L820</f>
        <v>11290.420394047</v>
      </c>
      <c r="R820" s="10"/>
      <c r="S820" s="10"/>
      <c r="T820" s="60" t="n">
        <f aca="false">'RIPTE e IPC'!C820*100/'RIPTE e IPC'!$C$864</f>
        <v>61.8982969438979</v>
      </c>
      <c r="U820" s="60" t="n">
        <f aca="false">'RIPTE e IPC'!M820*100/'RIPTE e IPC'!T820</f>
        <v>6929.98064855947</v>
      </c>
      <c r="V820" s="60"/>
      <c r="W820" s="60"/>
      <c r="X820" s="65"/>
    </row>
    <row r="821" customFormat="false" ht="15" hidden="false" customHeight="false" outlineLevel="0" collapsed="false">
      <c r="A821" s="4" t="n">
        <v>2011</v>
      </c>
      <c r="B821" s="4" t="str">
        <f aca="false">'RIPTE e IPC'!B809</f>
        <v>Abril</v>
      </c>
      <c r="C821" s="58" t="n">
        <v>127.83</v>
      </c>
      <c r="D821" s="53"/>
      <c r="E821" s="53"/>
      <c r="F821" s="5" t="n">
        <v>302.24</v>
      </c>
      <c r="G821" s="53"/>
      <c r="H821" s="5" t="n">
        <f aca="false">'RIPTE e IPC'!F821*100/'RIPTE e IPC'!$F$868</f>
        <v>36.6244971159905</v>
      </c>
      <c r="I821" s="5" t="n">
        <f aca="false">'RIPTE e IPC'!H821*100/'RIPTE e IPC'!$H$868</f>
        <v>37.3468010234064</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10872.5777997074</v>
      </c>
      <c r="P821" s="4" t="n">
        <f aca="false">'RIPTE e IPC'!O821*100/'RIPTE e IPC'!$O$864</f>
        <v>92.8513534953821</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c r="X821" s="62"/>
    </row>
    <row r="822" customFormat="false" ht="15" hidden="false" customHeight="false" outlineLevel="0" collapsed="false">
      <c r="A822" s="7" t="n">
        <v>2011</v>
      </c>
      <c r="B822" s="7" t="str">
        <f aca="false">'RIPTE e IPC'!B810</f>
        <v>Mayo</v>
      </c>
      <c r="C822" s="63" t="n">
        <v>128.77</v>
      </c>
      <c r="D822" s="53"/>
      <c r="E822" s="53"/>
      <c r="F822" s="8" t="n">
        <v>307.5</v>
      </c>
      <c r="G822" s="53"/>
      <c r="H822" s="8" t="n">
        <f aca="false">'RIPTE e IPC'!F822*100/'RIPTE e IPC'!$F$868</f>
        <v>37.2618874509234</v>
      </c>
      <c r="I822" s="8" t="n">
        <f aca="false">'RIPTE e IPC'!H822*100/'RIPTE e IPC'!$H$868</f>
        <v>37.99676189352</v>
      </c>
      <c r="J822" s="63" t="n">
        <f aca="false">'RIPTE e IPC'!J821*(1+('RIPTE e IPC'!I822-'RIPTE e IPC'!I821)/'RIPTE e IPC'!I821)</f>
        <v>234.510469487197</v>
      </c>
      <c r="K822" s="63" t="n">
        <f aca="false">'RIPTE e IPC'!J822*100/'RIPTE e IPC'!$J$864</f>
        <v>40.6400735113138</v>
      </c>
      <c r="L822" s="63" t="n">
        <v>37.9927394223664</v>
      </c>
      <c r="M822" s="7" t="n">
        <v>4510.43</v>
      </c>
      <c r="N822" s="7" t="n">
        <v>515.55</v>
      </c>
      <c r="O822" s="7" t="n">
        <f aca="false">'RIPTE e IPC'!M822*100/'RIPTE e IPC'!K822</f>
        <v>11098.47894036</v>
      </c>
      <c r="P822" s="7" t="n">
        <f aca="false">'RIPTE e IPC'!O822*100/'RIPTE e IPC'!$O$864</f>
        <v>94.7805396600758</v>
      </c>
      <c r="Q822" s="7" t="n">
        <f aca="false">'RIPTE e IPC'!M822*100/'RIPTE e IPC'!L822</f>
        <v>11871.8209546761</v>
      </c>
      <c r="R822" s="7" t="n">
        <f aca="false">AVERAGE('RIPTE e IPC'!Q821:Q823)</f>
        <v>11781.9441329838</v>
      </c>
      <c r="S822" s="7" t="n">
        <f aca="false">'RIPTE e IPC'!R822*100/'RIPTE e IPC'!$R$864</f>
        <v>99.864389920366</v>
      </c>
      <c r="T822" s="63" t="n">
        <f aca="false">'RIPTE e IPC'!C822*100/'RIPTE e IPC'!$C$864</f>
        <v>62.8748418195609</v>
      </c>
      <c r="U822" s="63" t="n">
        <f aca="false">'RIPTE e IPC'!M822*100/'RIPTE e IPC'!T822</f>
        <v>7173.66417070932</v>
      </c>
      <c r="V822" s="63" t="n">
        <f aca="false">AVERAGE('RIPTE e IPC'!U821:U823)</f>
        <v>7119.07933147681</v>
      </c>
      <c r="W822" s="63" t="n">
        <f aca="false">'RIPTE e IPC'!V822*100/'RIPTE e IPC'!$V$864</f>
        <v>60.3178219879264</v>
      </c>
      <c r="X822" s="64" t="n">
        <f aca="false">T822/L822</f>
        <v>1.65491730197656</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c r="X823" s="65"/>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96.0199180534193</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c r="X824" s="62"/>
    </row>
    <row r="825" customFormat="false" ht="15" hidden="false" customHeight="false" outlineLevel="0" collapsed="false">
      <c r="A825" s="7" t="n">
        <v>2011</v>
      </c>
      <c r="B825" s="7" t="str">
        <f aca="false">'RIPTE e IPC'!B813</f>
        <v>Agosto</v>
      </c>
      <c r="C825" s="63" t="n">
        <v>131.81</v>
      </c>
      <c r="D825" s="53"/>
      <c r="E825" s="53"/>
      <c r="F825" s="8" t="n">
        <v>325.28</v>
      </c>
      <c r="G825" s="53"/>
      <c r="H825" s="8" t="n">
        <f aca="false">'RIPTE e IPC'!F825*100/'RIPTE e IPC'!$F$868</f>
        <v>39.4164121952402</v>
      </c>
      <c r="I825" s="8" t="n">
        <f aca="false">'RIPTE e IPC'!H825*100/'RIPTE e IPC'!$H$868</f>
        <v>40.1937779145502</v>
      </c>
      <c r="J825" s="63" t="n">
        <f aca="false">'RIPTE e IPC'!J824*(1+('RIPTE e IPC'!I825-'RIPTE e IPC'!I824)/'RIPTE e IPC'!I824)</f>
        <v>248.070131755432</v>
      </c>
      <c r="K825" s="63" t="n">
        <f aca="false">'RIPTE e IPC'!J825*100/'RIPTE e IPC'!$J$864</f>
        <v>42.9899288187322</v>
      </c>
      <c r="L825" s="63" t="n">
        <v>37.9927394223664</v>
      </c>
      <c r="M825" s="7" t="n">
        <v>4875.01</v>
      </c>
      <c r="N825" s="7" t="n">
        <v>557.23</v>
      </c>
      <c r="O825" s="7" t="n">
        <f aca="false">'RIPTE e IPC'!M825*100/'RIPTE e IPC'!K825</f>
        <v>11339.8885133203</v>
      </c>
      <c r="P825" s="7" t="n">
        <f aca="false">'RIPTE e IPC'!O825*100/'RIPTE e IPC'!$O$864</f>
        <v>96.8421671792378</v>
      </c>
      <c r="Q825" s="7" t="n">
        <f aca="false">'RIPTE e IPC'!M825*100/'RIPTE e IPC'!L825</f>
        <v>12831.4253568409</v>
      </c>
      <c r="R825" s="7" t="n">
        <f aca="false">AVERAGE('RIPTE e IPC'!Q824:Q826)</f>
        <v>12198.4334142285</v>
      </c>
      <c r="S825" s="7" t="n">
        <f aca="false">'RIPTE e IPC'!R825*100/'RIPTE e IPC'!$R$864</f>
        <v>103.394575389794</v>
      </c>
      <c r="T825" s="63" t="n">
        <f aca="false">'RIPTE e IPC'!C825*100/'RIPTE e IPC'!$C$864</f>
        <v>64.3591900305686</v>
      </c>
      <c r="U825" s="63" t="n">
        <f aca="false">'RIPTE e IPC'!M825*100/'RIPTE e IPC'!T825</f>
        <v>7574.69134972725</v>
      </c>
      <c r="V825" s="63" t="n">
        <f aca="false">AVERAGE('RIPTE e IPC'!U824:U826)</f>
        <v>7575.28212435657</v>
      </c>
      <c r="W825" s="63" t="n">
        <f aca="false">'RIPTE e IPC'!V825*100/'RIPTE e IPC'!$V$864</f>
        <v>64.183091297351</v>
      </c>
      <c r="X825" s="64" t="n">
        <f aca="false">T825/L825</f>
        <v>1.69398656188188</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40.9648341559017</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v>
      </c>
      <c r="V826" s="60"/>
      <c r="W826" s="60"/>
      <c r="X826" s="65"/>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44.2970193131286</v>
      </c>
      <c r="L827" s="58" t="n">
        <v>44.3835616438356</v>
      </c>
      <c r="M827" s="4" t="n">
        <v>5115.77</v>
      </c>
      <c r="N827" s="4" t="n">
        <v>584.75</v>
      </c>
      <c r="O827" s="4" t="n">
        <f aca="false">'RIPTE e IPC'!M827*100/'RIPTE e IPC'!K827</f>
        <v>11548.7905943229</v>
      </c>
      <c r="P827" s="4" t="n">
        <f aca="false">'RIPTE e IPC'!O827*100/'RIPTE e IPC'!$O$864</f>
        <v>98.6261820951498</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c r="X827" s="62"/>
    </row>
    <row r="828" customFormat="false" ht="15" hidden="false" customHeight="false" outlineLevel="0" collapsed="false">
      <c r="A828" s="7" t="n">
        <v>2011</v>
      </c>
      <c r="B828" s="7" t="str">
        <f aca="false">'RIPTE e IPC'!B816</f>
        <v>Noviembre</v>
      </c>
      <c r="C828" s="63" t="n">
        <v>134.54</v>
      </c>
      <c r="D828" s="53"/>
      <c r="E828" s="53"/>
      <c r="F828" s="8" t="n">
        <v>339.83</v>
      </c>
      <c r="G828" s="53"/>
      <c r="H828" s="8" t="n">
        <f aca="false">'RIPTE e IPC'!F828*100/'RIPTE e IPC'!$F$868</f>
        <v>41.1795356502351</v>
      </c>
      <c r="I828" s="8" t="n">
        <f aca="false">'RIPTE e IPC'!H828*100/'RIPTE e IPC'!$H$868</f>
        <v>41.9916734773168</v>
      </c>
      <c r="J828" s="63" t="n">
        <f aca="false">'RIPTE e IPC'!J827*(1+('RIPTE e IPC'!I828-'RIPTE e IPC'!I827)/'RIPTE e IPC'!I827)</f>
        <v>259.166480799461</v>
      </c>
      <c r="K828" s="63" t="n">
        <f aca="false">'RIPTE e IPC'!J828*100/'RIPTE e IPC'!$J$864</f>
        <v>44.912898150731</v>
      </c>
      <c r="L828" s="63" t="n">
        <v>44.3835616438356</v>
      </c>
      <c r="M828" s="7" t="n">
        <v>5242.9</v>
      </c>
      <c r="N828" s="7" t="n">
        <v>599.28</v>
      </c>
      <c r="O828" s="7" t="n">
        <f aca="false">'RIPTE e IPC'!M828*100/'RIPTE e IPC'!K828</f>
        <v>11673.4840455061</v>
      </c>
      <c r="P828" s="7" t="n">
        <f aca="false">'RIPTE e IPC'!O828*100/'RIPTE e IPC'!$O$864</f>
        <v>99.691058882206</v>
      </c>
      <c r="Q828" s="7" t="n">
        <f aca="false">'RIPTE e IPC'!M828*100/'RIPTE e IPC'!L828</f>
        <v>11812.7067901235</v>
      </c>
      <c r="R828" s="7" t="n">
        <f aca="false">AVERAGE('RIPTE e IPC'!Q827:Q829)</f>
        <v>11745.3019547325</v>
      </c>
      <c r="S828" s="7" t="n">
        <f aca="false">'RIPTE e IPC'!R828*100/'RIPTE e IPC'!$R$864</f>
        <v>99.5538088536831</v>
      </c>
      <c r="T828" s="63" t="n">
        <f aca="false">'RIPTE e IPC'!C828*100/'RIPTE e IPC'!$C$864</f>
        <v>65.6921737858486</v>
      </c>
      <c r="U828" s="63" t="n">
        <f aca="false">'RIPTE e IPC'!M828*100/'RIPTE e IPC'!T828</f>
        <v>7981.01158456325</v>
      </c>
      <c r="V828" s="63" t="n">
        <f aca="false">AVERAGE('RIPTE e IPC'!U827:U829)</f>
        <v>7928.48725613627</v>
      </c>
      <c r="W828" s="63" t="n">
        <f aca="false">'RIPTE e IPC'!V828*100/'RIPTE e IPC'!$V$864</f>
        <v>67.1756923447522</v>
      </c>
      <c r="X828" s="64" t="n">
        <f aca="false">T828/L828</f>
        <v>1.48010144640955</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45.7508105606878</v>
      </c>
      <c r="L829" s="60" t="n">
        <v>44.3835616438356</v>
      </c>
      <c r="M829" s="10" t="n">
        <v>5280.28</v>
      </c>
      <c r="N829" s="10" t="n">
        <v>603.55</v>
      </c>
      <c r="O829" s="10" t="n">
        <f aca="false">'RIPTE e IPC'!M829*100/'RIPTE e IPC'!K829</f>
        <v>11541.3911475859</v>
      </c>
      <c r="P829" s="10" t="n">
        <f aca="false">'RIPTE e IPC'!O829*100/'RIPTE e IPC'!$O$864</f>
        <v>98.5629911336953</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c r="X829" s="65"/>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c r="X830" s="62"/>
    </row>
    <row r="831" customFormat="false" ht="15" hidden="false" customHeight="false" outlineLevel="0" collapsed="false">
      <c r="A831" s="7" t="n">
        <v>2012</v>
      </c>
      <c r="B831" s="7" t="str">
        <f aca="false">'RIPTE e IPC'!B819</f>
        <v>Febrero</v>
      </c>
      <c r="C831" s="63" t="n">
        <v>137.92</v>
      </c>
      <c r="D831" s="53"/>
      <c r="E831" s="53"/>
      <c r="F831" s="8" t="n">
        <v>355.32</v>
      </c>
      <c r="G831" s="53"/>
      <c r="H831" s="8" t="n">
        <f aca="false">'RIPTE e IPC'!F831*100/'RIPTE e IPC'!$F$868</f>
        <v>43.0565653628035</v>
      </c>
      <c r="I831" s="8" t="n">
        <f aca="false">'RIPTE e IPC'!H831*100/'RIPTE e IPC'!$H$868</f>
        <v>43.9057217431073</v>
      </c>
      <c r="J831" s="63" t="n">
        <f aca="false">'RIPTE e IPC'!J830*(1+('RIPTE e IPC'!I831-'RIPTE e IPC'!I830)/'RIPTE e IPC'!I830)</f>
        <v>270.979707376231</v>
      </c>
      <c r="K831" s="63" t="n">
        <f aca="false">'RIPTE e IPC'!J831*100/'RIPTE e IPC'!$J$864</f>
        <v>46.9601005529758</v>
      </c>
      <c r="L831" s="63"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3" t="n">
        <f aca="false">'RIPTE e IPC'!C831*100/'RIPTE e IPC'!$C$864</f>
        <v>67.342534625719</v>
      </c>
      <c r="U831" s="63" t="n">
        <f aca="false">'RIPTE e IPC'!M831*100/'RIPTE e IPC'!T831</f>
        <v>8169.16088854632</v>
      </c>
      <c r="V831" s="63" t="n">
        <f aca="false">AVERAGE('RIPTE e IPC'!U830:U832)</f>
        <v>8192.1304571453</v>
      </c>
      <c r="W831" s="63" t="n">
        <f aca="false">'RIPTE e IPC'!V831*100/'RIPTE e IPC'!$V$864</f>
        <v>69.4094620397292</v>
      </c>
      <c r="X831" s="64" t="n">
        <f aca="false">T831/L831</f>
        <v>1.5172855023696</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45.3934648754585</v>
      </c>
      <c r="J832" s="60" t="n">
        <f aca="false">'RIPTE e IPC'!J831*(1+('RIPTE e IPC'!I832-'RIPTE e IPC'!I831)/'RIPTE e IPC'!I831)</f>
        <v>280.161840880705</v>
      </c>
      <c r="K832" s="60" t="n">
        <f aca="false">'RIPTE e IPC'!J832*100/'RIPTE e IPC'!$J$864</f>
        <v>48.5513411548496</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c r="X832" s="65"/>
    </row>
    <row r="833" customFormat="false" ht="15" hidden="false" customHeight="false" outlineLevel="0" collapsed="false">
      <c r="A833" s="4" t="n">
        <v>2012</v>
      </c>
      <c r="B833" s="4" t="str">
        <f aca="false">'RIPTE e IPC'!B821</f>
        <v>Abril</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12081.6017803867</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c r="X833" s="62"/>
    </row>
    <row r="834" customFormat="false" ht="15" hidden="false" customHeight="false" outlineLevel="0" collapsed="false">
      <c r="A834" s="7" t="n">
        <v>2012</v>
      </c>
      <c r="B834" s="7" t="str">
        <f aca="false">'RIPTE e IPC'!B822</f>
        <v>Mayo</v>
      </c>
      <c r="C834" s="63" t="n">
        <v>141.51</v>
      </c>
      <c r="D834" s="53"/>
      <c r="E834" s="53"/>
      <c r="F834" s="8" t="n">
        <v>381.86</v>
      </c>
      <c r="G834" s="53"/>
      <c r="H834" s="8" t="n">
        <f aca="false">'RIPTE e IPC'!F834*100/'RIPTE e IPC'!$F$868</f>
        <v>46.2725994862101</v>
      </c>
      <c r="I834" s="8" t="n">
        <f aca="false">'RIPTE e IPC'!H834*100/'RIPTE e IPC'!$H$868</f>
        <v>47.1851821029579</v>
      </c>
      <c r="J834" s="63" t="n">
        <f aca="false">'RIPTE e IPC'!J833*(1+('RIPTE e IPC'!I834-'RIPTE e IPC'!I833)/'RIPTE e IPC'!I833)</f>
        <v>291.220058141077</v>
      </c>
      <c r="K834" s="63" t="n">
        <f aca="false">'RIPTE e IPC'!J834*100/'RIPTE e IPC'!$J$864</f>
        <v>50.4677023448141</v>
      </c>
      <c r="L834" s="63" t="n">
        <v>52.2027015096672</v>
      </c>
      <c r="M834" s="7" t="n">
        <v>6163.78</v>
      </c>
      <c r="N834" s="7" t="n">
        <v>704.54</v>
      </c>
      <c r="O834" s="7" t="n">
        <f aca="false">'RIPTE e IPC'!M834*100/'RIPTE e IPC'!K834</f>
        <v>12213.3160687339</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3" t="n">
        <f aca="false">'RIPTE e IPC'!C834*100/'RIPTE e IPC'!$C$864</f>
        <v>69.0954326775341</v>
      </c>
      <c r="U834" s="63" t="n">
        <f aca="false">'RIPTE e IPC'!M834*100/'RIPTE e IPC'!T834</f>
        <v>8920.6764631841</v>
      </c>
      <c r="V834" s="63" t="n">
        <f aca="false">AVERAGE('RIPTE e IPC'!U833:U835)</f>
        <v>8849.76525292474</v>
      </c>
      <c r="W834" s="63" t="n">
        <f aca="false">'RIPTE e IPC'!V834*100/'RIPTE e IPC'!$V$864</f>
        <v>74.981404238702</v>
      </c>
      <c r="X834" s="64" t="n">
        <f aca="false">T834/L834</f>
        <v>1.32359879238699</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51.1417328323187</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c r="X835" s="65"/>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48.6321482225452</v>
      </c>
      <c r="J836" s="58" t="n">
        <f aca="false">'RIPTE e IPC'!J835*(1+('RIPTE e IPC'!I836-'RIPTE e IPC'!I835)/'RIPTE e IPC'!I835)</f>
        <v>300.150521873418</v>
      </c>
      <c r="K836" s="58" t="n">
        <f aca="false">'RIPTE e IPC'!J836*100/'RIPTE e IPC'!$J$864</f>
        <v>52.015329209261</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c r="X836" s="62"/>
    </row>
    <row r="837" customFormat="false" ht="15" hidden="false" customHeight="false" outlineLevel="0" collapsed="false">
      <c r="A837" s="7" t="n">
        <v>2012</v>
      </c>
      <c r="B837" s="7" t="str">
        <f aca="false">'RIPTE e IPC'!B825</f>
        <v>Agosto</v>
      </c>
      <c r="C837" s="63"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3" t="n">
        <f aca="false">'RIPTE e IPC'!J836*(1+('RIPTE e IPC'!I837-'RIPTE e IPC'!I836)/'RIPTE e IPC'!I836)</f>
        <v>306.306119625915</v>
      </c>
      <c r="K837" s="63" t="n">
        <f aca="false">'RIPTE e IPC'!J837*100/'RIPTE e IPC'!$J$864</f>
        <v>53.0820787906959</v>
      </c>
      <c r="L837" s="63"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3" t="n">
        <f aca="false">'RIPTE e IPC'!C837*100/'RIPTE e IPC'!$C$864</f>
        <v>70.7702071392961</v>
      </c>
      <c r="U837" s="63" t="n">
        <f aca="false">'RIPTE e IPC'!M837*100/'RIPTE e IPC'!T837</f>
        <v>9140.30106944285</v>
      </c>
      <c r="V837" s="63" t="n">
        <f aca="false">AVERAGE('RIPTE e IPC'!U836:U838)</f>
        <v>9165.36921655691</v>
      </c>
      <c r="W837" s="63" t="n">
        <f aca="false">'RIPTE e IPC'!V837*100/'RIPTE e IPC'!$V$864</f>
        <v>77.6554218764715</v>
      </c>
      <c r="X837" s="64" t="n">
        <f aca="false">T837/L837</f>
        <v>1.3556809339875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50.391148719401</v>
      </c>
      <c r="J838" s="60" t="n">
        <f aca="false">'RIPTE e IPC'!J837*(1+('RIPTE e IPC'!I838-'RIPTE e IPC'!I837)/'RIPTE e IPC'!I837)</f>
        <v>311.006816246655</v>
      </c>
      <c r="K838" s="60" t="n">
        <f aca="false">'RIPTE e IPC'!J838*100/'RIPTE e IPC'!$J$864</f>
        <v>53.8966976716311</v>
      </c>
      <c r="L838" s="60" t="n">
        <v>58.1644698012985</v>
      </c>
      <c r="M838" s="10" t="n">
        <v>6577.58</v>
      </c>
      <c r="N838" s="10" t="n">
        <v>751.84</v>
      </c>
      <c r="O838" s="10" t="n">
        <f aca="false">'RIPTE e IPC'!M838*100/'RIPTE e IPC'!K838</f>
        <v>12204.050125806</v>
      </c>
      <c r="P838" s="10" t="n">
        <f aca="false">'RIPTE e IPC'!O838*100/'RIPTE e IPC'!$O$864</f>
        <v>104.222070716025</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c r="X838" s="65"/>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54.6967396089653</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c r="X839" s="62"/>
    </row>
    <row r="840" customFormat="false" ht="15" hidden="false" customHeight="false" outlineLevel="0" collapsed="false">
      <c r="A840" s="7" t="n">
        <v>2012</v>
      </c>
      <c r="B840" s="7" t="str">
        <f aca="false">'RIPTE e IPC'!B828</f>
        <v>Noviembre</v>
      </c>
      <c r="C840" s="63"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52.1547525528955</v>
      </c>
      <c r="J840" s="63" t="n">
        <f aca="false">'RIPTE e IPC'!J839*(1+('RIPTE e IPC'!I840-'RIPTE e IPC'!I839)/'RIPTE e IPC'!I839)</f>
        <v>321.891521741856</v>
      </c>
      <c r="K840" s="63" t="n">
        <f aca="false">'RIPTE e IPC'!J840*100/'RIPTE e IPC'!$J$864</f>
        <v>55.7829897098555</v>
      </c>
      <c r="L840" s="63"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3" t="n">
        <f aca="false">'RIPTE e IPC'!C840*100/'RIPTE e IPC'!$C$864</f>
        <v>72.6695869224606</v>
      </c>
      <c r="U840" s="63" t="n">
        <f aca="false">'RIPTE e IPC'!M840*100/'RIPTE e IPC'!T840</f>
        <v>9505.07673501733</v>
      </c>
      <c r="V840" s="63" t="n">
        <f aca="false">AVERAGE('RIPTE e IPC'!U839:U841)</f>
        <v>9462.01953659242</v>
      </c>
      <c r="W840" s="63" t="n">
        <f aca="false">'RIPTE e IPC'!V840*100/'RIPTE e IPC'!$V$864</f>
        <v>80.1688509820369</v>
      </c>
      <c r="X840" s="64" t="n">
        <f aca="false">T840/L840</f>
        <v>1.24938105978984</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9514.04280286581</v>
      </c>
      <c r="V841" s="60"/>
      <c r="W841" s="60"/>
      <c r="X841" s="65"/>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57.7851259283543</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c r="X842" s="62"/>
    </row>
    <row r="843" customFormat="false" ht="15" hidden="false" customHeight="false" outlineLevel="0" collapsed="false">
      <c r="A843" s="7" t="n">
        <v>2013</v>
      </c>
      <c r="B843" s="7" t="str">
        <f aca="false">'RIPTE e IPC'!B831</f>
        <v>Febrero</v>
      </c>
      <c r="C843" s="63"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54.999080381866</v>
      </c>
      <c r="J843" s="63" t="n">
        <f aca="false">'RIPTE e IPC'!J842*(1+('RIPTE e IPC'!I843-'RIPTE e IPC'!I842)/'RIPTE e IPC'!I842)</f>
        <v>339.446298025598</v>
      </c>
      <c r="K843" s="63" t="n">
        <f aca="false">'RIPTE e IPC'!J843*100/'RIPTE e IPC'!$J$864</f>
        <v>58.8251882104427</v>
      </c>
      <c r="L843" s="63" t="n">
        <v>58.1644698012985</v>
      </c>
      <c r="M843" s="7" t="n">
        <v>7300.21</v>
      </c>
      <c r="N843" s="7" t="n">
        <v>834.43</v>
      </c>
      <c r="O843" s="7" t="n">
        <f aca="false">'RIPTE e IPC'!M843*100/'RIPTE e IPC'!K843</f>
        <v>12410.0070430443</v>
      </c>
      <c r="P843" s="7" t="n">
        <f aca="false">'RIPTE e IPC'!O843*100/'RIPTE e IPC'!$O$864</f>
        <v>105.980934058242</v>
      </c>
      <c r="Q843" s="7" t="n">
        <f aca="false">'RIPTE e IPC'!M843*100/'RIPTE e IPC'!L843</f>
        <v>12550.9783291054</v>
      </c>
      <c r="R843" s="7" t="n">
        <f aca="false">AVERAGE('RIPTE e IPC'!Q842:Q844)</f>
        <v>11958.822116241</v>
      </c>
      <c r="S843" s="7" t="n">
        <f aca="false">'RIPTE e IPC'!R843*100/'RIPTE e IPC'!$R$864</f>
        <v>101.363617186168</v>
      </c>
      <c r="T843" s="63" t="n">
        <f aca="false">'RIPTE e IPC'!C843*100/'RIPTE e IPC'!$C$864</f>
        <v>74.6275593981648</v>
      </c>
      <c r="U843" s="63" t="n">
        <f aca="false">'RIPTE e IPC'!M843*100/'RIPTE e IPC'!T843</f>
        <v>9782.19046538928</v>
      </c>
      <c r="V843" s="63" t="n">
        <f aca="false">AVERAGE('RIPTE e IPC'!U842:U844)</f>
        <v>9753.11932663623</v>
      </c>
      <c r="W843" s="63" t="n">
        <f aca="false">'RIPTE e IPC'!V843*100/'RIPTE e IPC'!$V$864</f>
        <v>82.6352521132831</v>
      </c>
      <c r="X843" s="64" t="n">
        <f aca="false">T843/L843</f>
        <v>1.28304374909816</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60.0087550485869</v>
      </c>
      <c r="L844" s="60" t="n">
        <v>66.9952413324269</v>
      </c>
      <c r="M844" s="10" t="n">
        <v>7490.7</v>
      </c>
      <c r="N844" s="10" t="n">
        <v>856.21</v>
      </c>
      <c r="O844" s="10" t="n">
        <f aca="false">'RIPTE e IPC'!M844*100/'RIPTE e IPC'!K844</f>
        <v>12482.6785590453</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c r="X844" s="65"/>
    </row>
    <row r="845" customFormat="false" ht="15" hidden="false" customHeight="false" outlineLevel="0" collapsed="false">
      <c r="A845" s="4" t="n">
        <v>2013</v>
      </c>
      <c r="B845" s="4" t="str">
        <f aca="false">'RIPTE e IPC'!B833</f>
        <v>Abril</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c r="X845" s="62"/>
    </row>
    <row r="846" customFormat="false" ht="15" hidden="false" customHeight="false" outlineLevel="0" collapsed="false">
      <c r="A846" s="7" t="n">
        <v>2013</v>
      </c>
      <c r="B846" s="7" t="str">
        <f aca="false">'RIPTE e IPC'!B834</f>
        <v>Mayo</v>
      </c>
      <c r="C846" s="63"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3" t="n">
        <f aca="false">'RIPTE e IPC'!J845*(1+('RIPTE e IPC'!I846-'RIPTE e IPC'!I845)/'RIPTE e IPC'!I845)</f>
        <v>358.57941516118</v>
      </c>
      <c r="K846" s="63" t="n">
        <f aca="false">'RIPTE e IPC'!J846*100/'RIPTE e IPC'!$J$864</f>
        <v>62.1409092040126</v>
      </c>
      <c r="L846" s="63"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3" t="n">
        <f aca="false">'RIPTE e IPC'!C846*100/'RIPTE e IPC'!$C$864</f>
        <v>76.2388584430088</v>
      </c>
      <c r="U846" s="63" t="n">
        <f aca="false">'RIPTE e IPC'!M846*100/'RIPTE e IPC'!T846</f>
        <v>10357.3166771677</v>
      </c>
      <c r="V846" s="63" t="n">
        <f aca="false">AVERAGE('RIPTE e IPC'!U845:U847)</f>
        <v>10276.1491457267</v>
      </c>
      <c r="W846" s="63" t="n">
        <f aca="false">'RIPTE e IPC'!V846*100/'RIPTE e IPC'!$V$864</f>
        <v>87.0667267539418</v>
      </c>
      <c r="X846" s="64" t="n">
        <f aca="false">T846/L846</f>
        <v>1.13797423409098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63.4554916911021</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c r="X847" s="65"/>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64.9523080345562</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c r="X848" s="62"/>
    </row>
    <row r="849" customFormat="false" ht="15" hidden="false" customHeight="false" outlineLevel="0" collapsed="false">
      <c r="A849" s="7" t="n">
        <v>2013</v>
      </c>
      <c r="B849" s="7" t="str">
        <f aca="false">'RIPTE e IPC'!B837</f>
        <v>Agosto</v>
      </c>
      <c r="C849" s="63"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v>
      </c>
      <c r="J849" s="63" t="n">
        <f aca="false">'RIPTE e IPC'!J848*(1+('RIPTE e IPC'!I849-'RIPTE e IPC'!I848)/'RIPTE e IPC'!I848)</f>
        <v>382.256884562025</v>
      </c>
      <c r="K849" s="63" t="n">
        <f aca="false">'RIPTE e IPC'!J849*100/'RIPTE e IPC'!$J$864</f>
        <v>66.2441549956243</v>
      </c>
      <c r="L849" s="63"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3" t="n">
        <f aca="false">'RIPTE e IPC'!C849*100/'RIPTE e IPC'!$C$864</f>
        <v>78.2358927137395</v>
      </c>
      <c r="U849" s="63" t="n">
        <f aca="false">'RIPTE e IPC'!M849*100/'RIPTE e IPC'!T849</f>
        <v>10552.5606133336</v>
      </c>
      <c r="V849" s="63" t="n">
        <f aca="false">AVERAGE('RIPTE e IPC'!U848:U850)</f>
        <v>10596.6892574842</v>
      </c>
      <c r="W849" s="63" t="n">
        <f aca="false">'RIPTE e IPC'!V849*100/'RIPTE e IPC'!$V$864</f>
        <v>89.782566892918</v>
      </c>
      <c r="X849" s="64" t="n">
        <f aca="false">T849/L849</f>
        <v>1.1677828328961</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67.5758850724386</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c r="X850" s="65"/>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64.9382536692035</v>
      </c>
      <c r="J851" s="58" t="n">
        <f aca="false">'RIPTE e IPC'!J850*(1+('RIPTE e IPC'!I851-'RIPTE e IPC'!I850)/'RIPTE e IPC'!I850)</f>
        <v>400.789425117847</v>
      </c>
      <c r="K851" s="58" t="n">
        <f aca="false">'RIPTE e IPC'!J851*100/'RIPTE e IPC'!$J$864</f>
        <v>69.4557975810788</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c r="X851" s="62"/>
    </row>
    <row r="852" customFormat="false" ht="15" hidden="false" customHeight="false" outlineLevel="0" collapsed="false">
      <c r="A852" s="7" t="n">
        <v>2013</v>
      </c>
      <c r="B852" s="7" t="str">
        <f aca="false">'RIPTE e IPC'!B840</f>
        <v>Noviembre</v>
      </c>
      <c r="C852" s="63"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3" t="n">
        <f aca="false">'RIPTE e IPC'!J851*(1+('RIPTE e IPC'!I852-'RIPTE e IPC'!I851)/'RIPTE e IPC'!I851)</f>
        <v>411.275861368326</v>
      </c>
      <c r="K852" s="63" t="n">
        <f aca="false">'RIPTE e IPC'!J852*100/'RIPTE e IPC'!$J$864</f>
        <v>71.2730705626351</v>
      </c>
      <c r="L852" s="63"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3" t="n">
        <f aca="false">'RIPTE e IPC'!C852*100/'RIPTE e IPC'!$C$864</f>
        <v>80.3256987476583</v>
      </c>
      <c r="U852" s="63" t="n">
        <f aca="false">'RIPTE e IPC'!M852*100/'RIPTE e IPC'!T852</f>
        <v>10789.4735248134</v>
      </c>
      <c r="V852" s="63" t="n">
        <f aca="false">AVERAGE('RIPTE e IPC'!U851:U853)</f>
        <v>10787.2552258811</v>
      </c>
      <c r="W852" s="63" t="n">
        <f aca="false">'RIPTE e IPC'!V852*100/'RIPTE e IPC'!$V$864</f>
        <v>91.3971751341686</v>
      </c>
      <c r="X852" s="64" t="n">
        <f aca="false">T852/L852</f>
        <v>1.04798343140337</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68.4754789739035</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c r="X853" s="65"/>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76.5285139141766</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c r="X854" s="62"/>
    </row>
    <row r="855" customFormat="false" ht="15" hidden="false" customHeight="false" outlineLevel="0" collapsed="false">
      <c r="A855" s="32" t="n">
        <v>2014</v>
      </c>
      <c r="B855" s="32" t="str">
        <f aca="false">'RIPTE e IPC'!B843</f>
        <v>Febrero</v>
      </c>
      <c r="C855" s="72"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72" t="n">
        <f aca="false">'RIPTE e IPC'!J854*(1+('RIPTE e IPC'!I855-'RIPTE e IPC'!I854)/'RIPTE e IPC'!I854)</f>
        <v>467.109836253071</v>
      </c>
      <c r="K855" s="72" t="n">
        <f aca="false">'RIPTE e IPC'!J855*100/'RIPTE e IPC'!$J$864</f>
        <v>80.9489577360595</v>
      </c>
      <c r="L855" s="72" t="n">
        <f aca="false">[1]'Salaires, inflation'!L854</f>
        <v>76.6478708924752</v>
      </c>
      <c r="M855" s="33" t="n">
        <v>9249.21</v>
      </c>
      <c r="N855" s="33" t="n">
        <v>1057.21</v>
      </c>
      <c r="O855" s="33" t="n">
        <f aca="false">'RIPTE e IPC'!M855*100/'RIPTE e IPC'!K855</f>
        <v>11425.9778738076</v>
      </c>
      <c r="P855" s="33" t="n">
        <f aca="false">'RIPTE e IPC'!O855*100/'RIPTE e IPC'!$O$864</f>
        <v>97.5773666682685</v>
      </c>
      <c r="Q855" s="33" t="n">
        <f aca="false">'RIPTE e IPC'!M855*100/'RIPTE e IPC'!L855</f>
        <v>12067.1453652968</v>
      </c>
      <c r="R855" s="33" t="n">
        <f aca="false">AVERAGE('RIPTE e IPC'!Q854:Q856)</f>
        <v>11607.1243787699</v>
      </c>
      <c r="S855" s="33" t="n">
        <f aca="false">'RIPTE e IPC'!R855*100/'RIPTE e IPC'!$R$864</f>
        <v>98.3826083142452</v>
      </c>
      <c r="T855" s="72" t="n">
        <f aca="false">'RIPTE e IPC'!C855*100/'RIPTE e IPC'!$C$864</f>
        <v>87.3640119819393</v>
      </c>
      <c r="U855" s="72" t="n">
        <f aca="false">'RIPTE e IPC'!M855*100/'RIPTE e IPC'!T855</f>
        <v>10586.9794554674</v>
      </c>
      <c r="V855" s="72" t="n">
        <f aca="false">AVERAGE('RIPTE e IPC'!U854:U856)</f>
        <v>10578.4883559127</v>
      </c>
      <c r="W855" s="72" t="n">
        <f aca="false">'RIPTE e IPC'!V855*100/'RIPTE e IPC'!$V$864</f>
        <v>89.6283561179152</v>
      </c>
      <c r="X855" s="73" t="n">
        <f aca="false">T855/L855</f>
        <v>1.13981002948532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84.0415889199816</v>
      </c>
      <c r="L856" s="60" t="n">
        <v>85.3185195873314</v>
      </c>
      <c r="M856" s="11" t="n">
        <v>9634.75</v>
      </c>
      <c r="N856" s="11" t="n">
        <v>1101.28</v>
      </c>
      <c r="O856" s="11" t="n">
        <f aca="false">'RIPTE e IPC'!M856*100/'RIPTE e IPC'!K856</f>
        <v>11464.2644478956</v>
      </c>
      <c r="P856" s="11" t="n">
        <f aca="false">'RIPTE e IPC'!O856*100/'RIPTE e IPC'!$O$864</f>
        <v>97.9043323879223</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c r="X856" s="65"/>
    </row>
    <row r="857" customFormat="false" ht="15" hidden="false" customHeight="false" outlineLevel="0" collapsed="false">
      <c r="A857" s="4" t="n">
        <v>2014</v>
      </c>
      <c r="B857" s="4" t="str">
        <f aca="false">'RIPTE e IPC'!B845</f>
        <v>Abril</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86.2208083140733</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c r="X857" s="62"/>
    </row>
    <row r="858" customFormat="false" ht="15" hidden="false" customHeight="false" outlineLevel="0" collapsed="false">
      <c r="A858" s="32" t="n">
        <v>2014</v>
      </c>
      <c r="B858" s="32" t="str">
        <f aca="false">'RIPTE e IPC'!B846</f>
        <v>Mayo</v>
      </c>
      <c r="C858" s="72"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72" t="n">
        <f aca="false">'RIPTE e IPC'!J857*(1+('RIPTE e IPC'!I858-'RIPTE e IPC'!I857)/'RIPTE e IPC'!I857)</f>
        <v>510.080534988528</v>
      </c>
      <c r="K858" s="72" t="n">
        <f aca="false">'RIPTE e IPC'!J858*100/'RIPTE e IPC'!$J$864</f>
        <v>88.3956715619291</v>
      </c>
      <c r="L858" s="72" t="n">
        <v>85.3185195873314</v>
      </c>
      <c r="M858" s="33" t="n">
        <v>10295</v>
      </c>
      <c r="N858" s="33" t="n">
        <v>1176.75</v>
      </c>
      <c r="O858" s="33" t="n">
        <f aca="false">'RIPTE e IPC'!M858*100/'RIPTE e IPC'!K858</f>
        <v>11646.4978636283</v>
      </c>
      <c r="P858" s="33" t="n">
        <f aca="false">'RIPTE e IPC'!O858*100/'RIPTE e IPC'!$O$864</f>
        <v>99.4605980329774</v>
      </c>
      <c r="Q858" s="33" t="n">
        <f aca="false">'RIPTE e IPC'!M858*100/'RIPTE e IPC'!L858</f>
        <v>12066.547860646</v>
      </c>
      <c r="R858" s="33" t="n">
        <f aca="false">AVERAGE('RIPTE e IPC'!Q857:Q859)</f>
        <v>12051.346002875</v>
      </c>
      <c r="S858" s="33" t="n">
        <f aca="false">'RIPTE e IPC'!R858*100/'RIPTE e IPC'!$R$864</f>
        <v>102.147854608063</v>
      </c>
      <c r="T858" s="72" t="n">
        <f aca="false">'RIPTE e IPC'!C858*100/'RIPTE e IPC'!$C$864</f>
        <v>92.5422546817853</v>
      </c>
      <c r="U858" s="72" t="n">
        <f aca="false">'RIPTE e IPC'!M858*100/'RIPTE e IPC'!T858</f>
        <v>11124.6479085692</v>
      </c>
      <c r="V858" s="72" t="n">
        <f aca="false">AVERAGE('RIPTE e IPC'!U857:U859)</f>
        <v>11115.2762350171</v>
      </c>
      <c r="W858" s="72" t="n">
        <f aca="false">'RIPTE e IPC'!V858*100/'RIPTE e IPC'!$V$864</f>
        <v>94.1763986708251</v>
      </c>
      <c r="X858" s="73" t="n">
        <f aca="false">T858/L858</f>
        <v>1.0846678438561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90.2234974853847</v>
      </c>
      <c r="L859" s="60" t="n">
        <v>85.3185195873314</v>
      </c>
      <c r="M859" s="11" t="n">
        <v>10394.2</v>
      </c>
      <c r="N859" s="11" t="n">
        <v>1188.08</v>
      </c>
      <c r="O859" s="11" t="n">
        <f aca="false">'RIPTE e IPC'!M859*100/'RIPTE e IPC'!K859</f>
        <v>11520.5021859009</v>
      </c>
      <c r="P859" s="11" t="n">
        <f aca="false">'RIPTE e IPC'!O859*100/'RIPTE e IPC'!$O$864</f>
        <v>98.384600286438</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c r="X859" s="65"/>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86.1253121214368</v>
      </c>
      <c r="J860" s="58" t="n">
        <f aca="false">'RIPTE e IPC'!J859*(1+('RIPTE e IPC'!I860-'RIPTE e IPC'!I859)/'RIPTE e IPC'!I859)</f>
        <v>531.552858028516</v>
      </c>
      <c r="K860" s="58" t="n">
        <f aca="false">'RIPTE e IPC'!J860*100/'RIPTE e IPC'!$J$864</f>
        <v>92.1167710450864</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c r="X860" s="62"/>
    </row>
    <row r="861" customFormat="false" ht="15" hidden="false" customHeight="false" outlineLevel="0" collapsed="false">
      <c r="A861" s="32" t="n">
        <v>2014</v>
      </c>
      <c r="B861" s="32" t="str">
        <f aca="false">'RIPTE e IPC'!B849</f>
        <v>Agosto</v>
      </c>
      <c r="C861" s="72"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72" t="n">
        <f aca="false">'RIPTE e IPC'!J860*(1+('RIPTE e IPC'!I861-'RIPTE e IPC'!I860)/'RIPTE e IPC'!I860)</f>
        <v>544.266620893637</v>
      </c>
      <c r="K861" s="72" t="n">
        <f aca="false">'RIPTE e IPC'!J861*100/'RIPTE e IPC'!$J$864</f>
        <v>94.3200341171947</v>
      </c>
      <c r="L861" s="72" t="n">
        <f aca="false">[1]'Salaires, inflation'!L860</f>
        <v>85.3185195873314</v>
      </c>
      <c r="M861" s="33" t="n">
        <v>10946.2</v>
      </c>
      <c r="N861" s="33" t="n">
        <v>1251.18</v>
      </c>
      <c r="O861" s="33" t="n">
        <f aca="false">'RIPTE e IPC'!M861*100/'RIPTE e IPC'!K861</f>
        <v>11605.3817224017</v>
      </c>
      <c r="P861" s="33" t="n">
        <f aca="false">'RIPTE e IPC'!O861*100/'RIPTE e IPC'!$O$864</f>
        <v>99.1094679299121</v>
      </c>
      <c r="Q861" s="33" t="n">
        <f aca="false">'RIPTE e IPC'!M861*100/'RIPTE e IPC'!L861</f>
        <v>12829.8053610688</v>
      </c>
      <c r="R861" s="33" t="n">
        <f aca="false">AVERAGE('RIPTE e IPC'!Q860:Q862)</f>
        <v>12330.9182724505</v>
      </c>
      <c r="S861" s="33" t="n">
        <f aca="false">'RIPTE e IPC'!R861*100/'RIPTE e IPC'!$R$864</f>
        <v>104.517524148564</v>
      </c>
      <c r="T861" s="72" t="n">
        <f aca="false">'RIPTE e IPC'!C861*100/'RIPTE e IPC'!$C$864</f>
        <v>96.348619912913</v>
      </c>
      <c r="U861" s="72" t="n">
        <f aca="false">'RIPTE e IPC'!M861*100/'RIPTE e IPC'!T861</f>
        <v>11361.0345533688</v>
      </c>
      <c r="V861" s="72" t="n">
        <f aca="false">AVERAGE('RIPTE e IPC'!U860:U862)</f>
        <v>11494.813029901</v>
      </c>
      <c r="W861" s="72" t="n">
        <f aca="false">'RIPTE e IPC'!V861*100/'RIPTE e IPC'!$V$864</f>
        <v>97.3920999947943</v>
      </c>
      <c r="X861" s="73" t="n">
        <f aca="false">T861/L861</f>
        <v>1.12928143126407</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96.8394283541481</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c r="X862" s="65"/>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98.3807691996168</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c r="X863" s="62"/>
    </row>
    <row r="864" customFormat="false" ht="15" hidden="false" customHeight="false" outlineLevel="0" collapsed="false">
      <c r="A864" s="32" t="n">
        <v>2014</v>
      </c>
      <c r="B864" s="32" t="str">
        <f aca="false">'RIPTE e IPC'!B852</f>
        <v>Noviembre</v>
      </c>
      <c r="C864" s="72"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72" t="n">
        <f aca="false">'RIPTE e IPC'!J863*(1+('RIPTE e IPC'!I864-'RIPTE e IPC'!I863)/'RIPTE e IPC'!I863)</f>
        <v>577.042434290655</v>
      </c>
      <c r="K864" s="72" t="n">
        <f aca="false">'RIPTE e IPC'!J864*100/'RIPTE e IPC'!$J$864</f>
        <v>100</v>
      </c>
      <c r="L864" s="72"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72" t="n">
        <f aca="false">'RIPTE e IPC'!C864*100/'RIPTE e IPC'!$C$864</f>
        <v>100</v>
      </c>
      <c r="U864" s="72" t="n">
        <f aca="false">'RIPTE e IPC'!M864*100/'RIPTE e IPC'!T864</f>
        <v>11709.66</v>
      </c>
      <c r="V864" s="72" t="n">
        <f aca="false">AVERAGE('RIPTE e IPC'!U863:U865)</f>
        <v>11802.6133849823</v>
      </c>
      <c r="W864" s="72" t="n">
        <f aca="false">'RIPTE e IPC'!V864*100/'RIPTE e IPC'!$V$864</f>
        <v>100</v>
      </c>
      <c r="X864" s="73" t="n">
        <f aca="false">T864/L864</f>
        <v>1</v>
      </c>
    </row>
    <row r="865" customFormat="false" ht="15" hidden="false" customHeight="false" outlineLevel="0" collapsed="false">
      <c r="A865" s="10" t="n">
        <v>2014</v>
      </c>
      <c r="B865" s="10" t="str">
        <f aca="false">'RIPTE e IPC'!B853</f>
        <v>Diciembre</v>
      </c>
      <c r="C865" s="60" t="n">
        <v>206.846989759504</v>
      </c>
      <c r="D865" s="53"/>
      <c r="E865" s="74"/>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c r="X865" s="65"/>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99.2644178980473</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c r="X866" s="62"/>
    </row>
    <row r="867" customFormat="false" ht="15" hidden="false" customHeight="false" outlineLevel="0" collapsed="false">
      <c r="A867" s="32" t="n">
        <f aca="false">'RIPTE e IPC'!A855+1</f>
        <v>2015</v>
      </c>
      <c r="B867" s="32" t="str">
        <f aca="false">'RIPTE e IPC'!B855</f>
        <v>Febrero</v>
      </c>
      <c r="C867" s="72"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72" t="n">
        <f aca="false">'RIPTE e IPC'!J866*(1+('RIPTE e IPC'!I867-'RIPTE e IPC'!I866)/'RIPTE e IPC'!I866)</f>
        <v>605.919052138598</v>
      </c>
      <c r="K867" s="72" t="n">
        <f aca="false">'RIPTE e IPC'!J867*100/'RIPTE e IPC'!$J$864</f>
        <v>105.004245118202</v>
      </c>
      <c r="L867" s="72"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72" t="n">
        <f aca="false">'RIPTE e IPC'!C867*100/'RIPTE e IPC'!$C$864</f>
        <v>103.091038660253</v>
      </c>
      <c r="U867" s="72" t="n">
        <f aca="false">'RIPTE e IPC'!M867*100/'RIPTE e IPC'!T867</f>
        <v>12038.6409539445</v>
      </c>
      <c r="V867" s="72" t="n">
        <f aca="false">AVERAGE('RIPTE e IPC'!U866:U868)</f>
        <v>12035.5587328883</v>
      </c>
      <c r="W867" s="72" t="n">
        <f aca="false">'RIPTE e IPC'!V867*100/'RIPTE e IPC'!$V$864</f>
        <v>101.973676001303</v>
      </c>
      <c r="X867" s="73" t="n">
        <f aca="false">T867/L867</f>
        <v>1.03091038660253</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c r="X868" s="65"/>
    </row>
    <row r="869" customFormat="false" ht="15" hidden="false" customHeight="false" outlineLevel="0" collapsed="false">
      <c r="A869" s="4" t="n">
        <f aca="false">'RIPTE e IPC'!A857+1</f>
        <v>2015</v>
      </c>
      <c r="B869" s="4" t="str">
        <f aca="false">'RIPTE e IPC'!B857</f>
        <v>Abril</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11975.7202634331</v>
      </c>
      <c r="P869" s="5" t="n">
        <f aca="false">'RIPTE e IPC'!O869*100/'RIPTE e IPC'!$O$864</f>
        <v>102.272143370799</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c r="X869" s="62"/>
    </row>
    <row r="870" customFormat="false" ht="15" hidden="false" customHeight="false" outlineLevel="0" collapsed="false">
      <c r="A870" s="32" t="n">
        <f aca="false">'RIPTE e IPC'!A858+1</f>
        <v>2015</v>
      </c>
      <c r="B870" s="32" t="str">
        <f aca="false">'RIPTE e IPC'!B858</f>
        <v>Mayo</v>
      </c>
      <c r="C870" s="72"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72" t="n">
        <f aca="false">'RIPTE e IPC'!J869*(1+('RIPTE e IPC'!I870-'RIPTE e IPC'!I869)/'RIPTE e IPC'!I869)</f>
        <v>643.281111266908</v>
      </c>
      <c r="K870" s="72" t="n">
        <f aca="false">'RIPTE e IPC'!J870*100/'RIPTE e IPC'!$J$864</f>
        <v>111.478995831161</v>
      </c>
      <c r="L870" s="72"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72" t="n">
        <f aca="false">'RIPTE e IPC'!C870*100/'RIPTE e IPC'!$C$864</f>
        <v>106.734366648851</v>
      </c>
      <c r="U870" s="72" t="n">
        <f aca="false">'RIPTE e IPC'!M870*100/'RIPTE e IPC'!T870</f>
        <v>12701.5416174261</v>
      </c>
      <c r="V870" s="72" t="n">
        <f aca="false">AVERAGE('RIPTE e IPC'!U869:U871)</f>
        <v>12722.513863236</v>
      </c>
      <c r="W870" s="72" t="n">
        <f aca="false">'RIPTE e IPC'!V870*100/'RIPTE e IPC'!$V$864</f>
        <v>107.794040592943</v>
      </c>
      <c r="X870" s="73" t="n">
        <f aca="false">T870/L870</f>
        <v>0.902539883721047</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c r="X871" s="65"/>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13310.9279941267</v>
      </c>
      <c r="V872" s="58"/>
      <c r="W872" s="58"/>
      <c r="X872" s="62"/>
    </row>
    <row r="873" customFormat="false" ht="15" hidden="false" customHeight="false" outlineLevel="0" collapsed="false">
      <c r="A873" s="32" t="n">
        <f aca="false">'RIPTE e IPC'!A861+1</f>
        <v>2015</v>
      </c>
      <c r="B873" s="32" t="str">
        <f aca="false">'RIPTE e IPC'!B861</f>
        <v>Agosto</v>
      </c>
      <c r="C873" s="72"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72" t="n">
        <f aca="false">'RIPTE e IPC'!J872*(1+('RIPTE e IPC'!I873-'RIPTE e IPC'!I872)/'RIPTE e IPC'!I872)</f>
        <v>677.78231598519</v>
      </c>
      <c r="K873" s="72" t="n">
        <f aca="false">'RIPTE e IPC'!J873*100/'RIPTE e IPC'!$J$864</f>
        <v>117.457967682805</v>
      </c>
      <c r="L873" s="72"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72" t="n">
        <f aca="false">'RIPTE e IPC'!C873*100/'RIPTE e IPC'!$C$864</f>
        <v>110.484589346161</v>
      </c>
      <c r="U873" s="72" t="n">
        <f aca="false">'RIPTE e IPC'!M873*100/'RIPTE e IPC'!T873</f>
        <v>13213.0554011126</v>
      </c>
      <c r="V873" s="72" t="n">
        <f aca="false">AVERAGE('RIPTE e IPC'!U872:U874)</f>
        <v>13309.2412082466</v>
      </c>
      <c r="W873" s="72" t="n">
        <f aca="false">'RIPTE e IPC'!V873*100/'RIPTE e IPC'!$V$864</f>
        <v>112.765205248367</v>
      </c>
      <c r="X873" s="73" t="n">
        <f aca="false">T873/L873</f>
        <v>0.934251558820911</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c r="X874" s="65"/>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c r="X875" s="62"/>
    </row>
    <row r="876" customFormat="false" ht="15" hidden="false" customHeight="false" outlineLevel="0" collapsed="false">
      <c r="A876" s="75" t="n">
        <f aca="false">'RIPTE e IPC'!A864+1</f>
        <v>2015</v>
      </c>
      <c r="B876" s="75" t="str">
        <f aca="false">'RIPTE e IPC'!B864</f>
        <v>Noviembre</v>
      </c>
      <c r="C876" s="76"/>
      <c r="D876" s="53"/>
      <c r="E876" s="53"/>
      <c r="F876" s="77" t="n">
        <v>964.96</v>
      </c>
      <c r="G876" s="77" t="n">
        <v>261.43</v>
      </c>
      <c r="H876" s="77" t="n">
        <f aca="false">'RIPTE e IPC'!H875*(1+(('RIPTE e IPC'!F876-'RIPTE e IPC'!F875)/'RIPTE e IPC'!F875+('RIPTE e IPC'!G876-'RIPTE e IPC'!G875)/'RIPTE e IPC'!G875)/2)</f>
        <v>114.288576630195</v>
      </c>
      <c r="I876" s="77" t="n">
        <f aca="false">'RIPTE e IPC'!H876*100/'RIPTE e IPC'!$H$868</f>
        <v>116.54256213098</v>
      </c>
      <c r="J876" s="76" t="n">
        <f aca="false">'RIPTE e IPC'!J875*(1+('RIPTE e IPC'!I876-'RIPTE e IPC'!I875)/'RIPTE e IPC'!I875)</f>
        <v>719.283686256379</v>
      </c>
      <c r="K876" s="76" t="n">
        <f aca="false">'RIPTE e IPC'!J876*100/'RIPTE e IPC'!$J$864</f>
        <v>124.650050587801</v>
      </c>
      <c r="L876" s="76" t="n">
        <f aca="false">'RIPTE e IPC'!L875</f>
        <v>133.030674</v>
      </c>
      <c r="M876" s="77" t="n">
        <v>15526.15</v>
      </c>
      <c r="N876" s="77" t="n">
        <v>1774.68</v>
      </c>
      <c r="O876" s="77" t="n">
        <f aca="false">'RIPTE e IPC'!M876*100/'RIPTE e IPC'!K876</f>
        <v>12455.7911743996</v>
      </c>
      <c r="P876" s="77" t="n">
        <f aca="false">'RIPTE e IPC'!O876*100/'RIPTE e IPC'!$O$864</f>
        <v>106.371928599119</v>
      </c>
      <c r="Q876" s="77" t="n">
        <f aca="false">'RIPTE e IPC'!M876*100/'RIPTE e IPC'!L876</f>
        <v>11671.1052670454</v>
      </c>
      <c r="R876" s="77" t="n">
        <f aca="false">AVERAGE('RIPTE e IPC'!Q875:Q877)</f>
        <v>11658.8524538333</v>
      </c>
      <c r="S876" s="77" t="n">
        <f aca="false">'RIPTE e IPC'!R876*100/'RIPTE e IPC'!$R$864</f>
        <v>98.8210582508306</v>
      </c>
      <c r="T876" s="76" t="n">
        <f aca="false">'RIPTE e IPC'!T875*(1+('RIPTE e IPC'!I876-'RIPTE e IPC'!I875)/'RIPTE e IPC'!I875)</f>
        <v>115.74987757054</v>
      </c>
      <c r="U876" s="76" t="n">
        <f aca="false">'RIPTE e IPC'!M876*100/'RIPTE e IPC'!T876</f>
        <v>13413.5347059336</v>
      </c>
      <c r="V876" s="76" t="n">
        <f aca="false">AVERAGE('RIPTE e IPC'!U875:U877)</f>
        <v>13280.099784786</v>
      </c>
      <c r="W876" s="76" t="n">
        <f aca="false">'RIPTE e IPC'!V876*100/'RIPTE e IPC'!$V$864</f>
        <v>112.518298715805</v>
      </c>
      <c r="X876" s="78" t="n">
        <f aca="false">T876/L876</f>
        <v>0.870099159014559</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c r="X877" s="65"/>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127.710437754905</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11583.8124632842</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12474.5083092466</v>
      </c>
      <c r="V878" s="58"/>
      <c r="W878" s="58"/>
      <c r="X878" s="62"/>
    </row>
    <row r="879" customFormat="false" ht="15" hidden="false" customHeight="false" outlineLevel="0" collapsed="false">
      <c r="A879" s="75" t="n">
        <f aca="false">'RIPTE e IPC'!A867+1</f>
        <v>2016</v>
      </c>
      <c r="B879" s="75" t="str">
        <f aca="false">'RIPTE e IPC'!B867</f>
        <v>Febrero</v>
      </c>
      <c r="C879" s="76"/>
      <c r="D879" s="53"/>
      <c r="E879" s="53"/>
      <c r="F879" s="77" t="n">
        <v>1100.21</v>
      </c>
      <c r="G879" s="77" t="n">
        <v>294.14</v>
      </c>
      <c r="H879" s="77" t="n">
        <f aca="false">'RIPTE e IPC'!H878*(1+(('RIPTE e IPC'!F879-'RIPTE e IPC'!F878)/'RIPTE e IPC'!F878+('RIPTE e IPC'!G879-'RIPTE e IPC'!G878)/'RIPTE e IPC'!G878)/2)</f>
        <v>129.456855554892</v>
      </c>
      <c r="I879" s="77" t="n">
        <f aca="false">'RIPTE e IPC'!H879*100/'RIPTE e IPC'!$H$868</f>
        <v>132.009988020109</v>
      </c>
      <c r="J879" s="76" t="n">
        <f aca="false">'RIPTE e IPC'!J878*(1+('RIPTE e IPC'!I879-'RIPTE e IPC'!I878)/'RIPTE e IPC'!I878)</f>
        <v>814.746381661394</v>
      </c>
      <c r="K879" s="76" t="n">
        <f aca="false">'RIPTE e IPC'!J879*100/'RIPTE e IPC'!$J$864</f>
        <v>141.193495182541</v>
      </c>
      <c r="L879" s="76" t="n">
        <f aca="false">[1]'Salaires, inflation'!L878</f>
        <v>133.030674</v>
      </c>
      <c r="M879" s="77" t="n">
        <v>16520.52</v>
      </c>
      <c r="N879" s="77" t="n">
        <v>1888.34</v>
      </c>
      <c r="O879" s="77" t="n">
        <f aca="false">'RIPTE e IPC'!M879*100/'RIPTE e IPC'!K879</f>
        <v>11700.6240114968</v>
      </c>
      <c r="P879" s="77" t="n">
        <f aca="false">'RIPTE e IPC'!O879*100/'RIPTE e IPC'!$O$864</f>
        <v>99.9228330412396</v>
      </c>
      <c r="Q879" s="77" t="n">
        <f aca="false">'RIPTE e IPC'!M879*100/'RIPTE e IPC'!L879</f>
        <v>12418.5794924259</v>
      </c>
      <c r="R879" s="77" t="n">
        <f aca="false">AVERAGE('RIPTE e IPC'!Q878:Q880)</f>
        <v>11792.1301733155</v>
      </c>
      <c r="S879" s="77" t="n">
        <f aca="false">'RIPTE e IPC'!R879*100/'RIPTE e IPC'!$R$864</f>
        <v>99.9507273441347</v>
      </c>
      <c r="T879" s="76" t="n">
        <f aca="false">'RIPTE e IPC'!T878*(1+('RIPTE e IPC'!I879-'RIPTE e IPC'!I878)/'RIPTE e IPC'!I878)</f>
        <v>131.112099065086</v>
      </c>
      <c r="U879" s="76" t="n">
        <f aca="false">'RIPTE e IPC'!M879*100/'RIPTE e IPC'!T879</f>
        <v>12600.3016638449</v>
      </c>
      <c r="V879" s="76" t="n">
        <f aca="false">AVERAGE('RIPTE e IPC'!U878:U880)</f>
        <v>12543.8366267635</v>
      </c>
      <c r="W879" s="76" t="n">
        <f aca="false">'RIPTE e IPC'!V879*100/'RIPTE e IPC'!$V$864</f>
        <v>106.280162008224</v>
      </c>
      <c r="X879" s="78" t="n">
        <f aca="false">T879/L879</f>
        <v>0.985577950729514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99.5770626647938</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12556.699907199</v>
      </c>
      <c r="V880" s="60"/>
      <c r="W880" s="60"/>
      <c r="X880" s="65"/>
    </row>
    <row r="881" customFormat="false" ht="15" hidden="false" customHeight="false" outlineLevel="0" collapsed="false">
      <c r="A881" s="4" t="n">
        <f aca="false">'RIPTE e IPC'!A869+1</f>
        <v>2016</v>
      </c>
      <c r="B881" s="4" t="str">
        <f aca="false">'RIPTE e IPC'!B869</f>
        <v>Abril</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98.8523588894298</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c r="X881" s="62"/>
    </row>
    <row r="882" customFormat="false" ht="15" hidden="false" customHeight="false" outlineLevel="0" collapsed="false">
      <c r="A882" s="75" t="n">
        <f aca="false">'RIPTE e IPC'!A870+1</f>
        <v>2016</v>
      </c>
      <c r="B882" s="75" t="str">
        <f aca="false">'RIPTE e IPC'!B870</f>
        <v>Mayo</v>
      </c>
      <c r="C882" s="76"/>
      <c r="D882" s="77" t="n">
        <v>89.1118</v>
      </c>
      <c r="E882" s="53"/>
      <c r="F882" s="77" t="n">
        <v>1219.86</v>
      </c>
      <c r="G882" s="77" t="n">
        <v>340.09</v>
      </c>
      <c r="H882" s="77" t="n">
        <f aca="false">'RIPTE e IPC'!H881*(1+(('RIPTE e IPC'!F882-'RIPTE e IPC'!F881)/'RIPTE e IPC'!F881+('RIPTE e IPC'!G882-'RIPTE e IPC'!G881)/'RIPTE e IPC'!G881)/2)</f>
        <v>146.59372765806</v>
      </c>
      <c r="I882" s="77" t="n">
        <f aca="false">'RIPTE e IPC'!H882*100/'RIPTE e IPC'!$H$868</f>
        <v>149.484831444543</v>
      </c>
      <c r="J882" s="76" t="n">
        <f aca="false">'RIPTE e IPC'!J881*(1+('RIPTE e IPC'!D882-'RIPTE e IPC'!D881)/'RIPTE e IPC'!D881)</f>
        <v>918.916463908145</v>
      </c>
      <c r="K882" s="76" t="n">
        <f aca="false">'RIPTE e IPC'!J882*100/'RIPTE e IPC'!$J$864</f>
        <v>159.24590797863</v>
      </c>
      <c r="L882" s="76" t="n">
        <v>153.450882459</v>
      </c>
      <c r="M882" s="77" t="n">
        <v>18042.71</v>
      </c>
      <c r="N882" s="77" t="n">
        <v>2062.33</v>
      </c>
      <c r="O882" s="77" t="n">
        <f aca="false">'RIPTE e IPC'!M882*100/'RIPTE e IPC'!K882</f>
        <v>11330.0933311399</v>
      </c>
      <c r="P882" s="77" t="n">
        <f aca="false">'RIPTE e IPC'!O882*100/'RIPTE e IPC'!$O$864</f>
        <v>96.758516738658</v>
      </c>
      <c r="Q882" s="77" t="n">
        <f aca="false">'RIPTE e IPC'!M882*100/'RIPTE e IPC'!L882</f>
        <v>11757.9708313641</v>
      </c>
      <c r="R882" s="77" t="n">
        <f aca="false">AVERAGE('RIPTE e IPC'!Q881:Q883)</f>
        <v>11732.6511116527</v>
      </c>
      <c r="S882" s="77" t="n">
        <f aca="false">'RIPTE e IPC'!R882*100/'RIPTE e IPC'!$R$864</f>
        <v>99.4465796297206</v>
      </c>
      <c r="T882" s="76" t="n">
        <f aca="false">'RIPTE e IPC'!T881*(1+('RIPTE e IPC'!D882-'RIPTE e IPC'!D881)/'RIPTE e IPC'!D881)</f>
        <v>147.875546501702</v>
      </c>
      <c r="U882" s="76" t="n">
        <f aca="false">'RIPTE e IPC'!M882*100/'RIPTE e IPC'!T882</f>
        <v>12201.2803515099</v>
      </c>
      <c r="V882" s="76" t="n">
        <f aca="false">AVERAGE('RIPTE e IPC'!U881:U883)</f>
        <v>12219.2857882503</v>
      </c>
      <c r="W882" s="76" t="n">
        <f aca="false">'RIPTE e IPC'!V882*100/'RIPTE e IPC'!$V$864</f>
        <v>103.53034018549</v>
      </c>
      <c r="X882" s="78" t="n">
        <f aca="false">T882/L882</f>
        <v>0.963666967123583</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95.0930343916238</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11991.2624872267</v>
      </c>
      <c r="V883" s="60"/>
      <c r="W883" s="60"/>
      <c r="X883" s="65"/>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v>
      </c>
      <c r="P884" s="5" t="n">
        <f aca="false">'RIPTE e IPC'!O884*100/'RIPTE e IPC'!$O$864</f>
        <v>96.8100280072268</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c r="X884" s="62"/>
    </row>
    <row r="885" customFormat="false" ht="15" hidden="false" customHeight="false" outlineLevel="0" collapsed="false">
      <c r="A885" s="75" t="n">
        <f aca="false">'RIPTE e IPC'!A873+1</f>
        <v>2016</v>
      </c>
      <c r="B885" s="75" t="str">
        <f aca="false">'RIPTE e IPC'!B873</f>
        <v>Agosto</v>
      </c>
      <c r="C885" s="76"/>
      <c r="D885" s="77" t="n">
        <v>93.9221</v>
      </c>
      <c r="E885" s="53"/>
      <c r="F885" s="77" t="n">
        <v>1273.51</v>
      </c>
      <c r="G885" s="77" t="n">
        <v>355.9</v>
      </c>
      <c r="H885" s="77" t="n">
        <f aca="false">'RIPTE e IPC'!H884*(1+(('RIPTE e IPC'!F885-'RIPTE e IPC'!F884)/'RIPTE e IPC'!F884+('RIPTE e IPC'!G885-'RIPTE e IPC'!G884)/'RIPTE e IPC'!G884)/2)</f>
        <v>153.233923255926</v>
      </c>
      <c r="I885" s="77" t="n">
        <f aca="false">'RIPTE e IPC'!H885*100/'RIPTE e IPC'!$H$868</f>
        <v>156.25598417777</v>
      </c>
      <c r="J885" s="76" t="n">
        <f aca="false">'RIPTE e IPC'!J884*(1+('RIPTE e IPC'!D885-'RIPTE e IPC'!D884)/'RIPTE e IPC'!D884)</f>
        <v>968.520039038906</v>
      </c>
      <c r="K885" s="76" t="n">
        <f aca="false">'RIPTE e IPC'!J885*100/'RIPTE e IPC'!$J$864</f>
        <v>167.842082572226</v>
      </c>
      <c r="L885" s="76" t="n">
        <v>153.450882459</v>
      </c>
      <c r="M885" s="77" t="n">
        <v>19216.78</v>
      </c>
      <c r="N885" s="77" t="n">
        <v>2196.53</v>
      </c>
      <c r="O885" s="77" t="n">
        <f aca="false">'RIPTE e IPC'!M885*100/'RIPTE e IPC'!K885</f>
        <v>11449.3217109187</v>
      </c>
      <c r="P885" s="77" t="n">
        <f aca="false">'RIPTE e IPC'!O885*100/'RIPTE e IPC'!$O$864</f>
        <v>97.7767220475976</v>
      </c>
      <c r="Q885" s="77" t="n">
        <f aca="false">'RIPTE e IPC'!M885*100/'RIPTE e IPC'!L885</f>
        <v>12523.0821042261</v>
      </c>
      <c r="R885" s="77" t="n">
        <f aca="false">AVERAGE('RIPTE e IPC'!Q884:Q886)</f>
        <v>12041.2718095032</v>
      </c>
      <c r="S885" s="77" t="n">
        <f aca="false">'RIPTE e IPC'!R885*100/'RIPTE e IPC'!$R$864</f>
        <v>102.06246520512</v>
      </c>
      <c r="T885" s="76" t="n">
        <f aca="false">'RIPTE e IPC'!T884*(1+('RIPTE e IPC'!D885-'RIPTE e IPC'!D884)/'RIPTE e IPC'!D884)</f>
        <v>155.857943236334</v>
      </c>
      <c r="U885" s="76" t="n">
        <f aca="false">'RIPTE e IPC'!M885*100/'RIPTE e IPC'!T885</f>
        <v>12329.6763712972</v>
      </c>
      <c r="V885" s="76" t="n">
        <f aca="false">AVERAGE('RIPTE e IPC'!U884:U886)</f>
        <v>12337.429203153</v>
      </c>
      <c r="W885" s="76" t="n">
        <f aca="false">'RIPTE e IPC'!V885*100/'RIPTE e IPC'!$V$864</f>
        <v>104.531333872642</v>
      </c>
      <c r="X885" s="78" t="n">
        <f aca="false">T885/L885</f>
        <v>1.01568619703427</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158.640858782441</v>
      </c>
      <c r="J886" s="60" t="n">
        <f aca="false">'RIPTE e IPC'!J885*(1+('RIPTE e IPC'!D886-'RIPTE e IPC'!D885)/'RIPTE e IPC'!D885)</f>
        <v>979.649727132919</v>
      </c>
      <c r="K886" s="60" t="n">
        <f aca="false">'RIPTE e IPC'!J886*100/'RIPTE e IPC'!$J$864</f>
        <v>169.770829477589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98.9278604633004</v>
      </c>
      <c r="Q886" s="11" t="n">
        <f aca="false">'RIPTE e IPC'!M886*100/'RIPTE e IPC'!L886</f>
        <v>11226.4545350602</v>
      </c>
      <c r="R886" s="11"/>
      <c r="S886" s="11"/>
      <c r="T886" s="60" t="n">
        <f aca="false">'RIPTE e IPC'!T885*(1+('RIPTE e IPC'!D886-'RIPTE e IPC'!D885)/'RIPTE e IPC'!D885)</f>
        <v>157.648975146129</v>
      </c>
      <c r="U886" s="60" t="n">
        <f aca="false">'RIPTE e IPC'!M886*100/'RIPTE e IPC'!T886</f>
        <v>12474.835298974</v>
      </c>
      <c r="V886" s="60"/>
      <c r="W886" s="60"/>
      <c r="X886" s="65"/>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162.552998450441</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c r="X887" s="62"/>
    </row>
    <row r="888" customFormat="false" ht="15" hidden="false" customHeight="false" outlineLevel="0" collapsed="false">
      <c r="A888" s="75" t="n">
        <f aca="false">'RIPTE e IPC'!A876+1</f>
        <v>2016</v>
      </c>
      <c r="B888" s="75" t="str">
        <f aca="false">'RIPTE e IPC'!B876</f>
        <v>Noviembre</v>
      </c>
      <c r="C888" s="76"/>
      <c r="D888" s="77" t="n">
        <v>98.8166</v>
      </c>
      <c r="E888" s="53"/>
      <c r="F888" s="77" t="n">
        <v>1339.02</v>
      </c>
      <c r="G888" s="77" t="n">
        <v>378.49</v>
      </c>
      <c r="H888" s="77" t="n">
        <f aca="false">'RIPTE e IPC'!H887*(1+(('RIPTE e IPC'!F888-'RIPTE e IPC'!F887)/'RIPTE e IPC'!F887+('RIPTE e IPC'!G888-'RIPTE e IPC'!G887)/'RIPTE e IPC'!G887)/2)</f>
        <v>162.038193132165</v>
      </c>
      <c r="I888" s="77" t="n">
        <f aca="false">'RIPTE e IPC'!H888*100/'RIPTE e IPC'!$H$868</f>
        <v>165.23389080084</v>
      </c>
      <c r="J888" s="76" t="n">
        <f aca="false">'RIPTE e IPC'!J887*(1+('RIPTE e IPC'!D888-'RIPTE e IPC'!D887)/'RIPTE e IPC'!D887)</f>
        <v>1018.99188039548</v>
      </c>
      <c r="K888" s="76" t="n">
        <f aca="false">'RIPTE e IPC'!J888*100/'RIPTE e IPC'!$J$864</f>
        <v>176.588725515153</v>
      </c>
      <c r="L888" s="76" t="n">
        <v>175.179527415194</v>
      </c>
      <c r="M888" s="77" t="n">
        <v>20422.65</v>
      </c>
      <c r="N888" s="77" t="n">
        <v>2334.36</v>
      </c>
      <c r="O888" s="77" t="n">
        <f aca="false">'RIPTE e IPC'!M888*100/'RIPTE e IPC'!K888</f>
        <v>11565.0928112325</v>
      </c>
      <c r="P888" s="77" t="n">
        <f aca="false">'RIPTE e IPC'!O888*100/'RIPTE e IPC'!$O$864</f>
        <v>98.7654023364681</v>
      </c>
      <c r="Q888" s="77" t="n">
        <f aca="false">'RIPTE e IPC'!M888*100/'RIPTE e IPC'!L888</f>
        <v>11658.1259815801</v>
      </c>
      <c r="R888" s="77" t="n">
        <f aca="false">AVERAGE('RIPTE e IPC'!Q887:Q889)</f>
        <v>11641.7846504388</v>
      </c>
      <c r="S888" s="77" t="n">
        <f aca="false">'RIPTE e IPC'!R888*100/'RIPTE e IPC'!$R$864</f>
        <v>98.6763906345159</v>
      </c>
      <c r="T888" s="76" t="n">
        <f aca="false">'RIPTE e IPC'!T887*(1+('RIPTE e IPC'!D888-'RIPTE e IPC'!D887)/'RIPTE e IPC'!D887)</f>
        <v>163.980064687731</v>
      </c>
      <c r="U888" s="76" t="n">
        <f aca="false">'RIPTE e IPC'!M888*100/'RIPTE e IPC'!T888</f>
        <v>12454.3492764752</v>
      </c>
      <c r="V888" s="76" t="n">
        <f aca="false">AVERAGE('RIPTE e IPC'!U887:U889)</f>
        <v>12453.1456259967</v>
      </c>
      <c r="W888" s="76" t="n">
        <f aca="false">'RIPTE e IPC'!V888*100/'RIPTE e IPC'!$V$864</f>
        <v>105.511764384676</v>
      </c>
      <c r="X888" s="78" t="n">
        <f aca="false">T888/L888</f>
        <v>0.936068655437578</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178.703502766895</v>
      </c>
      <c r="L889" s="60" t="n">
        <v>175.179527415194</v>
      </c>
      <c r="M889" s="11" t="n">
        <v>20690.14</v>
      </c>
      <c r="N889" s="11" t="n">
        <v>2364.94</v>
      </c>
      <c r="O889" s="11" t="n">
        <f aca="false">'RIPTE e IPC'!M889*100/'RIPTE e IPC'!K889</f>
        <v>11577.9151945268</v>
      </c>
      <c r="P889" s="11" t="n">
        <f aca="false">'RIPTE e IPC'!O889*100/'RIPTE e IPC'!$O$864</f>
        <v>98.8749049462309</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c r="X889" s="65"/>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11594.4104418316</v>
      </c>
      <c r="P890" s="5" t="n">
        <f aca="false">'RIPTE e IPC'!O890*100/'RIPTE e IPC'!$O$864</f>
        <v>99.0157736589418</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c r="X890" s="62"/>
    </row>
    <row r="891" customFormat="false" ht="15" hidden="false" customHeight="false" outlineLevel="0" collapsed="false">
      <c r="A891" s="75" t="n">
        <f aca="false">'RIPTE e IPC'!A879+1</f>
        <v>2017</v>
      </c>
      <c r="B891" s="75" t="str">
        <f aca="false">'RIPTE e IPC'!B879</f>
        <v>Febrero</v>
      </c>
      <c r="C891" s="76"/>
      <c r="D891" s="77" t="n">
        <v>103.8085</v>
      </c>
      <c r="E891" s="77" t="n">
        <v>103.6859</v>
      </c>
      <c r="F891" s="77" t="n">
        <v>1390.12</v>
      </c>
      <c r="G891" s="77" t="n">
        <v>398.84</v>
      </c>
      <c r="H891" s="77" t="n">
        <f aca="false">'RIPTE e IPC'!H890*(1+(('RIPTE e IPC'!F891-'RIPTE e IPC'!F890)/'RIPTE e IPC'!F890+('RIPTE e IPC'!G891-'RIPTE e IPC'!G890)/'RIPTE e IPC'!G890)/2)</f>
        <v>169.483110044316</v>
      </c>
      <c r="I891" s="77" t="n">
        <f aca="false">'RIPTE e IPC'!H891*100/'RIPTE e IPC'!$H$868</f>
        <v>172.825635464892</v>
      </c>
      <c r="J891" s="76" t="n">
        <f aca="false">'RIPTE e IPC'!J890*(1+('RIPTE e IPC'!E891-'RIPTE e IPC'!E890)/'RIPTE e IPC'!E890)</f>
        <v>1069.20386060133</v>
      </c>
      <c r="K891" s="76" t="n">
        <f aca="false">'RIPTE e IPC'!J891*100/'RIPTE e IPC'!$J$864</f>
        <v>185.290335175381</v>
      </c>
      <c r="L891" s="76" t="n">
        <f aca="false">[1]'Salaires, inflation'!L890</f>
        <v>175.179527415194</v>
      </c>
      <c r="M891" s="77" t="n">
        <v>21483.03</v>
      </c>
      <c r="N891" s="77" t="n">
        <v>2455.57</v>
      </c>
      <c r="O891" s="77" t="n">
        <f aca="false">'RIPTE e IPC'!M891*100/'RIPTE e IPC'!K891</f>
        <v>11594.2528678929</v>
      </c>
      <c r="P891" s="77" t="n">
        <f aca="false">'RIPTE e IPC'!O891*100/'RIPTE e IPC'!$O$864</f>
        <v>99.014427984185</v>
      </c>
      <c r="Q891" s="77" t="n">
        <f aca="false">'RIPTE e IPC'!M891*100/'RIPTE e IPC'!L891</f>
        <v>12263.4364397404</v>
      </c>
      <c r="R891" s="77" t="n">
        <f aca="false">AVERAGE('RIPTE e IPC'!Q890:Q892)</f>
        <v>11846.87279148</v>
      </c>
      <c r="S891" s="77" t="n">
        <f aca="false">'RIPTE e IPC'!R891*100/'RIPTE e IPC'!$R$864</f>
        <v>100.414728709609</v>
      </c>
      <c r="T891" s="76" t="n">
        <f aca="false">'RIPTE e IPC'!T890*(1+('RIPTE e IPC'!E891-'RIPTE e IPC'!E890)/'RIPTE e IPC'!E890)</f>
        <v>172.060368290404</v>
      </c>
      <c r="U891" s="76" t="n">
        <f aca="false">'RIPTE e IPC'!M891*100/'RIPTE e IPC'!T891</f>
        <v>12485.7514914422</v>
      </c>
      <c r="V891" s="76" t="n">
        <f aca="false">AVERAGE('RIPTE e IPC'!U890:U892)</f>
        <v>12541.141526015</v>
      </c>
      <c r="W891" s="76" t="n">
        <f aca="false">'RIPTE e IPC'!V891*100/'RIPTE e IPC'!$V$864</f>
        <v>106.257327228666</v>
      </c>
      <c r="X891" s="78" t="n">
        <f aca="false">T891/L891</f>
        <v>0.982194499718011</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100.330843421288</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c r="X892" s="65"/>
    </row>
    <row r="893" customFormat="false" ht="15" hidden="false" customHeight="false" outlineLevel="0" collapsed="false">
      <c r="A893" s="4" t="n">
        <f aca="false">'RIPTE e IPC'!A881+1</f>
        <v>2017</v>
      </c>
      <c r="B893" s="4" t="str">
        <f aca="false">'RIPTE e IPC'!B881</f>
        <v>Abril</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99.3361261138237</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c r="X893" s="62"/>
    </row>
    <row r="894" customFormat="false" ht="15" hidden="false" customHeight="false" outlineLevel="0" collapsed="false">
      <c r="A894" s="75" t="n">
        <f aca="false">'RIPTE e IPC'!A882+1</f>
        <v>2017</v>
      </c>
      <c r="B894" s="75" t="str">
        <f aca="false">'RIPTE e IPC'!B882</f>
        <v>Mayo</v>
      </c>
      <c r="C894" s="76"/>
      <c r="D894" s="77" t="n">
        <v>110.4607</v>
      </c>
      <c r="E894" s="77" t="n">
        <v>110.5301</v>
      </c>
      <c r="F894" s="77" t="n">
        <v>1492.43</v>
      </c>
      <c r="G894" s="77" t="n">
        <v>426.62</v>
      </c>
      <c r="H894" s="77" t="n">
        <f aca="false">'RIPTE e IPC'!H893*(1+(('RIPTE e IPC'!F894-'RIPTE e IPC'!F893)/'RIPTE e IPC'!F893+('RIPTE e IPC'!G894-'RIPTE e IPC'!G893)/'RIPTE e IPC'!G893)/2)</f>
        <v>181.62234449574</v>
      </c>
      <c r="I894" s="77" t="n">
        <f aca="false">'RIPTE e IPC'!H894*100/'RIPTE e IPC'!$H$868</f>
        <v>185.204278431593</v>
      </c>
      <c r="J894" s="76" t="n">
        <f aca="false">'RIPTE e IPC'!J893*(1+('RIPTE e IPC'!E894-'RIPTE e IPC'!E893)/'RIPTE e IPC'!E893)</f>
        <v>1139.78091170208</v>
      </c>
      <c r="K894" s="76" t="n">
        <f aca="false">'RIPTE e IPC'!J894*100/'RIPTE e IPC'!$J$864</f>
        <v>197.521160311752</v>
      </c>
      <c r="L894" s="76" t="n">
        <v>197.882794168203</v>
      </c>
      <c r="M894" s="77" t="n">
        <v>23029.98</v>
      </c>
      <c r="N894" s="77" t="n">
        <v>2632.39</v>
      </c>
      <c r="O894" s="77" t="n">
        <f aca="false">'RIPTE e IPC'!M894*100/'RIPTE e IPC'!K894</f>
        <v>11659.5001586925</v>
      </c>
      <c r="P894" s="77" t="n">
        <f aca="false">'RIPTE e IPC'!O894*100/'RIPTE e IPC'!$O$864</f>
        <v>99.5716370816275</v>
      </c>
      <c r="Q894" s="77" t="n">
        <f aca="false">'RIPTE e IPC'!M894*100/'RIPTE e IPC'!L894</f>
        <v>11638.1922424363</v>
      </c>
      <c r="R894" s="77" t="n">
        <f aca="false">AVERAGE('RIPTE e IPC'!Q893:Q895)</f>
        <v>11648.3918827932</v>
      </c>
      <c r="S894" s="77" t="n">
        <f aca="false">'RIPTE e IPC'!R894*100/'RIPTE e IPC'!$R$864</f>
        <v>98.7323938900639</v>
      </c>
      <c r="T894" s="76" t="n">
        <f aca="false">'RIPTE e IPC'!T893*(1+('RIPTE e IPC'!E894-'RIPTE e IPC'!E893)/'RIPTE e IPC'!E893)</f>
        <v>183.417896870985</v>
      </c>
      <c r="U894" s="76" t="n">
        <f aca="false">'RIPTE e IPC'!M894*100/'RIPTE e IPC'!T894</f>
        <v>12556.0157394015</v>
      </c>
      <c r="V894" s="76" t="n">
        <f aca="false">AVERAGE('RIPTE e IPC'!U893:U895)</f>
        <v>12575.8329653249</v>
      </c>
      <c r="W894" s="76" t="n">
        <f aca="false">'RIPTE e IPC'!V894*100/'RIPTE e IPC'!$V$864</f>
        <v>106.551257379374</v>
      </c>
      <c r="X894" s="78" t="n">
        <f aca="false">T894/L894</f>
        <v>0.926901692701374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c r="X895" s="65"/>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c r="X896" s="62"/>
    </row>
    <row r="897" customFormat="false" ht="15" hidden="false" customHeight="false" outlineLevel="0" collapsed="false">
      <c r="A897" s="75" t="n">
        <f aca="false">'RIPTE e IPC'!A885+1</f>
        <v>2017</v>
      </c>
      <c r="B897" s="75" t="str">
        <f aca="false">'RIPTE e IPC'!B885</f>
        <v>Agosto</v>
      </c>
      <c r="C897" s="76"/>
      <c r="D897" s="77" t="n">
        <v>115.6031</v>
      </c>
      <c r="E897" s="77" t="n">
        <v>115.3819</v>
      </c>
      <c r="F897" s="77" t="n">
        <v>1552.09</v>
      </c>
      <c r="G897" s="77" t="n">
        <v>447.94</v>
      </c>
      <c r="H897" s="77" t="n">
        <f aca="false">'RIPTE e IPC'!H896*(1+(('RIPTE e IPC'!F897-'RIPTE e IPC'!F896)/'RIPTE e IPC'!F896+('RIPTE e IPC'!G897-'RIPTE e IPC'!G896)/'RIPTE e IPC'!G896)/2)</f>
        <v>189.789417872095</v>
      </c>
      <c r="I897" s="77" t="n">
        <f aca="false">'RIPTE e IPC'!H897*100/'RIPTE e IPC'!$H$868</f>
        <v>193.53242184239</v>
      </c>
      <c r="J897" s="76" t="n">
        <f aca="false">'RIPTE e IPC'!J896*(1+('RIPTE e IPC'!E897-'RIPTE e IPC'!E896)/'RIPTE e IPC'!E896)</f>
        <v>1189.81243277549</v>
      </c>
      <c r="K897" s="76" t="n">
        <f aca="false">'RIPTE e IPC'!J897*100/'RIPTE e IPC'!$J$864</f>
        <v>206.191496858996</v>
      </c>
      <c r="L897" s="76" t="n">
        <v>197.882794168203</v>
      </c>
      <c r="M897" s="77" t="n">
        <v>24700.42</v>
      </c>
      <c r="N897" s="77" t="n">
        <v>2823.33</v>
      </c>
      <c r="O897" s="77" t="n">
        <f aca="false">'RIPTE e IPC'!M897*100/'RIPTE e IPC'!K897</f>
        <v>11979.3591764317</v>
      </c>
      <c r="P897" s="77" t="n">
        <f aca="false">'RIPTE e IPC'!O897*100/'RIPTE e IPC'!$O$864</f>
        <v>102.303219533545</v>
      </c>
      <c r="Q897" s="77" t="n">
        <f aca="false">'RIPTE e IPC'!M897*100/'RIPTE e IPC'!L897</f>
        <v>12482.3485052492</v>
      </c>
      <c r="R897" s="77" t="n">
        <f aca="false">AVERAGE('RIPTE e IPC'!Q896:Q898)</f>
        <v>12022.4924505862</v>
      </c>
      <c r="S897" s="77" t="n">
        <f aca="false">'RIPTE e IPC'!R897*100/'RIPTE e IPC'!$R$864</f>
        <v>101.903290352467</v>
      </c>
      <c r="T897" s="76" t="n">
        <f aca="false">'RIPTE e IPC'!T896*(1+('RIPTE e IPC'!E897-'RIPTE e IPC'!E896)/'RIPTE e IPC'!E896)</f>
        <v>191.469160300934</v>
      </c>
      <c r="U897" s="76" t="n">
        <f aca="false">'RIPTE e IPC'!M897*100/'RIPTE e IPC'!T897</f>
        <v>12900.4691727786</v>
      </c>
      <c r="V897" s="76" t="n">
        <f aca="false">AVERAGE('RIPTE e IPC'!U896:U898)</f>
        <v>12917.8982600822</v>
      </c>
      <c r="W897" s="76" t="n">
        <f aca="false">'RIPTE e IPC'!V897*100/'RIPTE e IPC'!$V$864</f>
        <v>109.449473931926</v>
      </c>
      <c r="X897" s="78" t="n">
        <f aca="false">T897/L897</f>
        <v>0.967588723950313</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210.105103569591</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102.169514097483</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c r="X898" s="65"/>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213.287634250368</v>
      </c>
      <c r="L899" s="58" t="n">
        <f aca="false">'RIPTE e IPC'!L893*(1+0.1332)</f>
        <v>224.240782351408</v>
      </c>
      <c r="M899" s="5" t="n">
        <v>25843.46</v>
      </c>
      <c r="N899" s="5" t="n">
        <v>2953.98</v>
      </c>
      <c r="O899" s="5" t="n">
        <f aca="false">'RIPTE e IPC'!M899*100/'RIPTE e IPC'!K899</f>
        <v>12116.7174509815</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c r="X899" s="62"/>
    </row>
    <row r="900" customFormat="false" ht="15" hidden="false" customHeight="false" outlineLevel="0" collapsed="false">
      <c r="A900" s="75" t="n">
        <f aca="false">'RIPTE e IPC'!A888+1</f>
        <v>2017</v>
      </c>
      <c r="B900" s="75" t="str">
        <f aca="false">'RIPTE e IPC'!B888</f>
        <v>Noviembre</v>
      </c>
      <c r="C900" s="76"/>
      <c r="D900" s="77" t="n">
        <v>120.8941</v>
      </c>
      <c r="E900" s="77" t="n">
        <v>120.994</v>
      </c>
      <c r="F900" s="77" t="n">
        <v>1630.3</v>
      </c>
      <c r="G900" s="77" t="n">
        <v>467.86</v>
      </c>
      <c r="H900" s="77" t="n">
        <f aca="false">'RIPTE e IPC'!H899*(1+(('RIPTE e IPC'!F900-'RIPTE e IPC'!F899)/'RIPTE e IPC'!F899+('RIPTE e IPC'!G900-'RIPTE e IPC'!G899)/'RIPTE e IPC'!G899)/2)</f>
        <v>198.790669600404</v>
      </c>
      <c r="I900" s="77" t="n">
        <f aca="false">'RIPTE e IPC'!H900*100/'RIPTE e IPC'!$H$868</f>
        <v>202.711195169819</v>
      </c>
      <c r="J900" s="76" t="n">
        <f aca="false">'RIPTE e IPC'!J899*(1+('RIPTE e IPC'!E900-'RIPTE e IPC'!E899)/'RIPTE e IPC'!E899)</f>
        <v>1247.68412975725</v>
      </c>
      <c r="K900" s="76" t="n">
        <f aca="false">'RIPTE e IPC'!J900*100/'RIPTE e IPC'!$J$864</f>
        <v>216.220516137778</v>
      </c>
      <c r="L900" s="76" t="n">
        <f aca="false">'RIPTE e IPC'!L894*(1+0.1332)</f>
        <v>224.240782351408</v>
      </c>
      <c r="M900" s="77" t="n">
        <v>26177.33</v>
      </c>
      <c r="N900" s="77" t="n">
        <v>2992.14</v>
      </c>
      <c r="O900" s="77" t="n">
        <f aca="false">'RIPTE e IPC'!M900*100/'RIPTE e IPC'!K900</f>
        <v>12106.7743559171</v>
      </c>
      <c r="P900" s="77" t="n">
        <f aca="false">'RIPTE e IPC'!O900*100/'RIPTE e IPC'!$O$864</f>
        <v>103.391339764921</v>
      </c>
      <c r="Q900" s="77" t="n">
        <f aca="false">'RIPTE e IPC'!M900*100/'RIPTE e IPC'!L900</f>
        <v>11673.759663832</v>
      </c>
      <c r="R900" s="77" t="n">
        <f aca="false">AVERAGE('RIPTE e IPC'!Q899:Q901)</f>
        <v>11642.5759219928</v>
      </c>
      <c r="S900" s="77" t="n">
        <f aca="false">'RIPTE e IPC'!R900*100/'RIPTE e IPC'!$R$864</f>
        <v>98.6830974946156</v>
      </c>
      <c r="T900" s="76" t="n">
        <f aca="false">'RIPTE e IPC'!T899*(1+('RIPTE e IPC'!E900-'RIPTE e IPC'!E899)/'RIPTE e IPC'!E899)</f>
        <v>200.782094777874</v>
      </c>
      <c r="U900" s="76" t="n">
        <f aca="false">'RIPTE e IPC'!M900*100/'RIPTE e IPC'!T900</f>
        <v>13037.6814869673</v>
      </c>
      <c r="V900" s="76" t="n">
        <f aca="false">AVERAGE('RIPTE e IPC'!U899:U901)</f>
        <v>12928.8369617674</v>
      </c>
      <c r="W900" s="76" t="n">
        <f aca="false">'RIPTE e IPC'!V900*100/'RIPTE e IPC'!$V$864</f>
        <v>109.542154267445</v>
      </c>
      <c r="X900" s="78" t="n">
        <f aca="false">T900/L900</f>
        <v>0.895386167816825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v>
      </c>
      <c r="J901" s="60" t="n">
        <f aca="false">'RIPTE e IPC'!J900*(1+('RIPTE e IPC'!E901-'RIPTE e IPC'!E900)/'RIPTE e IPC'!E900)</f>
        <v>1286.88604049402</v>
      </c>
      <c r="K901" s="60" t="n">
        <f aca="false">'RIPTE e IPC'!J901*100/'RIPTE e IPC'!$J$864</f>
        <v>223.014108498963</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12700.4402775559</v>
      </c>
      <c r="V901" s="60"/>
      <c r="W901" s="60"/>
      <c r="X901" s="65"/>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226.933255018144</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c r="X902" s="62"/>
    </row>
    <row r="903" customFormat="false" ht="15" hidden="false" customHeight="false" outlineLevel="0" collapsed="false">
      <c r="A903" s="75" t="n">
        <f aca="false">'RIPTE e IPC'!A891+1</f>
        <v>2018</v>
      </c>
      <c r="B903" s="75" t="str">
        <f aca="false">'RIPTE e IPC'!B891</f>
        <v>Febrero</v>
      </c>
      <c r="C903" s="76"/>
      <c r="D903" s="77" t="n">
        <v>130.2913</v>
      </c>
      <c r="E903" s="77" t="n">
        <v>130.0606</v>
      </c>
      <c r="F903" s="77" t="n">
        <v>1745.32</v>
      </c>
      <c r="G903" s="77" t="n">
        <v>503.84</v>
      </c>
      <c r="H903" s="77" t="n">
        <f aca="false">'RIPTE e IPC'!H902*(1+(('RIPTE e IPC'!F903-'RIPTE e IPC'!F902)/'RIPTE e IPC'!F902+('RIPTE e IPC'!G903-'RIPTE e IPC'!G902)/'RIPTE e IPC'!G902)/2)</f>
        <v>213.44641617135</v>
      </c>
      <c r="I903" s="77" t="n">
        <f aca="false">'RIPTE e IPC'!H903*100/'RIPTE e IPC'!$H$868</f>
        <v>217.655980604036</v>
      </c>
      <c r="J903" s="76" t="n">
        <f aca="false">'RIPTE e IPC'!J902*(1+('RIPTE e IPC'!E903-'RIPTE e IPC'!E902)/'RIPTE e IPC'!E902)</f>
        <v>1341.17845948316</v>
      </c>
      <c r="K903" s="76" t="n">
        <f aca="false">'RIPTE e IPC'!J903*100/'RIPTE e IPC'!$J$864</f>
        <v>232.42284791964</v>
      </c>
      <c r="L903" s="76" t="n">
        <f aca="false">'RIPTE e IPC'!L902</f>
        <v>224.240782351408</v>
      </c>
      <c r="M903" s="77" t="n">
        <v>27440.22</v>
      </c>
      <c r="N903" s="77" t="n">
        <v>3136.49</v>
      </c>
      <c r="O903" s="77" t="n">
        <f aca="false">'RIPTE e IPC'!M903*100/'RIPTE e IPC'!K903</f>
        <v>11806.1628818383</v>
      </c>
      <c r="P903" s="77" t="n">
        <f aca="false">'RIPTE e IPC'!O903*100/'RIPTE e IPC'!$O$864</f>
        <v>100.824130519915</v>
      </c>
      <c r="Q903" s="77" t="n">
        <f aca="false">'RIPTE e IPC'!M903*100/'RIPTE e IPC'!L903</f>
        <v>12236.9444631166</v>
      </c>
      <c r="R903" s="77" t="n">
        <f aca="false">AVERAGE('RIPTE e IPC'!Q902:Q904)</f>
        <v>11978.3943645804</v>
      </c>
      <c r="S903" s="77" t="n">
        <f aca="false">'RIPTE e IPC'!R903*100/'RIPTE e IPC'!$R$864</f>
        <v>101.52951261206</v>
      </c>
      <c r="T903" s="76" t="n">
        <f aca="false">'RIPTE e IPC'!T902*(1+('RIPTE e IPC'!E903-'RIPTE e IPC'!E902)/'RIPTE e IPC'!E902)</f>
        <v>215.827559350606</v>
      </c>
      <c r="U903" s="76" t="n">
        <f aca="false">'RIPTE e IPC'!M903*100/'RIPTE e IPC'!T903</f>
        <v>12713.9555683082</v>
      </c>
      <c r="V903" s="76" t="n">
        <f aca="false">AVERAGE('RIPTE e IPC'!U902:U904)</f>
        <v>12734.1822495905</v>
      </c>
      <c r="W903" s="76" t="n">
        <f aca="false">'RIPTE e IPC'!V903*100/'RIPTE e IPC'!$V$864</f>
        <v>107.892903327609</v>
      </c>
      <c r="X903" s="78" t="n">
        <f aca="false">T903/L903</f>
        <v>0.962481298394609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237.864012171888</v>
      </c>
      <c r="L904" s="60" t="n">
        <f aca="false">'RIPTE e IPC'!L903*(1+('RIPTE e IPC'!M898-'RIPTE e IPC'!M895)/'RIPTE e IPC'!M895)</f>
        <v>240.161891465557</v>
      </c>
      <c r="M904" s="11" t="n">
        <v>28072.31</v>
      </c>
      <c r="N904" s="11" t="n">
        <v>3208.74</v>
      </c>
      <c r="O904" s="11" t="n">
        <f aca="false">'RIPTE e IPC'!M904*100/'RIPTE e IPC'!K904</f>
        <v>11801.8315354548</v>
      </c>
      <c r="P904" s="11" t="n">
        <f aca="false">'RIPTE e IPC'!O904*100/'RIPTE e IPC'!$O$864</f>
        <v>100.787141005416</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c r="X904" s="65"/>
    </row>
    <row r="905" customFormat="false" ht="15" hidden="false" customHeight="false" outlineLevel="0" collapsed="false">
      <c r="A905" s="4" t="n">
        <f aca="false">'RIPTE e IPC'!A893+1</f>
        <v>2018</v>
      </c>
      <c r="B905" s="4" t="str">
        <f aca="false">'RIPTE e IPC'!B893</f>
        <v>Abril</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244.379184475762</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c r="X905" s="62"/>
    </row>
    <row r="906" customFormat="false" ht="15" hidden="false" customHeight="false" outlineLevel="0" collapsed="false">
      <c r="A906" s="75" t="n">
        <f aca="false">'RIPTE e IPC'!A894+1</f>
        <v>2018</v>
      </c>
      <c r="B906" s="75" t="str">
        <f aca="false">'RIPTE e IPC'!B894</f>
        <v>Mayo</v>
      </c>
      <c r="C906" s="76"/>
      <c r="D906" s="77" t="n">
        <v>139.58</v>
      </c>
      <c r="E906" s="77" t="n">
        <v>139.5893</v>
      </c>
      <c r="F906" s="77" t="n">
        <v>1886.48</v>
      </c>
      <c r="G906" s="77" t="n">
        <v>542.53</v>
      </c>
      <c r="H906" s="77" t="n">
        <f aca="false">'RIPTE e IPC'!H905*(1+(('RIPTE e IPC'!F906-'RIPTE e IPC'!F905)/'RIPTE e IPC'!F905+('RIPTE e IPC'!G906-'RIPTE e IPC'!G905)/'RIPTE e IPC'!G905)/2)</f>
        <v>230.275300865268</v>
      </c>
      <c r="I906" s="77" t="n">
        <f aca="false">'RIPTE e IPC'!H906*100/'RIPTE e IPC'!$H$868</f>
        <v>234.816762528744</v>
      </c>
      <c r="J906" s="76" t="n">
        <f aca="false">'RIPTE e IPC'!J905*(1+('RIPTE e IPC'!E906-'RIPTE e IPC'!E905)/'RIPTE e IPC'!E905)</f>
        <v>1439.4379415006</v>
      </c>
      <c r="K906" s="76" t="n">
        <f aca="false">'RIPTE e IPC'!J906*100/'RIPTE e IPC'!$J$864</f>
        <v>249.45096858779</v>
      </c>
      <c r="L906" s="76" t="n">
        <f aca="false">'RIPTE e IPC'!L905</f>
        <v>240.161891465557</v>
      </c>
      <c r="M906" s="77" t="n">
        <v>29338.79</v>
      </c>
      <c r="N906" s="77" t="n">
        <v>3353.5</v>
      </c>
      <c r="O906" s="77" t="n">
        <f aca="false">'RIPTE e IPC'!M906*100/'RIPTE e IPC'!K906</f>
        <v>11761.3453922809</v>
      </c>
      <c r="P906" s="77" t="n">
        <f aca="false">'RIPTE e IPC'!O906*100/'RIPTE e IPC'!$O$864</f>
        <v>100.441391059013</v>
      </c>
      <c r="Q906" s="77" t="n">
        <f aca="false">'RIPTE e IPC'!M906*100/'RIPTE e IPC'!L906</f>
        <v>12216.2553854668</v>
      </c>
      <c r="R906" s="77" t="n">
        <f aca="false">AVERAGE('RIPTE e IPC'!Q905:Q907)</f>
        <v>12003.5497796831</v>
      </c>
      <c r="S906" s="77" t="n">
        <f aca="false">'RIPTE e IPC'!R906*100/'RIPTE e IPC'!$R$864</f>
        <v>101.742731258667</v>
      </c>
      <c r="T906" s="76" t="n">
        <f aca="false">'RIPTE e IPC'!T905*(1+('RIPTE e IPC'!E906-'RIPTE e IPC'!E905)/'RIPTE e IPC'!E905)</f>
        <v>231.639850427105</v>
      </c>
      <c r="U906" s="76" t="n">
        <f aca="false">'RIPTE e IPC'!M906*100/'RIPTE e IPC'!T906</f>
        <v>12665.6919981187</v>
      </c>
      <c r="V906" s="76" t="n">
        <f aca="false">AVERAGE('RIPTE e IPC'!U905:U907)</f>
        <v>12566.5949604711</v>
      </c>
      <c r="W906" s="76" t="n">
        <f aca="false">'RIPTE e IPC'!V906*100/'RIPTE e IPC'!$V$864</f>
        <v>106.472986537549</v>
      </c>
      <c r="X906" s="78" t="n">
        <f aca="false">T906/L906</f>
        <v>0.964515431709638</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97.6792504983114</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c r="X907" s="65"/>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266.798253711882</v>
      </c>
      <c r="L908" s="58" t="n">
        <f aca="false">'RIPTE e IPC'!L907</f>
        <v>251.293396830886</v>
      </c>
      <c r="M908" s="5" t="n">
        <v>30283.84</v>
      </c>
      <c r="N908" s="5" t="n">
        <v>3461.52</v>
      </c>
      <c r="O908" s="5" t="n">
        <f aca="false">'RIPTE e IPC'!M908*100/'RIPTE e IPC'!K908</f>
        <v>11350.8389124255</v>
      </c>
      <c r="P908" s="5" t="n">
        <f aca="false">'RIPTE e IPC'!O908*100/'RIPTE e IPC'!$O$864</f>
        <v>96.9356831233827</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c r="X908" s="62"/>
    </row>
    <row r="909" customFormat="false" ht="15" hidden="false" customHeight="false" outlineLevel="0" collapsed="false">
      <c r="A909" s="75" t="n">
        <f aca="false">'RIPTE e IPC'!A897+1</f>
        <v>2018</v>
      </c>
      <c r="B909" s="75" t="str">
        <f aca="false">'RIPTE e IPC'!B897</f>
        <v>Agosto</v>
      </c>
      <c r="C909" s="76"/>
      <c r="D909" s="77" t="n">
        <v>155.1747</v>
      </c>
      <c r="E909" s="77" t="n">
        <v>155.1034</v>
      </c>
      <c r="F909" s="77" t="n">
        <v>2102.36</v>
      </c>
      <c r="G909" s="77" t="n">
        <v>598.59</v>
      </c>
      <c r="H909" s="77" t="n">
        <f aca="false">'RIPTE e IPC'!H908*(1+(('RIPTE e IPC'!F909-'RIPTE e IPC'!F908)/'RIPTE e IPC'!F908+('RIPTE e IPC'!G909-'RIPTE e IPC'!G908)/'RIPTE e IPC'!G908)/2)</f>
        <v>255.348396496035</v>
      </c>
      <c r="I909" s="77" t="n">
        <f aca="false">'RIPTE e IPC'!H909*100/'RIPTE e IPC'!$H$868</f>
        <v>260.384346722392</v>
      </c>
      <c r="J909" s="76" t="n">
        <f aca="false">'RIPTE e IPC'!J908*(1+('RIPTE e IPC'!E909-'RIPTE e IPC'!E908)/'RIPTE e IPC'!E908)</f>
        <v>1599.41857159356</v>
      </c>
      <c r="K909" s="76" t="n">
        <f aca="false">'RIPTE e IPC'!J909*100/'RIPTE e IPC'!$J$864</f>
        <v>277.17520871055</v>
      </c>
      <c r="L909" s="76" t="n">
        <f aca="false">'RIPTE e IPC'!L908</f>
        <v>251.293396830886</v>
      </c>
      <c r="M909" s="77" t="n">
        <v>30978.75</v>
      </c>
      <c r="N909" s="77" t="n">
        <v>3540.95</v>
      </c>
      <c r="O909" s="77" t="n">
        <f aca="false">'RIPTE e IPC'!M909*100/'RIPTE e IPC'!K909</f>
        <v>11176.5948131208</v>
      </c>
      <c r="P909" s="77" t="n">
        <f aca="false">'RIPTE e IPC'!O909*100/'RIPTE e IPC'!$O$864</f>
        <v>95.4476459019371</v>
      </c>
      <c r="Q909" s="77" t="n">
        <f aca="false">'RIPTE e IPC'!M909*100/'RIPTE e IPC'!L909</f>
        <v>12327.7214565442</v>
      </c>
      <c r="R909" s="77" t="n">
        <f aca="false">AVERAGE('RIPTE e IPC'!Q908:Q910)</f>
        <v>12044.0284002659</v>
      </c>
      <c r="S909" s="77" t="n">
        <f aca="false">'RIPTE e IPC'!R909*100/'RIPTE e IPC'!$R$864</f>
        <v>102.085830216164</v>
      </c>
      <c r="T909" s="76" t="n">
        <f aca="false">'RIPTE e IPC'!T908*(1+('RIPTE e IPC'!E909-'RIPTE e IPC'!E908)/'RIPTE e IPC'!E908)</f>
        <v>257.384544350716</v>
      </c>
      <c r="U909" s="76" t="n">
        <f aca="false">'RIPTE e IPC'!M909*100/'RIPTE e IPC'!T909</f>
        <v>12035.9791137217</v>
      </c>
      <c r="V909" s="76" t="n">
        <f aca="false">AVERAGE('RIPTE e IPC'!U908:U910)</f>
        <v>11918.6802032449</v>
      </c>
      <c r="W909" s="76" t="n">
        <f aca="false">'RIPTE e IPC'!V909*100/'RIPTE e IPC'!$V$864</f>
        <v>100.983399307227</v>
      </c>
      <c r="X909" s="78" t="n">
        <f aca="false">T909/L909</f>
        <v>1.02423918653115</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91.1689994331458</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11496.4404059123</v>
      </c>
      <c r="V910" s="60"/>
      <c r="W910" s="60"/>
      <c r="X910" s="65"/>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292.840533051465</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10653.4381837315</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c r="X911" s="62"/>
    </row>
    <row r="912" customFormat="false" ht="15" hidden="false" customHeight="false" outlineLevel="0" collapsed="false">
      <c r="A912" s="75" t="n">
        <f aca="false">'RIPTE e IPC'!A900+1</f>
        <v>2018</v>
      </c>
      <c r="B912" s="75" t="str">
        <f aca="false">'RIPTE e IPC'!B900</f>
        <v>Noviembre</v>
      </c>
      <c r="C912" s="76"/>
      <c r="D912" s="77" t="n">
        <v>178.877</v>
      </c>
      <c r="E912" s="77" t="n">
        <v>179.6388</v>
      </c>
      <c r="F912" s="77" t="n">
        <v>2466.45</v>
      </c>
      <c r="G912" s="77" t="n">
        <v>686.66</v>
      </c>
      <c r="H912" s="77" t="n">
        <f aca="false">'RIPTE e IPC'!H911*(1+(('RIPTE e IPC'!F912-'RIPTE e IPC'!F911)/'RIPTE e IPC'!F911+('RIPTE e IPC'!G912-'RIPTE e IPC'!G911)/'RIPTE e IPC'!G911)/2)</f>
        <v>296.236435833333</v>
      </c>
      <c r="I912" s="77" t="n">
        <f aca="false">'RIPTE e IPC'!H912*100/'RIPTE e IPC'!$H$868</f>
        <v>302.078775031704</v>
      </c>
      <c r="J912" s="76" t="n">
        <f aca="false">'RIPTE e IPC'!J911*(1+('RIPTE e IPC'!E912-'RIPTE e IPC'!E911)/'RIPTE e IPC'!E911)</f>
        <v>1852.42640005816</v>
      </c>
      <c r="K912" s="76" t="n">
        <f aca="false">'RIPTE e IPC'!J912*100/'RIPTE e IPC'!$J$864</f>
        <v>321.020827928418</v>
      </c>
      <c r="L912" s="76" t="n">
        <f aca="false">'RIPTE e IPC'!L911</f>
        <v>268.213128294581</v>
      </c>
      <c r="M912" s="77" t="n">
        <v>33733.8</v>
      </c>
      <c r="N912" s="77" t="n">
        <v>3855.86</v>
      </c>
      <c r="O912" s="77" t="n">
        <f aca="false">'RIPTE e IPC'!M912*100/'RIPTE e IPC'!K912</f>
        <v>10508.2901373371</v>
      </c>
      <c r="P912" s="77" t="n">
        <f aca="false">'RIPTE e IPC'!O912*100/'RIPTE e IPC'!$O$864</f>
        <v>89.7403523017504</v>
      </c>
      <c r="Q912" s="77" t="n">
        <f aca="false">'RIPTE e IPC'!M912*100/'RIPTE e IPC'!L912</f>
        <v>12577.2366977316</v>
      </c>
      <c r="R912" s="77" t="n">
        <f aca="false">AVERAGE('RIPTE e IPC'!Q911:Q913)</f>
        <v>12360.5000882929</v>
      </c>
      <c r="S912" s="77" t="n">
        <f aca="false">'RIPTE e IPC'!R912*100/'RIPTE e IPC'!$R$864</f>
        <v>104.768261205071</v>
      </c>
      <c r="T912" s="76" t="n">
        <f aca="false">'RIPTE e IPC'!T911*(1+('RIPTE e IPC'!E912-'RIPTE e IPC'!E911)/'RIPTE e IPC'!E911)</f>
        <v>298.099530285664</v>
      </c>
      <c r="U912" s="76" t="n">
        <f aca="false">'RIPTE e IPC'!M912*100/'RIPTE e IPC'!T912</f>
        <v>11316.2875391563</v>
      </c>
      <c r="V912" s="76" t="n">
        <f aca="false">AVERAGE('RIPTE e IPC'!U911:U913)</f>
        <v>11339.9270468932</v>
      </c>
      <c r="W912" s="76" t="n">
        <f aca="false">'RIPTE e IPC'!V912*100/'RIPTE e IPC'!$V$864</f>
        <v>96.0797975584132</v>
      </c>
      <c r="X912" s="78" t="n">
        <f aca="false">T912/L912</f>
        <v>1.11142781183425</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329.27049643015</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89.0631917656369</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c r="X913" s="65"/>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10436.2653313075</v>
      </c>
      <c r="P914" s="5" t="n">
        <f aca="false">'RIPTE e IPC'!O914*100/'RIPTE e IPC'!$O$864</f>
        <v>89.1252635115584</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c r="X914" s="62"/>
      <c r="Y914" s="0" t="n">
        <f aca="false">12000*0.4*T913/100</f>
        <v>14676.4877715124</v>
      </c>
      <c r="Z914" s="0" t="n">
        <f aca="false">Y914*100/T901</f>
        <v>7086.98832330627</v>
      </c>
      <c r="AA914" s="0" t="s">
        <v>56</v>
      </c>
    </row>
    <row r="915" customFormat="false" ht="15" hidden="false" customHeight="false" outlineLevel="0" collapsed="false">
      <c r="A915" s="75" t="n">
        <f aca="false">'RIPTE e IPC'!A903+1</f>
        <v>2019</v>
      </c>
      <c r="B915" s="75" t="str">
        <f aca="false">'RIPTE e IPC'!B903</f>
        <v>Febrero</v>
      </c>
      <c r="C915" s="76"/>
      <c r="D915" s="77" t="n">
        <v>196.3597</v>
      </c>
      <c r="E915" s="77" t="n">
        <v>196.7501</v>
      </c>
      <c r="F915" s="77" t="n">
        <v>2708.13</v>
      </c>
      <c r="G915" s="77" t="n">
        <v>754.44</v>
      </c>
      <c r="H915" s="77" t="n">
        <f aca="false">'RIPTE e IPC'!H914*(1+(('RIPTE e IPC'!F915-'RIPTE e IPC'!F914)/'RIPTE e IPC'!F914+('RIPTE e IPC'!G915-'RIPTE e IPC'!G914)/'RIPTE e IPC'!G914)/2)</f>
        <v>325.371859406765</v>
      </c>
      <c r="I915" s="77" t="n">
        <f aca="false">'RIPTE e IPC'!H915*100/'RIPTE e IPC'!$H$868</f>
        <v>331.788803908921</v>
      </c>
      <c r="J915" s="76" t="n">
        <f aca="false">'RIPTE e IPC'!J914*(1+('RIPTE e IPC'!E915-'RIPTE e IPC'!E914)/'RIPTE e IPC'!E914)</f>
        <v>2028.87727737038</v>
      </c>
      <c r="K915" s="76" t="n">
        <f aca="false">'RIPTE e IPC'!J915*100/'RIPTE e IPC'!$J$864</f>
        <v>351.599320397369</v>
      </c>
      <c r="L915" s="76" t="n">
        <f aca="false">'RIPTE e IPC'!L914</f>
        <v>282.791275703296</v>
      </c>
      <c r="M915" s="77" t="n">
        <v>36733.68</v>
      </c>
      <c r="N915" s="77" t="n">
        <v>4198.76</v>
      </c>
      <c r="O915" s="77" t="n">
        <f aca="false">'RIPTE e IPC'!M915*100/'RIPTE e IPC'!K915</f>
        <v>10447.5969858202</v>
      </c>
      <c r="P915" s="77" t="n">
        <f aca="false">'RIPTE e IPC'!O915*100/'RIPTE e IPC'!$O$864</f>
        <v>89.2220353607214</v>
      </c>
      <c r="Q915" s="77" t="n">
        <f aca="false">'RIPTE e IPC'!M915*100/'RIPTE e IPC'!L915</f>
        <v>12989.6793699325</v>
      </c>
      <c r="R915" s="77" t="n">
        <f aca="false">AVERAGE('RIPTE e IPC'!Q914:Q916)</f>
        <v>12801.585696887</v>
      </c>
      <c r="S915" s="77" t="n">
        <f aca="false">'RIPTE e IPC'!R915*100/'RIPTE e IPC'!$R$864</f>
        <v>108.506926463344</v>
      </c>
      <c r="T915" s="76" t="n">
        <f aca="false">'RIPTE e IPC'!T914*(1+('RIPTE e IPC'!E915-'RIPTE e IPC'!E914)/'RIPTE e IPC'!E914)</f>
        <v>326.494679287868</v>
      </c>
      <c r="U915" s="76" t="n">
        <f aca="false">'RIPTE e IPC'!M915*100/'RIPTE e IPC'!T915</f>
        <v>11250.9276047381</v>
      </c>
      <c r="V915" s="76" t="n">
        <f aca="false">AVERAGE('RIPTE e IPC'!U914:U916)</f>
        <v>11288.9719685805</v>
      </c>
      <c r="W915" s="76" t="n">
        <f aca="false">'RIPTE e IPC'!V915*100/'RIPTE e IPC'!$V$864</f>
        <v>95.6480704768707</v>
      </c>
      <c r="X915" s="78" t="n">
        <f aca="false">T915/L915</f>
        <v>1.15454296981363</v>
      </c>
      <c r="Z915" s="0" t="s">
        <v>57</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368.052551897117</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90.2239047347988</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c r="X916" s="65"/>
    </row>
    <row r="917" customFormat="false" ht="15" hidden="false" customHeight="false" outlineLevel="0" collapsed="false">
      <c r="A917" s="4" t="n">
        <f aca="false">'RIPTE e IPC'!A905+1</f>
        <v>2019</v>
      </c>
      <c r="B917" s="4" t="str">
        <f aca="false">'RIPTE e IPC'!B905</f>
        <v>Abril</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88.9549452743802</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c r="X917" s="62"/>
    </row>
    <row r="918" customFormat="false" ht="15" hidden="false" customHeight="false" outlineLevel="0" collapsed="false">
      <c r="A918" s="75" t="n">
        <f aca="false">'RIPTE e IPC'!A906+1</f>
        <v>2019</v>
      </c>
      <c r="B918" s="75" t="str">
        <f aca="false">'RIPTE e IPC'!B906</f>
        <v>Mayo</v>
      </c>
      <c r="C918" s="76"/>
      <c r="D918" s="77" t="n">
        <v>218.8793</v>
      </c>
      <c r="E918" s="77" t="n">
        <v>219.5691</v>
      </c>
      <c r="F918" s="77" t="n">
        <v>3035.33</v>
      </c>
      <c r="G918" s="77" t="n">
        <v>839.06</v>
      </c>
      <c r="H918" s="77" t="n">
        <f aca="false">'RIPTE e IPC'!H917*(1+(('RIPTE e IPC'!F918-'RIPTE e IPC'!F917)/'RIPTE e IPC'!F917+('RIPTE e IPC'!G918-'RIPTE e IPC'!G917)/'RIPTE e IPC'!G917)/2)</f>
        <v>363.515637659006</v>
      </c>
      <c r="I918" s="77" t="n">
        <f aca="false">'RIPTE e IPC'!H918*100/'RIPTE e IPC'!$H$868</f>
        <v>370.684849147599</v>
      </c>
      <c r="J918" s="76" t="n">
        <f aca="false">'RIPTE e IPC'!J917*(1+('RIPTE e IPC'!E918-'RIPTE e IPC'!E917)/'RIPTE e IPC'!E917)</f>
        <v>2264.18567412502</v>
      </c>
      <c r="K918" s="76" t="n">
        <f aca="false">'RIPTE e IPC'!J918*100/'RIPTE e IPC'!$J$864</f>
        <v>392.377672693748</v>
      </c>
      <c r="L918" s="76" t="n">
        <f aca="false">'RIPTE e IPC'!L917</f>
        <v>301.187634454803</v>
      </c>
      <c r="M918" s="77" t="n">
        <v>40911.09</v>
      </c>
      <c r="N918" s="77" t="n">
        <v>4676.25</v>
      </c>
      <c r="O918" s="77" t="n">
        <f aca="false">'RIPTE e IPC'!M918*100/'RIPTE e IPC'!K918</f>
        <v>10426.4571730439</v>
      </c>
      <c r="P918" s="77" t="n">
        <f aca="false">'RIPTE e IPC'!O918*100/'RIPTE e IPC'!$O$864</f>
        <v>89.0415022557777</v>
      </c>
      <c r="Q918" s="77" t="n">
        <f aca="false">'RIPTE e IPC'!M918*100/'RIPTE e IPC'!L918</f>
        <v>13583.2568538398</v>
      </c>
      <c r="R918" s="77" t="n">
        <f aca="false">AVERAGE('RIPTE e IPC'!Q917:Q919)</f>
        <v>13141.6739848837</v>
      </c>
      <c r="S918" s="77" t="n">
        <f aca="false">'RIPTE e IPC'!R918*100/'RIPTE e IPC'!$R$864</f>
        <v>111.389533019318</v>
      </c>
      <c r="T918" s="76" t="n">
        <f aca="false">'RIPTE e IPC'!T917*(1+('RIPTE e IPC'!E918-'RIPTE e IPC'!E917)/'RIPTE e IPC'!E917)</f>
        <v>364.361405082009</v>
      </c>
      <c r="U918" s="76" t="n">
        <f aca="false">'RIPTE e IPC'!M918*100/'RIPTE e IPC'!T918</f>
        <v>11228.1623216355</v>
      </c>
      <c r="V918" s="76" t="n">
        <f aca="false">AVERAGE('RIPTE e IPC'!U917:U919)</f>
        <v>11185.4380111121</v>
      </c>
      <c r="W918" s="76" t="n">
        <f aca="false">'RIPTE e IPC'!V918*100/'RIPTE e IPC'!$V$864</f>
        <v>94.7708583367184</v>
      </c>
      <c r="X918" s="78" t="n">
        <f aca="false">T918/L918</f>
        <v>1.20974888541344</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380.024277606442</v>
      </c>
      <c r="J919" s="60" t="n">
        <f aca="false">'RIPTE e IPC'!J918*(1+('RIPTE e IPC'!E919-'RIPTE e IPC'!E918)/'RIPTE e IPC'!E918)</f>
        <v>2325.72636306809</v>
      </c>
      <c r="K919" s="60" t="n">
        <f aca="false">'RIPTE e IPC'!J919*100/'RIPTE e IPC'!$J$864</f>
        <v>403.042519035373</v>
      </c>
      <c r="L919" s="60" t="n">
        <f aca="false">'RIPTE e IPC'!L918*(1+('RIPTE e IPC'!M913-'RIPTE e IPC'!M910)/'RIPTE e IPC'!M910)</f>
        <v>328.0932072393</v>
      </c>
      <c r="M919" s="11" t="n">
        <v>41584.2</v>
      </c>
      <c r="N919" s="11" t="n">
        <f aca="false">'RIPTE e IPC'!M919/'RIPTE e IPC'!M620*100</f>
        <v>4753.18618766217</v>
      </c>
      <c r="O919" s="11" t="n">
        <f aca="false">'RIPTE e IPC'!M919*100/'RIPTE e IPC'!K919</f>
        <v>10317.5714809262</v>
      </c>
      <c r="P919" s="11" t="n">
        <f aca="false">'RIPTE e IPC'!O919*100/'RIPTE e IPC'!$O$864</f>
        <v>88.1116230610124</v>
      </c>
      <c r="Q919" s="11" t="n">
        <f aca="false">'RIPTE e IPC'!M919*100/'RIPTE e IPC'!L919</f>
        <v>12674.5080612626</v>
      </c>
      <c r="R919" s="11"/>
      <c r="S919" s="11"/>
      <c r="T919" s="60" t="n">
        <f aca="false">'RIPTE e IPC'!T918*(1+('RIPTE e IPC'!E919-'RIPTE e IPC'!E918)/'RIPTE e IPC'!E918)</f>
        <v>374.264767756396</v>
      </c>
      <c r="U919" s="60" t="n">
        <f aca="false">'RIPTE e IPC'!M919*100/'RIPTE e IPC'!T919</f>
        <v>11110.9042535007</v>
      </c>
      <c r="V919" s="60"/>
      <c r="W919" s="60"/>
      <c r="X919" s="65"/>
    </row>
    <row r="920" customFormat="false" ht="15" hidden="false" customHeight="false" outlineLevel="0" collapsed="false">
      <c r="A920" s="4" t="n">
        <f aca="false">'RIPTE e IPC'!A908+1</f>
        <v>2019</v>
      </c>
      <c r="B920" s="4" t="str">
        <f aca="false">'RIPTE e IPC'!B908</f>
        <v>Julio</v>
      </c>
      <c r="C920" s="58"/>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58" t="n">
        <f aca="false">'RIPTE e IPC'!J919*(1+('RIPTE e IPC'!E920-'RIPTE e IPC'!E919)/'RIPTE e IPC'!E919)</f>
        <v>2376.84270132624</v>
      </c>
      <c r="K920" s="58" t="n">
        <f aca="false">'RIPTE e IPC'!J920*100/'RIPTE e IPC'!$J$864</f>
        <v>411.900851667528</v>
      </c>
      <c r="L920" s="58" t="n">
        <f aca="false">'RIPTE e IPC'!L919</f>
        <v>328.0932072393</v>
      </c>
      <c r="M920" s="79"/>
      <c r="N920" s="5"/>
      <c r="O920" s="58"/>
      <c r="P920" s="5"/>
      <c r="Q920" s="5"/>
      <c r="R920" s="5"/>
      <c r="S920" s="5"/>
      <c r="T920" s="58" t="n">
        <f aca="false">'RIPTE e IPC'!T919*(1+('RIPTE e IPC'!E920-'RIPTE e IPC'!E919)/'RIPTE e IPC'!E919)</f>
        <v>382.49060411038</v>
      </c>
      <c r="U920" s="58"/>
      <c r="V920" s="58"/>
      <c r="W920" s="58"/>
      <c r="X920" s="62"/>
    </row>
    <row r="921" customFormat="false" ht="15" hidden="false" customHeight="false" outlineLevel="0" collapsed="false">
      <c r="A921" s="75" t="n">
        <f aca="false">'RIPTE e IPC'!A909+1</f>
        <v>2019</v>
      </c>
      <c r="B921" s="75" t="str">
        <f aca="false">'RIPTE e IPC'!B909</f>
        <v>Agosto</v>
      </c>
      <c r="C921" s="76"/>
      <c r="D921" s="77"/>
      <c r="E921" s="77"/>
      <c r="F921" s="77"/>
      <c r="G921" s="77"/>
      <c r="H921" s="77"/>
      <c r="I921" s="77"/>
      <c r="J921" s="76"/>
      <c r="K921" s="76"/>
      <c r="L921" s="76" t="n">
        <f aca="false">'RIPTE e IPC'!L920</f>
        <v>328.0932072393</v>
      </c>
      <c r="M921" s="77"/>
      <c r="N921" s="77"/>
      <c r="O921" s="77"/>
      <c r="P921" s="77"/>
      <c r="Q921" s="77"/>
      <c r="R921" s="77"/>
      <c r="S921" s="77"/>
      <c r="T921" s="76" t="n">
        <f aca="false">'RIPTE e IPC'!T920*1.05</f>
        <v>401.615134315899</v>
      </c>
      <c r="U921" s="76"/>
      <c r="V921" s="76"/>
      <c r="W921" s="76"/>
      <c r="X921" s="78" t="n">
        <f aca="false">T921/L921</f>
        <v>1.2240885378129</v>
      </c>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IPC'!T921*1.07</f>
        <v>429.728193718012</v>
      </c>
      <c r="U922" s="60"/>
      <c r="V922" s="60"/>
      <c r="W922" s="60"/>
      <c r="X922" s="65"/>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IPC'!T922*1.06</f>
        <v>455.511885341093</v>
      </c>
      <c r="U923" s="58"/>
      <c r="V923" s="58"/>
      <c r="W923" s="58"/>
      <c r="X923" s="62"/>
    </row>
    <row r="924" customFormat="false" ht="15" hidden="false" customHeight="false" outlineLevel="0" collapsed="false">
      <c r="A924" s="75" t="n">
        <f aca="false">'RIPTE e IPC'!A912+1</f>
        <v>2019</v>
      </c>
      <c r="B924" s="75" t="str">
        <f aca="false">'RIPTE e IPC'!B912</f>
        <v>Noviembre</v>
      </c>
      <c r="C924" s="76"/>
      <c r="D924" s="77"/>
      <c r="E924" s="77"/>
      <c r="F924" s="77"/>
      <c r="G924" s="77"/>
      <c r="H924" s="77"/>
      <c r="I924" s="77"/>
      <c r="J924" s="76"/>
      <c r="K924" s="76"/>
      <c r="L924" s="76" t="n">
        <f aca="false">'RIPTE e IPC'!L923</f>
        <v>371.516081585436</v>
      </c>
      <c r="M924" s="77"/>
      <c r="N924" s="77"/>
      <c r="O924" s="77"/>
      <c r="P924" s="77"/>
      <c r="Q924" s="77"/>
      <c r="R924" s="77"/>
      <c r="S924" s="77"/>
      <c r="T924" s="76" t="n">
        <f aca="false">'RIPTE e IPC'!T923*1.05</f>
        <v>478.287479608147</v>
      </c>
      <c r="U924" s="76"/>
      <c r="V924" s="76"/>
      <c r="W924" s="76"/>
      <c r="X924" s="78" t="n">
        <f aca="false">T924/L924</f>
        <v>1.28739374502193</v>
      </c>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397.310672674515</v>
      </c>
      <c r="M925" s="11"/>
      <c r="N925" s="11"/>
      <c r="O925" s="11"/>
      <c r="P925" s="11"/>
      <c r="Q925" s="11"/>
      <c r="R925" s="11"/>
      <c r="S925" s="11"/>
      <c r="T925" s="60" t="n">
        <f aca="false">'RIPTE e IPC'!T924*1.04</f>
        <v>497.418978792473</v>
      </c>
      <c r="U925" s="60" t="n">
        <f aca="false">T925/T913-1</f>
        <v>0.626827300492361</v>
      </c>
      <c r="V925" s="60" t="n">
        <f aca="false">(T925-T913)/T913</f>
        <v>0.626827300492361</v>
      </c>
      <c r="W925" s="60"/>
      <c r="X925" s="65"/>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t="n">
        <f aca="false">T925*1.03</f>
        <v>512.341548156247</v>
      </c>
      <c r="U926" s="58"/>
      <c r="V926" s="58"/>
      <c r="W926" s="58"/>
      <c r="Y926" s="0" t="n">
        <f aca="false">7200*T925/100</f>
        <v>35814.1664730581</v>
      </c>
      <c r="Z926" s="0" t="n">
        <f aca="false">Y926*100/T913</f>
        <v>11713.156563545</v>
      </c>
      <c r="AA926" s="0" t="s">
        <v>58</v>
      </c>
    </row>
    <row r="927" customFormat="false" ht="15" hidden="false" customHeight="false" outlineLevel="0" collapsed="false">
      <c r="T927" s="76" t="n">
        <f aca="false">T926*1.025</f>
        <v>525.150086860154</v>
      </c>
    </row>
    <row r="928" customFormat="false" ht="15" hidden="false" customHeight="false" outlineLevel="0" collapsed="false">
      <c r="T928" s="60" t="n">
        <f aca="false">T927*1.02</f>
        <v>535.653088597357</v>
      </c>
    </row>
    <row r="929" customFormat="false" ht="15" hidden="false" customHeight="false" outlineLevel="0" collapsed="false">
      <c r="T929" s="58" t="n">
        <f aca="false">T928*1.02</f>
        <v>546.366150369304</v>
      </c>
      <c r="V929" s="0" t="s">
        <v>59</v>
      </c>
    </row>
    <row r="930" customFormat="false" ht="15" hidden="false" customHeight="false" outlineLevel="0" collapsed="false">
      <c r="F930" s="0" t="s">
        <v>60</v>
      </c>
      <c r="T930" s="76" t="n">
        <f aca="false">T929*1.02</f>
        <v>557.29347337669</v>
      </c>
    </row>
    <row r="931" customFormat="false" ht="15" hidden="false" customHeight="false" outlineLevel="0" collapsed="false">
      <c r="D931" s="4" t="n">
        <v>1994</v>
      </c>
      <c r="E931" s="4" t="n">
        <v>85.0671419155813</v>
      </c>
      <c r="T931" s="60" t="n">
        <f aca="false">T930*1.02</f>
        <v>568.439342844224</v>
      </c>
    </row>
    <row r="932" customFormat="false" ht="15" hidden="false" customHeight="false" outlineLevel="0" collapsed="false">
      <c r="D932" s="7" t="n">
        <v>1994</v>
      </c>
      <c r="E932" s="7" t="n">
        <v>86.6512188253378</v>
      </c>
      <c r="T932" s="58" t="n">
        <f aca="false">T931*1.02</f>
        <v>579.808129701108</v>
      </c>
    </row>
    <row r="933" customFormat="false" ht="15" hidden="false" customHeight="false" outlineLevel="0" collapsed="false">
      <c r="D933" s="10" t="n">
        <v>1994</v>
      </c>
      <c r="E933" s="10" t="n">
        <v>87.5068478299004</v>
      </c>
      <c r="T933" s="76" t="n">
        <f aca="false">T932*1.02</f>
        <v>591.40429229513</v>
      </c>
    </row>
    <row r="934" customFormat="false" ht="15" hidden="false" customHeight="false" outlineLevel="0" collapsed="false">
      <c r="D934" s="4" t="n">
        <v>1994</v>
      </c>
      <c r="E934" s="4" t="n">
        <v>87.4924755654165</v>
      </c>
      <c r="T934" s="60" t="n">
        <f aca="false">T933*1.02</f>
        <v>603.232378141033</v>
      </c>
    </row>
    <row r="935" customFormat="false" ht="15" hidden="false" customHeight="false" outlineLevel="0" collapsed="false">
      <c r="D935" s="7" t="n">
        <v>1994</v>
      </c>
      <c r="E935" s="7" t="n">
        <v>87.8874615384042</v>
      </c>
      <c r="T935" s="58" t="n">
        <f aca="false">T934*1.02</f>
        <v>615.297025703854</v>
      </c>
    </row>
    <row r="936" customFormat="false" ht="15" hidden="false" customHeight="false" outlineLevel="0" collapsed="false">
      <c r="D936" s="10" t="n">
        <v>1994</v>
      </c>
      <c r="E936" s="10" t="n">
        <v>89.6000205338892</v>
      </c>
      <c r="T936" s="76" t="n">
        <f aca="false">T935*1.02</f>
        <v>627.602966217931</v>
      </c>
    </row>
    <row r="937" customFormat="false" ht="15" hidden="false" customHeight="false" outlineLevel="0" collapsed="false">
      <c r="D937" s="4" t="n">
        <v>1995</v>
      </c>
      <c r="E937" s="4" t="n">
        <v>88.3103256527139</v>
      </c>
      <c r="T937" s="60" t="n">
        <f aca="false">T936*1.02</f>
        <v>640.155025542289</v>
      </c>
    </row>
    <row r="938" customFormat="false" ht="15" hidden="false" customHeight="false" outlineLevel="0" collapsed="false">
      <c r="D938" s="7" t="n">
        <v>1995</v>
      </c>
      <c r="E938" s="7" t="n">
        <v>87.6930355292581</v>
      </c>
      <c r="T938" s="58" t="n">
        <f aca="false">T937*1.01</f>
        <v>646.556575797712</v>
      </c>
      <c r="Y938" s="0" t="n">
        <f aca="false">12000*0.8*T937/100</f>
        <v>61454.8824520598</v>
      </c>
      <c r="Z938" s="0" t="n">
        <f aca="false">Y938*100/T925</f>
        <v>12354.7522455309</v>
      </c>
    </row>
    <row r="939" customFormat="false" ht="15" hidden="false" customHeight="false" outlineLevel="0" collapsed="false">
      <c r="D939" s="10" t="n">
        <v>1995</v>
      </c>
      <c r="E939" s="10" t="n">
        <v>88.3810795003563</v>
      </c>
      <c r="T939" s="76" t="n">
        <f aca="false">T938*1.01</f>
        <v>653.02214155569</v>
      </c>
    </row>
    <row r="940" customFormat="false" ht="15" hidden="false" customHeight="false" outlineLevel="0" collapsed="false">
      <c r="D940" s="4" t="n">
        <v>1995</v>
      </c>
      <c r="E940" s="4" t="n">
        <v>85.8722289553521</v>
      </c>
      <c r="T940" s="60" t="n">
        <f aca="false">T939*1.01</f>
        <v>659.552362971246</v>
      </c>
    </row>
    <row r="941" customFormat="false" ht="15" hidden="false" customHeight="false" outlineLevel="0" collapsed="false">
      <c r="D941" s="7" t="n">
        <v>1995</v>
      </c>
      <c r="E941" s="7" t="n">
        <v>86.9345940843192</v>
      </c>
      <c r="T941" s="58" t="n">
        <f aca="false">T940*1.01</f>
        <v>666.147886600959</v>
      </c>
    </row>
    <row r="942" customFormat="false" ht="15" hidden="false" customHeight="false" outlineLevel="0" collapsed="false">
      <c r="D942" s="10" t="n">
        <v>1995</v>
      </c>
      <c r="E942" s="10" t="n">
        <v>89.3748702877234</v>
      </c>
      <c r="T942" s="76" t="n">
        <f aca="false">T941*1.01</f>
        <v>672.809365466968</v>
      </c>
    </row>
    <row r="943" customFormat="false" ht="15" hidden="false" customHeight="false" outlineLevel="0" collapsed="false">
      <c r="D943" s="4" t="n">
        <v>1995</v>
      </c>
      <c r="E943" s="4" t="n">
        <v>86.1870464071542</v>
      </c>
      <c r="T943" s="60" t="n">
        <f aca="false">T942*1.01</f>
        <v>679.537459121638</v>
      </c>
    </row>
    <row r="944" customFormat="false" ht="15" hidden="false" customHeight="false" outlineLevel="0" collapsed="false">
      <c r="D944" s="7" t="n">
        <v>1995</v>
      </c>
      <c r="E944" s="7" t="n">
        <v>86.2499729664489</v>
      </c>
      <c r="T944" s="58" t="n">
        <f aca="false">T943*1.01</f>
        <v>686.332833712855</v>
      </c>
    </row>
    <row r="945" customFormat="false" ht="15" hidden="false" customHeight="false" outlineLevel="0" collapsed="false">
      <c r="D945" s="10" t="n">
        <v>1995</v>
      </c>
      <c r="E945" s="10" t="n">
        <v>86.2809974570161</v>
      </c>
      <c r="T945" s="76" t="n">
        <f aca="false">T944*1.01</f>
        <v>693.196162049983</v>
      </c>
    </row>
    <row r="946" customFormat="false" ht="15" hidden="false" customHeight="false" outlineLevel="0" collapsed="false">
      <c r="D946" s="4" t="n">
        <v>1995</v>
      </c>
      <c r="E946" s="4" t="n">
        <v>86.1569360461794</v>
      </c>
      <c r="T946" s="60" t="n">
        <f aca="false">T945*1.01</f>
        <v>700.128123670483</v>
      </c>
    </row>
    <row r="947" customFormat="false" ht="15" hidden="false" customHeight="false" outlineLevel="0" collapsed="false">
      <c r="D947" s="7" t="n">
        <v>1995</v>
      </c>
      <c r="E947" s="7" t="n">
        <v>86.818704375763</v>
      </c>
      <c r="T947" s="58" t="n">
        <f aca="false">T946*1.01</f>
        <v>707.129404907188</v>
      </c>
    </row>
    <row r="948" customFormat="false" ht="15" hidden="false" customHeight="false" outlineLevel="0" collapsed="false">
      <c r="D948" s="10" t="n">
        <v>1995</v>
      </c>
      <c r="E948" s="10" t="n">
        <v>88.3752253549954</v>
      </c>
      <c r="T948" s="76" t="n">
        <f aca="false">T947*1.01</f>
        <v>714.20069895626</v>
      </c>
    </row>
    <row r="949" customFormat="false" ht="15" hidden="false" customHeight="false" outlineLevel="0" collapsed="false">
      <c r="D949" s="4" t="n">
        <v>1996</v>
      </c>
      <c r="E949" s="4" t="n">
        <v>88.0463241684243</v>
      </c>
      <c r="T949" s="60" t="n">
        <f aca="false">T948*1.01</f>
        <v>721.342705945822</v>
      </c>
    </row>
    <row r="950" customFormat="false" ht="15" hidden="false" customHeight="false" outlineLevel="0" collapsed="false">
      <c r="D950" s="7" t="n">
        <v>1996</v>
      </c>
      <c r="E950" s="7" t="n">
        <v>87.8889731124035</v>
      </c>
      <c r="T950" s="58" t="n">
        <f aca="false">T949</f>
        <v>721.342705945822</v>
      </c>
      <c r="Y950" s="0" t="n">
        <f aca="false">12000*T949/100</f>
        <v>86561.1247134986</v>
      </c>
      <c r="Z950" s="0" t="n">
        <f aca="false">Y950*100/T937</f>
        <v>13521.9003615836</v>
      </c>
    </row>
    <row r="951" customFormat="false" ht="15" hidden="false" customHeight="false" outlineLevel="0" collapsed="false">
      <c r="D951" s="10" t="n">
        <v>1996</v>
      </c>
      <c r="E951" s="10" t="n">
        <v>88.2388512929524</v>
      </c>
      <c r="T951" s="76" t="n">
        <f aca="false">T950</f>
        <v>721.342705945822</v>
      </c>
    </row>
    <row r="952" customFormat="false" ht="15" hidden="false" customHeight="false" outlineLevel="0" collapsed="false">
      <c r="D952" s="4" t="n">
        <v>1996</v>
      </c>
      <c r="E952" s="4" t="n">
        <v>87.4802058636869</v>
      </c>
      <c r="T952" s="60" t="n">
        <f aca="false">T951</f>
        <v>721.342705945822</v>
      </c>
    </row>
    <row r="953" customFormat="false" ht="15" hidden="false" customHeight="false" outlineLevel="0" collapsed="false">
      <c r="D953" s="7" t="n">
        <v>1996</v>
      </c>
      <c r="E953" s="7" t="n">
        <v>88.0452929949102</v>
      </c>
      <c r="T953" s="58" t="n">
        <f aca="false">T952</f>
        <v>721.342705945822</v>
      </c>
    </row>
    <row r="954" customFormat="false" ht="15" hidden="false" customHeight="false" outlineLevel="0" collapsed="false">
      <c r="D954" s="10" t="n">
        <v>1996</v>
      </c>
      <c r="E954" s="10" t="n">
        <v>89.149620033324</v>
      </c>
      <c r="T954" s="76" t="n">
        <f aca="false">T953</f>
        <v>721.342705945822</v>
      </c>
    </row>
    <row r="955" customFormat="false" ht="15" hidden="false" customHeight="false" outlineLevel="0" collapsed="false">
      <c r="D955" s="4" t="n">
        <v>1996</v>
      </c>
      <c r="E955" s="4" t="n">
        <v>87.6520876600252</v>
      </c>
      <c r="T955" s="60" t="n">
        <f aca="false">T954</f>
        <v>721.342705945822</v>
      </c>
    </row>
    <row r="956" customFormat="false" ht="15" hidden="false" customHeight="false" outlineLevel="0" collapsed="false">
      <c r="D956" s="7" t="n">
        <v>1996</v>
      </c>
      <c r="E956" s="7" t="n">
        <v>88.3349059552651</v>
      </c>
      <c r="T956" s="58" t="n">
        <f aca="false">T955</f>
        <v>721.342705945822</v>
      </c>
    </row>
    <row r="957" customFormat="false" ht="15" hidden="false" customHeight="false" outlineLevel="0" collapsed="false">
      <c r="D957" s="10" t="n">
        <v>1996</v>
      </c>
      <c r="E957" s="10" t="n">
        <v>88.4167295421817</v>
      </c>
      <c r="T957" s="76" t="n">
        <f aca="false">T956</f>
        <v>721.342705945822</v>
      </c>
    </row>
    <row r="958" customFormat="false" ht="15" hidden="false" customHeight="false" outlineLevel="0" collapsed="false">
      <c r="D958" s="4" t="n">
        <v>1996</v>
      </c>
      <c r="E958" s="4" t="n">
        <v>88.0547534453964</v>
      </c>
      <c r="T958" s="60" t="n">
        <f aca="false">T957</f>
        <v>721.342705945822</v>
      </c>
    </row>
    <row r="959" customFormat="false" ht="15" hidden="false" customHeight="false" outlineLevel="0" collapsed="false">
      <c r="D959" s="7" t="n">
        <v>1996</v>
      </c>
      <c r="E959" s="7" t="n">
        <v>86.4825255181459</v>
      </c>
      <c r="T959" s="58" t="n">
        <f aca="false">T958</f>
        <v>721.342705945822</v>
      </c>
    </row>
    <row r="960" customFormat="false" ht="15" hidden="false" customHeight="false" outlineLevel="0" collapsed="false">
      <c r="D960" s="10" t="n">
        <v>1996</v>
      </c>
      <c r="E960" s="10" t="n">
        <v>88.4382607123058</v>
      </c>
      <c r="T960" s="76" t="n">
        <f aca="false">T959</f>
        <v>721.342705945822</v>
      </c>
    </row>
    <row r="961" customFormat="false" ht="15" hidden="false" customHeight="false" outlineLevel="0" collapsed="false">
      <c r="D961" s="4" t="n">
        <v>1997</v>
      </c>
      <c r="E961" s="4" t="n">
        <v>86.4755088688389</v>
      </c>
      <c r="T961" s="60" t="n">
        <f aca="false">T960</f>
        <v>721.342705945822</v>
      </c>
    </row>
    <row r="962" customFormat="false" ht="15" hidden="false" customHeight="false" outlineLevel="0" collapsed="false">
      <c r="D962" s="7" t="n">
        <v>1997</v>
      </c>
      <c r="E962" s="7" t="n">
        <v>86.1526714395119</v>
      </c>
      <c r="T962" s="58" t="n">
        <f aca="false">T961</f>
        <v>721.342705945822</v>
      </c>
    </row>
    <row r="963" customFormat="false" ht="15" hidden="false" customHeight="false" outlineLevel="0" collapsed="false">
      <c r="D963" s="10" t="n">
        <v>1997</v>
      </c>
      <c r="E963" s="10" t="n">
        <v>86.1941871509458</v>
      </c>
      <c r="T963" s="76" t="n">
        <f aca="false">T962</f>
        <v>721.342705945822</v>
      </c>
    </row>
    <row r="964" customFormat="false" ht="15" hidden="false" customHeight="false" outlineLevel="0" collapsed="false">
      <c r="D964" s="4" t="n">
        <v>1997</v>
      </c>
      <c r="E964" s="4" t="n">
        <v>85.7793074044281</v>
      </c>
      <c r="T964" s="60" t="n">
        <f aca="false">T963</f>
        <v>721.342705945822</v>
      </c>
    </row>
    <row r="965" customFormat="false" ht="15" hidden="false" customHeight="false" outlineLevel="0" collapsed="false">
      <c r="D965" s="7" t="n">
        <v>1997</v>
      </c>
      <c r="E965" s="7" t="n">
        <v>86.0924654690664</v>
      </c>
      <c r="T965" s="58" t="n">
        <f aca="false">T964</f>
        <v>721.342705945822</v>
      </c>
    </row>
    <row r="966" customFormat="false" ht="15" hidden="false" customHeight="false" outlineLevel="0" collapsed="false">
      <c r="D966" s="10" t="n">
        <v>1997</v>
      </c>
      <c r="E966" s="10" t="n">
        <v>87.2230106610002</v>
      </c>
      <c r="T966" s="76" t="n">
        <f aca="false">T965</f>
        <v>721.342705945822</v>
      </c>
    </row>
    <row r="967" customFormat="false" ht="15" hidden="false" customHeight="false" outlineLevel="0" collapsed="false">
      <c r="D967" s="4" t="n">
        <v>1997</v>
      </c>
      <c r="E967" s="4" t="n">
        <v>84.8967710322538</v>
      </c>
      <c r="T967" s="60" t="n">
        <f aca="false">T966</f>
        <v>721.342705945822</v>
      </c>
    </row>
    <row r="968" customFormat="false" ht="15" hidden="false" customHeight="false" outlineLevel="0" collapsed="false">
      <c r="D968" s="7" t="n">
        <v>1997</v>
      </c>
      <c r="E968" s="7" t="n">
        <v>84.0762012191116</v>
      </c>
      <c r="T968" s="58" t="n">
        <f aca="false">T967</f>
        <v>721.342705945822</v>
      </c>
    </row>
    <row r="969" customFormat="false" ht="15" hidden="false" customHeight="false" outlineLevel="0" collapsed="false">
      <c r="D969" s="10" t="n">
        <v>1997</v>
      </c>
      <c r="E969" s="10" t="n">
        <v>85.2022540322512</v>
      </c>
      <c r="T969" s="76" t="n">
        <f aca="false">T968</f>
        <v>721.342705945822</v>
      </c>
    </row>
    <row r="970" customFormat="false" ht="15" hidden="false" customHeight="false" outlineLevel="0" collapsed="false">
      <c r="D970" s="4" t="n">
        <v>1997</v>
      </c>
      <c r="E970" s="4" t="n">
        <v>85.5937453448085</v>
      </c>
      <c r="T970" s="60" t="n">
        <f aca="false">T969</f>
        <v>721.342705945822</v>
      </c>
    </row>
    <row r="971" customFormat="false" ht="15" hidden="false" customHeight="false" outlineLevel="0" collapsed="false">
      <c r="D971" s="7" t="n">
        <v>1997</v>
      </c>
      <c r="E971" s="7" t="n">
        <v>84.4951966656792</v>
      </c>
      <c r="T971" s="58" t="n">
        <f aca="false">T970</f>
        <v>721.342705945822</v>
      </c>
    </row>
    <row r="972" customFormat="false" ht="15" hidden="false" customHeight="false" outlineLevel="0" collapsed="false">
      <c r="D972" s="10" t="n">
        <v>1997</v>
      </c>
      <c r="E972" s="10" t="n">
        <v>85.8527246455348</v>
      </c>
      <c r="T972" s="76" t="n">
        <f aca="false">T971</f>
        <v>721.342705945822</v>
      </c>
    </row>
    <row r="973" customFormat="false" ht="15" hidden="false" customHeight="false" outlineLevel="0" collapsed="false">
      <c r="D973" s="4" t="n">
        <v>1998</v>
      </c>
      <c r="E973" s="4" t="n">
        <v>85.0285001758034</v>
      </c>
      <c r="T973" s="60" t="n">
        <f aca="false">T972</f>
        <v>721.342705945822</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75" t="n">
        <f aca="false">'RIPTE e IPC'!D1175+1</f>
        <v>2015</v>
      </c>
      <c r="E1187" s="77"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75" t="n">
        <f aca="false">'RIPTE e IPC'!D1178+1</f>
        <v>2016</v>
      </c>
      <c r="E1190" s="77"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75" t="n">
        <f aca="false">'RIPTE e IPC'!D1181+1</f>
        <v>2016</v>
      </c>
      <c r="E1193" s="77"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75" t="n">
        <f aca="false">'RIPTE e IPC'!D1184+1</f>
        <v>2016</v>
      </c>
      <c r="E1196" s="77"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75" t="n">
        <f aca="false">'RIPTE e IPC'!D1187+1</f>
        <v>2016</v>
      </c>
      <c r="E1199" s="77"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75" t="n">
        <f aca="false">'RIPTE e IPC'!D1190+1</f>
        <v>2017</v>
      </c>
      <c r="E1202" s="77"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75" t="n">
        <f aca="false">'RIPTE e IPC'!D1193+1</f>
        <v>2017</v>
      </c>
      <c r="E1205" s="77"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75" t="n">
        <f aca="false">'RIPTE e IPC'!D1196+1</f>
        <v>2017</v>
      </c>
      <c r="E1208" s="77"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75" t="n">
        <f aca="false">'RIPTE e IPC'!D1199+1</f>
        <v>2017</v>
      </c>
      <c r="E1211" s="77"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75" t="n">
        <f aca="false">'RIPTE e IPC'!D1202+1</f>
        <v>2018</v>
      </c>
      <c r="E1214" s="77"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75" t="n">
        <f aca="false">'RIPTE e IPC'!D1205+1</f>
        <v>2018</v>
      </c>
      <c r="E1217" s="77"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75" t="n">
        <f aca="false">'RIPTE e IPC'!D1208+1</f>
        <v>2018</v>
      </c>
      <c r="E1220" s="77"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75" t="n">
        <f aca="false">'RIPTE e IPC'!D1211+1</f>
        <v>2018</v>
      </c>
      <c r="E1223" s="77"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75" t="n">
        <f aca="false">'RIPTE e IPC'!D1214+1</f>
        <v>2019</v>
      </c>
      <c r="E1226" s="77"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75" t="n">
        <f aca="false">'RIPTE e IPC'!D1217+1</f>
        <v>2019</v>
      </c>
      <c r="E1229" s="77" t="n">
        <v>89.0415022557777</v>
      </c>
      <c r="F1229" s="77" t="n">
        <v>89.0415022557777</v>
      </c>
      <c r="G1229" s="77" t="n">
        <v>89.0415022557777</v>
      </c>
      <c r="H1229" s="77"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75"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75"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75"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75"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75"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75"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75"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75"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75"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75" t="n">
        <f aca="false">'RIPTE e IPC'!D1247+1</f>
        <v>2021</v>
      </c>
      <c r="F1259" s="0" t="n">
        <v>95</v>
      </c>
      <c r="G1259" s="0" t="n">
        <v>100</v>
      </c>
      <c r="H1259" s="0" t="n">
        <v>105</v>
      </c>
      <c r="J1259" s="0" t="s">
        <v>61</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75"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75"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75"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75"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75"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75"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75"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75"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75"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75"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75"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75"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75"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75"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75"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75"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75"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75"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75"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75"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75"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75"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75"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75"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75"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75"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75"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75"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75"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75"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75"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75"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75"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75"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75"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75"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75"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75"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75"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75"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75"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75"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75"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75"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75"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75"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75"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75"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75"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75"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75"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75"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75"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75"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75"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75"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75"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75"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75"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75"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75"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75"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75"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75"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75"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75"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75"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75"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75"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75"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75"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75"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75"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75"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75"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75"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62</v>
      </c>
    </row>
    <row r="1489" customFormat="false" ht="15" hidden="false" customHeight="false" outlineLevel="0" collapsed="false">
      <c r="D1489" s="4"/>
      <c r="J1489" s="0" t="s">
        <v>63</v>
      </c>
    </row>
    <row r="1490" customFormat="false" ht="15" hidden="false" customHeight="false" outlineLevel="0" collapsed="false">
      <c r="D1490" s="75"/>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75"/>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75"/>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75"/>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75"/>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75"/>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3.8"/>
  <cols>
    <col collapsed="false" hidden="false" max="1025" min="1" style="0" width="15.2551020408163"/>
  </cols>
  <sheetData>
    <row r="3" customFormat="false" ht="42.1" hidden="false" customHeight="false" outlineLevel="0" collapsed="false">
      <c r="C3" s="51" t="s">
        <v>64</v>
      </c>
      <c r="D3" s="51" t="s">
        <v>65</v>
      </c>
      <c r="E3" s="51" t="s">
        <v>66</v>
      </c>
      <c r="F3" s="51" t="s">
        <v>67</v>
      </c>
      <c r="G3" s="51" t="s">
        <v>68</v>
      </c>
      <c r="H3" s="51" t="s">
        <v>69</v>
      </c>
      <c r="I3" s="51" t="s">
        <v>70</v>
      </c>
      <c r="J3" s="51" t="s">
        <v>71</v>
      </c>
      <c r="K3" s="51" t="s">
        <v>72</v>
      </c>
      <c r="L3" s="51" t="s">
        <v>73</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75" t="n">
        <f aca="false">'RIPTE e IPC'!A903</f>
        <v>2018</v>
      </c>
      <c r="B5" s="75" t="str">
        <f aca="false">'RIPTE e IPC'!B903</f>
        <v>Febrero</v>
      </c>
      <c r="C5" s="77" t="n">
        <f aca="false">C4</f>
        <v>4200.9423112602</v>
      </c>
      <c r="D5" s="77" t="n">
        <f aca="false">C5*100/'RIPTE e IPC'!$L903</f>
        <v>1873.40690984431</v>
      </c>
      <c r="E5" s="77" t="n">
        <f aca="false">E4</f>
        <v>5881.28412868543</v>
      </c>
      <c r="F5" s="77" t="n">
        <f aca="false">E5*100/'RIPTE e IPC'!$L903</f>
        <v>2622.75401780791</v>
      </c>
      <c r="G5" s="77" t="n">
        <f aca="false">G4</f>
        <v>8401.8846225204</v>
      </c>
      <c r="H5" s="77" t="n">
        <f aca="false">G5*100/'RIPTE e IPC'!$L903</f>
        <v>3746.81381968861</v>
      </c>
      <c r="I5" s="77" t="n">
        <f aca="false">I4</f>
        <v>13442.9978424933</v>
      </c>
      <c r="J5" s="77" t="n">
        <f aca="false">I5*100/'RIPTE e IPC'!$L903</f>
        <v>5994.89428351475</v>
      </c>
      <c r="K5" s="77" t="n">
        <f aca="false">K4</f>
        <v>18484.1110624661</v>
      </c>
      <c r="L5" s="77"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75" t="n">
        <f aca="false">'RIPTE e IPC'!A906</f>
        <v>2018</v>
      </c>
      <c r="B8" s="75" t="str">
        <f aca="false">'RIPTE e IPC'!B906</f>
        <v>Mayo</v>
      </c>
      <c r="C8" s="77" t="n">
        <f aca="false">C7</f>
        <v>4440.8125</v>
      </c>
      <c r="D8" s="77" t="n">
        <f aca="false">C8*100/'RIPTE e IPC'!L906</f>
        <v>1849.09124128749</v>
      </c>
      <c r="E8" s="77" t="n">
        <f aca="false">E7</f>
        <v>6217.125</v>
      </c>
      <c r="F8" s="77" t="n">
        <f aca="false">E8*100/'RIPTE e IPC'!$L906</f>
        <v>2588.72253298006</v>
      </c>
      <c r="G8" s="77" t="n">
        <f aca="false">G7</f>
        <v>8881.625</v>
      </c>
      <c r="H8" s="77" t="n">
        <f aca="false">G8*100/'RIPTE e IPC'!$L906</f>
        <v>3698.18248257499</v>
      </c>
      <c r="I8" s="77" t="n">
        <f aca="false">I7</f>
        <v>14210.625</v>
      </c>
      <c r="J8" s="77" t="n">
        <f aca="false">I8*100/'RIPTE e IPC'!$L906</f>
        <v>5917.10238176484</v>
      </c>
      <c r="K8" s="77" t="n">
        <f aca="false">K7</f>
        <v>19539.5625</v>
      </c>
      <c r="L8" s="77"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75" t="n">
        <f aca="false">'RIPTE e IPC'!A909</f>
        <v>2018</v>
      </c>
      <c r="B11" s="75" t="str">
        <f aca="false">'RIPTE e IPC'!B909</f>
        <v>Agosto</v>
      </c>
      <c r="C11" s="77" t="n">
        <f aca="false">C10</f>
        <v>4693.5</v>
      </c>
      <c r="D11" s="77" t="n">
        <f aca="false">C11*100/'RIPTE e IPC'!L909</f>
        <v>1867.73709902079</v>
      </c>
      <c r="E11" s="77" t="n">
        <f aca="false">E10</f>
        <v>6570.875</v>
      </c>
      <c r="F11" s="77" t="n">
        <f aca="false">E11*100/'RIPTE e IPC'!$L909</f>
        <v>2614.8219900987</v>
      </c>
      <c r="G11" s="77" t="n">
        <f aca="false">G10</f>
        <v>9387</v>
      </c>
      <c r="H11" s="77" t="n">
        <f aca="false">G11*100/'RIPTE e IPC'!$L909</f>
        <v>3735.47419804159</v>
      </c>
      <c r="I11" s="77" t="n">
        <f aca="false">I10</f>
        <v>15019.1875</v>
      </c>
      <c r="J11" s="77" t="n">
        <f aca="false">I11*100/'RIPTE e IPC'!$L909</f>
        <v>5976.75374260133</v>
      </c>
      <c r="K11" s="77" t="n">
        <f aca="false">K10</f>
        <v>20651.375</v>
      </c>
      <c r="L11" s="77"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75" t="n">
        <f aca="false">'RIPTE e IPC'!A912</f>
        <v>2018</v>
      </c>
      <c r="B14" s="75" t="str">
        <f aca="false">'RIPTE e IPC'!B912</f>
        <v>Noviembre</v>
      </c>
      <c r="C14" s="77" t="n">
        <f aca="false">C13</f>
        <v>5007</v>
      </c>
      <c r="D14" s="77" t="n">
        <f aca="false">C14*100/'RIPTE e IPC'!L912</f>
        <v>1866.79900116626</v>
      </c>
      <c r="E14" s="77" t="n">
        <f aca="false">E13</f>
        <v>7009.8125</v>
      </c>
      <c r="F14" s="77" t="n">
        <f aca="false">E14*100/'RIPTE e IPC'!$L912</f>
        <v>2613.5232621056</v>
      </c>
      <c r="G14" s="77" t="n">
        <f aca="false">G13</f>
        <v>10014.0625</v>
      </c>
      <c r="H14" s="77" t="n">
        <f aca="false">G14*100/'RIPTE e IPC'!$L912</f>
        <v>3733.62130469672</v>
      </c>
      <c r="I14" s="77" t="n">
        <f aca="false">I13</f>
        <v>16022.46875</v>
      </c>
      <c r="J14" s="77" t="n">
        <f aca="false">I14*100/'RIPTE e IPC'!$L912</f>
        <v>5973.78243633264</v>
      </c>
      <c r="K14" s="77" t="n">
        <f aca="false">K13</f>
        <v>22030.875</v>
      </c>
      <c r="L14" s="77"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75" t="n">
        <f aca="false">'RIPTE e IPC'!A915</f>
        <v>2019</v>
      </c>
      <c r="B17" s="75" t="str">
        <f aca="false">'RIPTE e IPC'!B915</f>
        <v>Febrero</v>
      </c>
      <c r="C17" s="77" t="n">
        <f aca="false">C16</f>
        <v>5396.5625</v>
      </c>
      <c r="D17" s="77" t="n">
        <f aca="false">C17*100/'RIPTE e IPC'!L915</f>
        <v>1908.32000972408</v>
      </c>
      <c r="E17" s="77" t="n">
        <f aca="false">E16</f>
        <v>7555.1875</v>
      </c>
      <c r="F17" s="77" t="n">
        <f aca="false">E17*100/'RIPTE e IPC'!$L915</f>
        <v>2671.64801361372</v>
      </c>
      <c r="G17" s="77" t="n">
        <f aca="false">G16</f>
        <v>10793.15625</v>
      </c>
      <c r="H17" s="77" t="n">
        <f aca="false">G17*100/'RIPTE e IPC'!$L915</f>
        <v>3816.65107000124</v>
      </c>
      <c r="I17" s="77" t="n">
        <f aca="false">I16</f>
        <v>17269</v>
      </c>
      <c r="J17" s="77" t="n">
        <f aca="false">I17*100/'RIPTE e IPC'!$L915</f>
        <v>6106.62403111707</v>
      </c>
      <c r="K17" s="77" t="n">
        <f aca="false">K16</f>
        <v>23744.875</v>
      </c>
      <c r="L17" s="77"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75" t="n">
        <f aca="false">'RIPTE e IPC'!A918</f>
        <v>2019</v>
      </c>
      <c r="B20" s="75" t="str">
        <f aca="false">'RIPTE e IPC'!B918</f>
        <v>Mayo</v>
      </c>
      <c r="C20" s="77" t="n">
        <f aca="false">C19</f>
        <v>6035</v>
      </c>
      <c r="D20" s="77" t="n">
        <f aca="false">C20*100/'RIPTE e IPC'!L918</f>
        <v>2003.73432027656</v>
      </c>
      <c r="E20" s="77" t="n">
        <f aca="false">E19</f>
        <v>8448.9375</v>
      </c>
      <c r="F20" s="77" t="n">
        <f aca="false">E20*100/'RIPTE e IPC'!$L918</f>
        <v>2805.20729720325</v>
      </c>
      <c r="G20" s="77" t="n">
        <f aca="false">G19</f>
        <v>12070</v>
      </c>
      <c r="H20" s="77" t="n">
        <f aca="false">G20*100/'RIPTE e IPC'!$L918</f>
        <v>4007.46864055312</v>
      </c>
      <c r="I20" s="77" t="n">
        <f aca="false">I19</f>
        <v>19311.9375</v>
      </c>
      <c r="J20" s="77" t="n">
        <f aca="false">I20*100/'RIPTE e IPC'!$L918</f>
        <v>6411.92907370106</v>
      </c>
      <c r="K20" s="77" t="n">
        <f aca="false">K19</f>
        <v>26553.9375</v>
      </c>
      <c r="L20" s="77"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75" t="n">
        <f aca="false">'RIPTE e IPC'!A921</f>
        <v>2019</v>
      </c>
      <c r="B23" s="75" t="str">
        <f aca="false">'RIPTE e IPC'!B921</f>
        <v>Agosto</v>
      </c>
      <c r="C23" s="77" t="n">
        <f aca="false">C22</f>
        <v>6683.15625</v>
      </c>
      <c r="D23" s="77" t="n">
        <f aca="false">C23*100/'RIPTE e IPC'!L921</f>
        <v>2036.96879500633</v>
      </c>
      <c r="E23" s="77" t="n">
        <f aca="false">E22</f>
        <v>9356.375</v>
      </c>
      <c r="F23" s="77" t="n">
        <f aca="false">E23*100/'RIPTE e IPC'!$L921</f>
        <v>2851.74297838351</v>
      </c>
      <c r="G23" s="77" t="n">
        <f aca="false">G22</f>
        <v>13366.28125</v>
      </c>
      <c r="H23" s="77" t="n">
        <f aca="false">G23*100/'RIPTE e IPC'!$L921</f>
        <v>4073.92806528027</v>
      </c>
      <c r="I23" s="77" t="n">
        <f aca="false">I22</f>
        <v>21386.0625</v>
      </c>
      <c r="J23" s="77" t="n">
        <f aca="false">I23*100/'RIPTE e IPC'!$L921</f>
        <v>6518.2887143414</v>
      </c>
      <c r="K23" s="77" t="n">
        <f aca="false">K22</f>
        <v>29405.8125</v>
      </c>
      <c r="L23" s="77" t="n">
        <f aca="false">K23*100/'RIPTE e IPC'!$L921</f>
        <v>8962.63983867012</v>
      </c>
    </row>
    <row r="24" customFormat="false" ht="15" hidden="false" customHeight="false" outlineLevel="0" collapsed="false">
      <c r="A24" s="10" t="n">
        <f aca="false">'RIPTE e IPC'!A922</f>
        <v>2019</v>
      </c>
      <c r="B24" s="10" t="str">
        <f aca="false">'RIPTE e IPC'!B922</f>
        <v>Septiembre</v>
      </c>
      <c r="C24" s="11"/>
      <c r="D24" s="11"/>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0</v>
      </c>
      <c r="D25" s="5"/>
      <c r="E25" s="5" t="n">
        <f aca="false">E24</f>
        <v>0</v>
      </c>
      <c r="F25" s="5"/>
      <c r="G25" s="5" t="n">
        <f aca="false">G24</f>
        <v>0</v>
      </c>
      <c r="H25" s="5"/>
      <c r="I25" s="5" t="n">
        <f aca="false">I24</f>
        <v>0</v>
      </c>
      <c r="J25" s="5"/>
      <c r="K25" s="5" t="n">
        <f aca="false">K24</f>
        <v>0</v>
      </c>
      <c r="L25" s="5"/>
    </row>
    <row r="26" customFormat="false" ht="15" hidden="false" customHeight="false" outlineLevel="0" collapsed="false">
      <c r="A26" s="75" t="n">
        <f aca="false">'RIPTE e IPC'!A924</f>
        <v>2019</v>
      </c>
      <c r="B26" s="75" t="str">
        <f aca="false">'RIPTE e IPC'!B924</f>
        <v>Noviembre</v>
      </c>
      <c r="C26" s="77" t="n">
        <f aca="false">C25</f>
        <v>0</v>
      </c>
      <c r="D26" s="77"/>
      <c r="E26" s="77" t="n">
        <f aca="false">E25</f>
        <v>0</v>
      </c>
      <c r="F26" s="77"/>
      <c r="G26" s="77" t="n">
        <f aca="false">G25</f>
        <v>0</v>
      </c>
      <c r="H26" s="77"/>
      <c r="I26" s="77" t="n">
        <f aca="false">I25</f>
        <v>0</v>
      </c>
      <c r="J26" s="77"/>
      <c r="K26" s="77" t="n">
        <f aca="false">K25</f>
        <v>0</v>
      </c>
      <c r="L26" s="77"/>
    </row>
    <row r="27" customFormat="false" ht="15" hidden="false" customHeight="false" outlineLevel="0" collapsed="false">
      <c r="A27" s="10" t="n">
        <f aca="false">'RIPTE e IPC'!A925</f>
        <v>2019</v>
      </c>
      <c r="B27" s="10" t="str">
        <f aca="false">'RIPTE e IPC'!B925</f>
        <v>Diciembre</v>
      </c>
    </row>
    <row r="28" customFormat="false" ht="13.8" hidden="false" customHeight="false" outlineLevel="0" collapsed="false">
      <c r="H28" s="0" t="s">
        <v>74</v>
      </c>
    </row>
    <row r="31" customFormat="false" ht="13.8" hidden="false" customHeight="false" outlineLevel="0" collapsed="false">
      <c r="D31" s="0" t="s">
        <v>75</v>
      </c>
    </row>
    <row r="32" customFormat="false" ht="13.8" hidden="false" customHeight="false" outlineLevel="0" collapsed="false">
      <c r="D32" s="0" t="s">
        <v>76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D78" activeCellId="0" sqref="D78"/>
    </sheetView>
  </sheetViews>
  <sheetFormatPr defaultRowHeight="13.8"/>
  <cols>
    <col collapsed="false" hidden="false" max="1025" min="1" style="0" width="15.2551020408163"/>
  </cols>
  <sheetData>
    <row r="3" customFormat="false" ht="42.1" hidden="false" customHeight="false" outlineLevel="0" collapsed="false">
      <c r="C3" s="51" t="s">
        <v>64</v>
      </c>
      <c r="D3" s="51" t="s">
        <v>77</v>
      </c>
      <c r="E3" s="51" t="s">
        <v>66</v>
      </c>
      <c r="F3" s="51" t="s">
        <v>78</v>
      </c>
      <c r="G3" s="51" t="s">
        <v>68</v>
      </c>
      <c r="H3" s="51" t="s">
        <v>79</v>
      </c>
      <c r="I3" s="51" t="s">
        <v>70</v>
      </c>
      <c r="J3" s="51" t="s">
        <v>80</v>
      </c>
      <c r="K3" s="51" t="s">
        <v>72</v>
      </c>
      <c r="L3" s="51" t="s">
        <v>81</v>
      </c>
      <c r="P3" s="51" t="s">
        <v>77</v>
      </c>
      <c r="Q3" s="51" t="s">
        <v>78</v>
      </c>
      <c r="R3" s="51" t="s">
        <v>79</v>
      </c>
      <c r="S3" s="51" t="s">
        <v>80</v>
      </c>
      <c r="T3" s="51"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75" t="n">
        <f aca="false">A17-1</f>
        <v>2014</v>
      </c>
      <c r="B5" s="75" t="str">
        <f aca="false">B17</f>
        <v>Febrero</v>
      </c>
      <c r="C5" s="77" t="n">
        <f aca="false">C4</f>
        <v>459.5</v>
      </c>
      <c r="D5" s="77" t="n">
        <f aca="false">C5*100/'RIPTE e IPC'!$T855</f>
        <v>525.960277665582</v>
      </c>
      <c r="E5" s="77" t="n">
        <f aca="false">E4</f>
        <v>643.29</v>
      </c>
      <c r="F5" s="77" t="n">
        <f aca="false">E5*100/'RIPTE e IPC'!$T855</f>
        <v>736.332942371038</v>
      </c>
      <c r="G5" s="77" t="n">
        <f aca="false">G4</f>
        <v>918.99</v>
      </c>
      <c r="H5" s="77" t="n">
        <f aca="false">G5*100/'RIPTE e IPC'!$T855</f>
        <v>1051.90910897039</v>
      </c>
      <c r="I5" s="77" t="n">
        <f aca="false">I4</f>
        <v>1470.39</v>
      </c>
      <c r="J5" s="77" t="n">
        <f aca="false">I5*100/'RIPTE e IPC'!$T855</f>
        <v>1683.06144216908</v>
      </c>
      <c r="K5" s="77" t="n">
        <f aca="false">K4</f>
        <v>2021.78</v>
      </c>
      <c r="L5" s="77" t="n">
        <f aca="false">K5*100/'RIPTE e IPC'!$T855</f>
        <v>2314.20232900701</v>
      </c>
      <c r="N5" s="80" t="n">
        <v>2014</v>
      </c>
      <c r="O5" s="80" t="n">
        <v>1</v>
      </c>
      <c r="P5" s="81" t="n">
        <f aca="false">D5</f>
        <v>525.960277665582</v>
      </c>
      <c r="Q5" s="81" t="n">
        <f aca="false">F5</f>
        <v>736.332942371038</v>
      </c>
      <c r="R5" s="81" t="n">
        <f aca="false">H5</f>
        <v>1051.90910897039</v>
      </c>
      <c r="S5" s="81" t="n">
        <f aca="false">J5</f>
        <v>1683.06144216908</v>
      </c>
      <c r="T5" s="81" t="n">
        <f aca="false">L5</f>
        <v>2314.20232900701</v>
      </c>
      <c r="U5" s="82"/>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80" t="n">
        <v>2014</v>
      </c>
      <c r="O6" s="80" t="n">
        <v>2</v>
      </c>
      <c r="P6" s="81" t="n">
        <f aca="false">D8</f>
        <v>552.688068557152</v>
      </c>
      <c r="Q6" s="81" t="n">
        <f aca="false">F8</f>
        <v>773.754651280327</v>
      </c>
      <c r="R6" s="81" t="n">
        <f aca="false">H8</f>
        <v>1105.3653312397</v>
      </c>
      <c r="S6" s="81" t="n">
        <f aca="false">J8</f>
        <v>1768.58669115844</v>
      </c>
      <c r="T6" s="81" t="n">
        <f aca="false">L8</f>
        <v>2431.79724520257</v>
      </c>
      <c r="U6" s="82"/>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80" t="n">
        <v>2014</v>
      </c>
      <c r="O7" s="80" t="n">
        <v>3</v>
      </c>
      <c r="P7" s="81" t="n">
        <f aca="false">D11</f>
        <v>530.853478194399</v>
      </c>
      <c r="Q7" s="81" t="n">
        <f aca="false">F11</f>
        <v>743.186566291473</v>
      </c>
      <c r="R7" s="81" t="n">
        <f aca="false">H11</f>
        <v>1061.69657741294</v>
      </c>
      <c r="S7" s="81" t="n">
        <f aca="false">J11</f>
        <v>1698.71659965588</v>
      </c>
      <c r="T7" s="81" t="n">
        <f aca="false">L11</f>
        <v>2335.72624292296</v>
      </c>
      <c r="U7" s="82"/>
    </row>
    <row r="8" customFormat="false" ht="15" hidden="false" customHeight="false" outlineLevel="0" collapsed="false">
      <c r="A8" s="75" t="n">
        <f aca="false">A20-1</f>
        <v>2014</v>
      </c>
      <c r="B8" s="75" t="str">
        <f aca="false">B20</f>
        <v>Mayo</v>
      </c>
      <c r="C8" s="77" t="n">
        <f aca="false">C7</f>
        <v>511.47</v>
      </c>
      <c r="D8" s="77" t="n">
        <f aca="false">C8*100/'RIPTE e IPC'!$T858</f>
        <v>552.688068557152</v>
      </c>
      <c r="E8" s="77" t="n">
        <f aca="false">E7</f>
        <v>716.05</v>
      </c>
      <c r="F8" s="77" t="n">
        <f aca="false">E8*100/'RIPTE e IPC'!$T858</f>
        <v>773.754651280327</v>
      </c>
      <c r="G8" s="77" t="n">
        <f aca="false">G7</f>
        <v>1022.93</v>
      </c>
      <c r="H8" s="77" t="n">
        <f aca="false">G8*100/'RIPTE e IPC'!$T858</f>
        <v>1105.3653312397</v>
      </c>
      <c r="I8" s="77" t="n">
        <f aca="false">I7</f>
        <v>1636.69</v>
      </c>
      <c r="J8" s="77" t="n">
        <f aca="false">I8*100/'RIPTE e IPC'!$T858</f>
        <v>1768.58669115844</v>
      </c>
      <c r="K8" s="77" t="n">
        <f aca="false">K7</f>
        <v>2250.44</v>
      </c>
      <c r="L8" s="77" t="n">
        <f aca="false">K8*100/'RIPTE e IPC'!$T858</f>
        <v>2431.79724520257</v>
      </c>
      <c r="N8" s="80" t="n">
        <v>2014</v>
      </c>
      <c r="O8" s="80" t="n">
        <v>4</v>
      </c>
      <c r="P8" s="81" t="n">
        <f aca="false">D14</f>
        <v>599.44</v>
      </c>
      <c r="Q8" s="81" t="n">
        <f aca="false">F14</f>
        <v>839.21</v>
      </c>
      <c r="R8" s="81" t="n">
        <f aca="false">H14</f>
        <v>1198.87</v>
      </c>
      <c r="S8" s="81" t="n">
        <f aca="false">J14</f>
        <v>1918.2</v>
      </c>
      <c r="T8" s="81" t="n">
        <f aca="false">L14</f>
        <v>2637.52</v>
      </c>
      <c r="U8" s="82"/>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53" t="n">
        <f aca="false">N5+1</f>
        <v>2015</v>
      </c>
      <c r="O9" s="53" t="n">
        <f aca="false">O5</f>
        <v>1</v>
      </c>
      <c r="P9" s="83" t="n">
        <f aca="false">D17</f>
        <v>581.466641320314</v>
      </c>
      <c r="Q9" s="83" t="n">
        <f aca="false">F17</f>
        <v>814.047477749935</v>
      </c>
      <c r="R9" s="83" t="n">
        <f aca="false">H17</f>
        <v>1162.92358247645</v>
      </c>
      <c r="S9" s="83" t="n">
        <f aca="false">J17</f>
        <v>1860.68549209367</v>
      </c>
      <c r="T9" s="83" t="n">
        <f aca="false">L17</f>
        <v>2558.4377015467</v>
      </c>
      <c r="U9" s="82"/>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53" t="n">
        <f aca="false">N6+1</f>
        <v>2015</v>
      </c>
      <c r="O10" s="53" t="n">
        <f aca="false">O6</f>
        <v>2</v>
      </c>
      <c r="P10" s="83" t="n">
        <f aca="false">D20</f>
        <v>664.21905358037</v>
      </c>
      <c r="Q10" s="83" t="n">
        <f aca="false">F20</f>
        <v>929.906675012518</v>
      </c>
      <c r="R10" s="83" t="n">
        <f aca="false">H20</f>
        <v>1328.4568452679</v>
      </c>
      <c r="S10" s="83" t="n">
        <f aca="false">J20</f>
        <v>2125.51970956435</v>
      </c>
      <c r="T10" s="83" t="n">
        <f aca="false">L20</f>
        <v>2922.59194291437</v>
      </c>
      <c r="U10" s="82"/>
    </row>
    <row r="11" customFormat="false" ht="15" hidden="false" customHeight="false" outlineLevel="0" collapsed="false">
      <c r="A11" s="75" t="n">
        <f aca="false">A23-1</f>
        <v>2014</v>
      </c>
      <c r="B11" s="75" t="str">
        <f aca="false">B23</f>
        <v>Agosto</v>
      </c>
      <c r="C11" s="77" t="n">
        <f aca="false">C10</f>
        <v>511.47</v>
      </c>
      <c r="D11" s="77" t="n">
        <f aca="false">C11*100/'RIPTE e IPC'!$T861</f>
        <v>530.853478194399</v>
      </c>
      <c r="E11" s="77" t="n">
        <f aca="false">E10</f>
        <v>716.05</v>
      </c>
      <c r="F11" s="77" t="n">
        <f aca="false">E11*100/'RIPTE e IPC'!$T861</f>
        <v>743.186566291473</v>
      </c>
      <c r="G11" s="77" t="n">
        <f aca="false">G10</f>
        <v>1022.93</v>
      </c>
      <c r="H11" s="77" t="n">
        <f aca="false">G11*100/'RIPTE e IPC'!$T861</f>
        <v>1061.69657741294</v>
      </c>
      <c r="I11" s="77" t="n">
        <f aca="false">I10</f>
        <v>1636.69</v>
      </c>
      <c r="J11" s="77" t="n">
        <f aca="false">I11*100/'RIPTE e IPC'!$T861</f>
        <v>1698.71659965588</v>
      </c>
      <c r="K11" s="77" t="n">
        <f aca="false">K10</f>
        <v>2250.44</v>
      </c>
      <c r="L11" s="77" t="n">
        <f aca="false">K11*100/'RIPTE e IPC'!$T861</f>
        <v>2335.72624292296</v>
      </c>
      <c r="N11" s="53" t="n">
        <f aca="false">N7+1</f>
        <v>2015</v>
      </c>
      <c r="O11" s="53" t="n">
        <f aca="false">O7</f>
        <v>3</v>
      </c>
      <c r="P11" s="83" t="n">
        <f aca="false">D23</f>
        <v>641.673200032251</v>
      </c>
      <c r="Q11" s="83" t="n">
        <f aca="false">F23</f>
        <v>898.342480045151</v>
      </c>
      <c r="R11" s="83" t="n">
        <f aca="false">H23</f>
        <v>1283.36450213658</v>
      </c>
      <c r="S11" s="83" t="n">
        <f aca="false">J23</f>
        <v>2053.37234217528</v>
      </c>
      <c r="T11" s="83" t="n">
        <f aca="false">L23</f>
        <v>2823.38923325002</v>
      </c>
      <c r="U11" s="82"/>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53" t="n">
        <f aca="false">N8+1</f>
        <v>2015</v>
      </c>
      <c r="O12" s="53" t="n">
        <f aca="false">O8</f>
        <v>4</v>
      </c>
      <c r="P12" s="83" t="n">
        <f aca="false">D26</f>
        <v>688.985609953662</v>
      </c>
      <c r="Q12" s="83" t="n">
        <f aca="false">F26</f>
        <v>964.579853935127</v>
      </c>
      <c r="R12" s="83" t="n">
        <f aca="false">H26</f>
        <v>1377.98849854331</v>
      </c>
      <c r="S12" s="83" t="n">
        <f aca="false">J26</f>
        <v>2204.7712304877</v>
      </c>
      <c r="T12" s="83" t="n">
        <f aca="false">L26</f>
        <v>3031.5539624321</v>
      </c>
      <c r="U12" s="82"/>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80" t="n">
        <f aca="false">N9+1</f>
        <v>2016</v>
      </c>
      <c r="O13" s="80" t="n">
        <f aca="false">O9</f>
        <v>1</v>
      </c>
      <c r="P13" s="81" t="n">
        <f aca="false">D29</f>
        <v>608.2581284921</v>
      </c>
      <c r="Q13" s="81" t="n">
        <f aca="false">F29</f>
        <v>851.56137988894</v>
      </c>
      <c r="R13" s="81" t="n">
        <f aca="false">H29</f>
        <v>1216.53151110655</v>
      </c>
      <c r="S13" s="81" t="n">
        <f aca="false">J29</f>
        <v>1946.44126529707</v>
      </c>
      <c r="T13" s="81" t="n">
        <f aca="false">L29</f>
        <v>2676.35101948759</v>
      </c>
      <c r="U13" s="82"/>
    </row>
    <row r="14" customFormat="false" ht="15" hidden="false" customHeight="false" outlineLevel="0" collapsed="false">
      <c r="A14" s="75" t="n">
        <f aca="false">A26-1</f>
        <v>2014</v>
      </c>
      <c r="B14" s="75" t="str">
        <f aca="false">B26</f>
        <v>Noviembre</v>
      </c>
      <c r="C14" s="77" t="n">
        <f aca="false">C13</f>
        <v>599.44</v>
      </c>
      <c r="D14" s="77" t="n">
        <f aca="false">C14*100/'RIPTE e IPC'!$T864</f>
        <v>599.44</v>
      </c>
      <c r="E14" s="77" t="n">
        <f aca="false">E13</f>
        <v>839.21</v>
      </c>
      <c r="F14" s="77" t="n">
        <f aca="false">E14*100/'RIPTE e IPC'!$T864</f>
        <v>839.21</v>
      </c>
      <c r="G14" s="77" t="n">
        <f aca="false">G13</f>
        <v>1198.87</v>
      </c>
      <c r="H14" s="77" t="n">
        <f aca="false">G14*100/'RIPTE e IPC'!$T864</f>
        <v>1198.87</v>
      </c>
      <c r="I14" s="77" t="n">
        <f aca="false">I13</f>
        <v>1918.2</v>
      </c>
      <c r="J14" s="77" t="n">
        <f aca="false">I14*100/'RIPTE e IPC'!$T864</f>
        <v>1918.2</v>
      </c>
      <c r="K14" s="77" t="n">
        <f aca="false">K13</f>
        <v>2637.52</v>
      </c>
      <c r="L14" s="77" t="n">
        <f aca="false">K14*100/'RIPTE e IPC'!$T864</f>
        <v>2637.52</v>
      </c>
      <c r="N14" s="80" t="n">
        <f aca="false">N10+1</f>
        <v>2016</v>
      </c>
      <c r="O14" s="80" t="n">
        <f aca="false">O10</f>
        <v>2</v>
      </c>
      <c r="P14" s="81" t="n">
        <f aca="false">D32</f>
        <v>622.090684878321</v>
      </c>
      <c r="Q14" s="81" t="n">
        <f aca="false">F32</f>
        <v>870.921548875002</v>
      </c>
      <c r="R14" s="81" t="n">
        <f aca="false">H32</f>
        <v>1244.18813219995</v>
      </c>
      <c r="S14" s="81" t="n">
        <f aca="false">J32</f>
        <v>1990.70101151992</v>
      </c>
      <c r="T14" s="81" t="n">
        <f aca="false">L32</f>
        <v>2737.20712839658</v>
      </c>
      <c r="U14" s="82"/>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80" t="n">
        <f aca="false">N11+1</f>
        <v>2016</v>
      </c>
      <c r="O15" s="80" t="n">
        <f aca="false">O11</f>
        <v>3</v>
      </c>
      <c r="P15" s="81" t="n">
        <f aca="false">D35</f>
        <v>590.229782902426</v>
      </c>
      <c r="Q15" s="81" t="n">
        <f aca="false">F35</f>
        <v>826.316563184165</v>
      </c>
      <c r="R15" s="81" t="n">
        <f aca="false">H35</f>
        <v>1180.46598190389</v>
      </c>
      <c r="S15" s="81" t="n">
        <f aca="false">J35</f>
        <v>1888.74557104623</v>
      </c>
      <c r="T15" s="81" t="n">
        <f aca="false">L35</f>
        <v>2597.01874408952</v>
      </c>
      <c r="U15" s="82"/>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80" t="n">
        <f aca="false">N12+1</f>
        <v>2016</v>
      </c>
      <c r="O16" s="80" t="n">
        <f aca="false">O12</f>
        <v>4</v>
      </c>
      <c r="P16" s="81" t="n">
        <f aca="false">D38</f>
        <v>640.431507329791</v>
      </c>
      <c r="Q16" s="81" t="n">
        <f aca="false">F38</f>
        <v>896.60898890352</v>
      </c>
      <c r="R16" s="81" t="n">
        <f aca="false">H38</f>
        <v>1280.86301465958</v>
      </c>
      <c r="S16" s="81" t="n">
        <f aca="false">J38</f>
        <v>2049.3893610785</v>
      </c>
      <c r="T16" s="81" t="n">
        <f aca="false">L38</f>
        <v>2817.90351089289</v>
      </c>
      <c r="U16" s="82"/>
    </row>
    <row r="17" customFormat="false" ht="15" hidden="false" customHeight="false" outlineLevel="0" collapsed="false">
      <c r="A17" s="75" t="n">
        <f aca="false">A29-1</f>
        <v>2015</v>
      </c>
      <c r="B17" s="75" t="str">
        <f aca="false">B29</f>
        <v>Febrero</v>
      </c>
      <c r="C17" s="77" t="n">
        <f aca="false">C16</f>
        <v>599.44</v>
      </c>
      <c r="D17" s="77" t="n">
        <f aca="false">C17*100/'RIPTE e IPC'!$T867</f>
        <v>581.466641320314</v>
      </c>
      <c r="E17" s="77" t="n">
        <f aca="false">E16</f>
        <v>839.21</v>
      </c>
      <c r="F17" s="77" t="n">
        <f aca="false">E17*100/'RIPTE e IPC'!$T867</f>
        <v>814.047477749935</v>
      </c>
      <c r="G17" s="77" t="n">
        <f aca="false">G16</f>
        <v>1198.87</v>
      </c>
      <c r="H17" s="77" t="n">
        <f aca="false">G17*100/'RIPTE e IPC'!$T867</f>
        <v>1162.92358247645</v>
      </c>
      <c r="I17" s="77" t="n">
        <f aca="false">I16</f>
        <v>1918.2</v>
      </c>
      <c r="J17" s="77" t="n">
        <f aca="false">I17*100/'RIPTE e IPC'!$T867</f>
        <v>1860.68549209367</v>
      </c>
      <c r="K17" s="77" t="n">
        <f aca="false">K16</f>
        <v>2637.52</v>
      </c>
      <c r="L17" s="77" t="n">
        <f aca="false">K17*100/'RIPTE e IPC'!$T867</f>
        <v>2558.4377015467</v>
      </c>
      <c r="N17" s="53" t="n">
        <f aca="false">N13+1</f>
        <v>2017</v>
      </c>
      <c r="O17" s="53" t="n">
        <f aca="false">O13</f>
        <v>1</v>
      </c>
      <c r="P17" s="83" t="n">
        <f aca="false">D41</f>
        <v>610.355545809074</v>
      </c>
      <c r="Q17" s="83" t="n">
        <f aca="false">F41</f>
        <v>854.502413663609</v>
      </c>
      <c r="R17" s="83" t="n">
        <f aca="false">H41</f>
        <v>1220.71109161815</v>
      </c>
      <c r="S17" s="83" t="n">
        <f aca="false">J41</f>
        <v>1953.14588326812</v>
      </c>
      <c r="T17" s="83" t="n">
        <f aca="false">L41</f>
        <v>2685.56905109083</v>
      </c>
      <c r="U17" s="82"/>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53" t="n">
        <f aca="false">N14+1</f>
        <v>2017</v>
      </c>
      <c r="O18" s="53" t="n">
        <f aca="false">O14</f>
        <v>2</v>
      </c>
      <c r="P18" s="83" t="n">
        <f aca="false">D44</f>
        <v>646.768946889862</v>
      </c>
      <c r="Q18" s="83" t="n">
        <f aca="false">F44</f>
        <v>905.473254427401</v>
      </c>
      <c r="R18" s="83" t="n">
        <f aca="false">H44</f>
        <v>1293.53789377972</v>
      </c>
      <c r="S18" s="83" t="n">
        <f aca="false">J44</f>
        <v>2069.65626842302</v>
      </c>
      <c r="T18" s="83" t="n">
        <f aca="false">L44</f>
        <v>2845.77464306631</v>
      </c>
      <c r="U18" s="82"/>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53" t="n">
        <f aca="false">N15+1</f>
        <v>2017</v>
      </c>
      <c r="O19" s="53" t="n">
        <f aca="false">O15</f>
        <v>3</v>
      </c>
      <c r="P19" s="83" t="n">
        <f aca="false">D47</f>
        <v>619.572362533734</v>
      </c>
      <c r="Q19" s="83" t="n">
        <f aca="false">F47</f>
        <v>867.398173883305</v>
      </c>
      <c r="R19" s="83" t="n">
        <f aca="false">H47</f>
        <v>1239.14472506747</v>
      </c>
      <c r="S19" s="83" t="n">
        <f aca="false">J47</f>
        <v>1982.62738188939</v>
      </c>
      <c r="T19" s="83" t="n">
        <f aca="false">L47</f>
        <v>2726.1100387113</v>
      </c>
      <c r="U19" s="82"/>
    </row>
    <row r="20" customFormat="false" ht="15" hidden="false" customHeight="false" outlineLevel="0" collapsed="false">
      <c r="A20" s="75" t="n">
        <f aca="false">A32-1</f>
        <v>2015</v>
      </c>
      <c r="B20" s="75" t="str">
        <f aca="false">B32</f>
        <v>Mayo</v>
      </c>
      <c r="C20" s="77" t="n">
        <f aca="false">C19</f>
        <v>708.95</v>
      </c>
      <c r="D20" s="77" t="n">
        <f aca="false">C20*100/'RIPTE e IPC'!$T870</f>
        <v>664.21905358037</v>
      </c>
      <c r="E20" s="77" t="n">
        <f aca="false">E19</f>
        <v>992.53</v>
      </c>
      <c r="F20" s="77" t="n">
        <f aca="false">E20*100/'RIPTE e IPC'!$T870</f>
        <v>929.906675012518</v>
      </c>
      <c r="G20" s="77" t="n">
        <f aca="false">G19</f>
        <v>1417.92</v>
      </c>
      <c r="H20" s="77" t="n">
        <f aca="false">G20*100/'RIPTE e IPC'!$T870</f>
        <v>1328.4568452679</v>
      </c>
      <c r="I20" s="77" t="n">
        <f aca="false">I19</f>
        <v>2268.66</v>
      </c>
      <c r="J20" s="77" t="n">
        <f aca="false">I20*100/'RIPTE e IPC'!$T870</f>
        <v>2125.51970956435</v>
      </c>
      <c r="K20" s="77" t="n">
        <f aca="false">K19</f>
        <v>3119.41</v>
      </c>
      <c r="L20" s="77" t="n">
        <f aca="false">K20*100/'RIPTE e IPC'!$T870</f>
        <v>2922.59194291437</v>
      </c>
      <c r="N20" s="53" t="n">
        <f aca="false">N16+1</f>
        <v>2017</v>
      </c>
      <c r="O20" s="53" t="n">
        <f aca="false">O16</f>
        <v>4</v>
      </c>
      <c r="P20" s="83" t="n">
        <f aca="false">D50</f>
        <v>669.532580128954</v>
      </c>
      <c r="Q20" s="83" t="n">
        <f aca="false">F50</f>
        <v>937.340016928009</v>
      </c>
      <c r="R20" s="83" t="n">
        <f aca="false">H50</f>
        <v>1339.06516025791</v>
      </c>
      <c r="S20" s="83" t="n">
        <f aca="false">J50</f>
        <v>2142.5014587864</v>
      </c>
      <c r="T20" s="83" t="n">
        <f aca="false">L50</f>
        <v>2945.93775731488</v>
      </c>
      <c r="U20" s="82"/>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80" t="n">
        <f aca="false">N17+1</f>
        <v>2018</v>
      </c>
      <c r="O21" s="80" t="n">
        <f aca="false">O17</f>
        <v>1</v>
      </c>
      <c r="P21" s="81" t="n">
        <f aca="false">D53</f>
        <v>622.859074924479</v>
      </c>
      <c r="Q21" s="81" t="n">
        <f aca="false">F53</f>
        <v>871.997499690048</v>
      </c>
      <c r="R21" s="81" t="n">
        <f aca="false">H53</f>
        <v>1245.71814984896</v>
      </c>
      <c r="S21" s="81" t="n">
        <f aca="false">J53</f>
        <v>1993.14643715623</v>
      </c>
      <c r="T21" s="81" t="n">
        <f aca="false">L53</f>
        <v>2740.5747244635</v>
      </c>
      <c r="U21" s="82"/>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80" t="n">
        <f aca="false">N18+1</f>
        <v>2018</v>
      </c>
      <c r="O22" s="80" t="n">
        <f aca="false">O18</f>
        <v>2</v>
      </c>
      <c r="P22" s="81" t="n">
        <f aca="false">D56</f>
        <v>613.478206526124</v>
      </c>
      <c r="Q22" s="81" t="n">
        <f aca="false">F56</f>
        <v>858.867762317984</v>
      </c>
      <c r="R22" s="81" t="n">
        <f aca="false">H56</f>
        <v>1226.95641305225</v>
      </c>
      <c r="S22" s="81" t="n">
        <f aca="false">J56</f>
        <v>1963.13371452078</v>
      </c>
      <c r="T22" s="81" t="n">
        <f aca="false">L56</f>
        <v>2699.30238189636</v>
      </c>
      <c r="U22" s="82"/>
    </row>
    <row r="23" customFormat="false" ht="15" hidden="false" customHeight="false" outlineLevel="0" collapsed="false">
      <c r="A23" s="75" t="n">
        <f aca="false">A35-1</f>
        <v>2015</v>
      </c>
      <c r="B23" s="75" t="str">
        <f aca="false">B35</f>
        <v>Agosto</v>
      </c>
      <c r="C23" s="77" t="n">
        <f aca="false">C22</f>
        <v>708.95</v>
      </c>
      <c r="D23" s="77" t="n">
        <f aca="false">C23*100/'RIPTE e IPC'!$T873</f>
        <v>641.673200032251</v>
      </c>
      <c r="E23" s="77" t="n">
        <f aca="false">E22</f>
        <v>992.53</v>
      </c>
      <c r="F23" s="77" t="n">
        <f aca="false">E23*100/'RIPTE e IPC'!$T873</f>
        <v>898.342480045151</v>
      </c>
      <c r="G23" s="77" t="n">
        <f aca="false">G22</f>
        <v>1417.92</v>
      </c>
      <c r="H23" s="77" t="n">
        <f aca="false">G23*100/'RIPTE e IPC'!$T873</f>
        <v>1283.36450213658</v>
      </c>
      <c r="I23" s="77" t="n">
        <f aca="false">I22</f>
        <v>2268.66</v>
      </c>
      <c r="J23" s="77" t="n">
        <f aca="false">I23*100/'RIPTE e IPC'!$T873</f>
        <v>2053.37234217528</v>
      </c>
      <c r="K23" s="77" t="n">
        <f aca="false">K22</f>
        <v>3119.41</v>
      </c>
      <c r="L23" s="77" t="n">
        <f aca="false">K23*100/'RIPTE e IPC'!$T873</f>
        <v>2823.38923325002</v>
      </c>
      <c r="N23" s="80" t="n">
        <f aca="false">N19+1</f>
        <v>2018</v>
      </c>
      <c r="O23" s="80" t="n">
        <f aca="false">O19</f>
        <v>3</v>
      </c>
      <c r="P23" s="81" t="n">
        <f aca="false">D59</f>
        <v>583.531541798198</v>
      </c>
      <c r="Q23" s="81" t="n">
        <f aca="false">F59</f>
        <v>816.941050327737</v>
      </c>
      <c r="R23" s="81" t="n">
        <f aca="false">H59</f>
        <v>1167.0630835964</v>
      </c>
      <c r="S23" s="81" t="n">
        <f aca="false">J59</f>
        <v>1867.29937965936</v>
      </c>
      <c r="T23" s="81" t="n">
        <f aca="false">L59</f>
        <v>2567.53567572233</v>
      </c>
      <c r="U23" s="82"/>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80" t="n">
        <f aca="false">N20+1</f>
        <v>2018</v>
      </c>
      <c r="O24" s="80" t="n">
        <f aca="false">O20</f>
        <v>4</v>
      </c>
      <c r="P24" s="81" t="n">
        <f aca="false">D62</f>
        <v>537.484912661419</v>
      </c>
      <c r="Q24" s="81" t="n">
        <f aca="false">F62</f>
        <v>752.480219559701</v>
      </c>
      <c r="R24" s="81" t="n">
        <f aca="false">H62</f>
        <v>1074.97653449141</v>
      </c>
      <c r="S24" s="81" t="n">
        <f aca="false">J62</f>
        <v>1719.95910060197</v>
      </c>
      <c r="T24" s="81" t="n">
        <f aca="false">L62</f>
        <v>2364.94166671253</v>
      </c>
      <c r="U24" s="82"/>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53" t="n">
        <f aca="false">N21+1</f>
        <v>2019</v>
      </c>
      <c r="O25" s="53" t="n">
        <f aca="false">O21</f>
        <v>1</v>
      </c>
      <c r="P25" s="83" t="n">
        <f aca="false">D65</f>
        <v>528.921329978982</v>
      </c>
      <c r="Q25" s="83" t="n">
        <f aca="false">F65</f>
        <v>740.489861970575</v>
      </c>
      <c r="R25" s="83" t="n">
        <f aca="false">H65</f>
        <v>1057.84572279501</v>
      </c>
      <c r="S25" s="83" t="n">
        <f aca="false">J65</f>
        <v>1692.54825593274</v>
      </c>
      <c r="T25" s="83" t="n">
        <f aca="false">L65</f>
        <v>2327.25385190752</v>
      </c>
      <c r="U25" s="82"/>
    </row>
    <row r="26" customFormat="false" ht="15" hidden="false" customHeight="false" outlineLevel="0" collapsed="false">
      <c r="A26" s="75" t="n">
        <f aca="false">A38-1</f>
        <v>2015</v>
      </c>
      <c r="B26" s="75" t="str">
        <f aca="false">B38</f>
        <v>Noviembre</v>
      </c>
      <c r="C26" s="77" t="n">
        <f aca="false">C25</f>
        <v>797.5</v>
      </c>
      <c r="D26" s="77" t="n">
        <f aca="false">C26*100/'RIPTE e IPC'!$T876</f>
        <v>688.985609953662</v>
      </c>
      <c r="E26" s="77" t="n">
        <f aca="false">E25</f>
        <v>1116.5</v>
      </c>
      <c r="F26" s="77" t="n">
        <f aca="false">E26*100/'RIPTE e IPC'!$T876</f>
        <v>964.579853935127</v>
      </c>
      <c r="G26" s="77" t="n">
        <f aca="false">G25</f>
        <v>1595.02</v>
      </c>
      <c r="H26" s="77" t="n">
        <f aca="false">G26*100/'RIPTE e IPC'!$T876</f>
        <v>1377.98849854331</v>
      </c>
      <c r="I26" s="77" t="n">
        <f aca="false">I25</f>
        <v>2552.02</v>
      </c>
      <c r="J26" s="77" t="n">
        <f aca="false">I26*100/'RIPTE e IPC'!$T876</f>
        <v>2204.7712304877</v>
      </c>
      <c r="K26" s="77" t="n">
        <f aca="false">K25</f>
        <v>3509.02</v>
      </c>
      <c r="L26" s="77" t="n">
        <f aca="false">K26*100/'RIPTE e IPC'!$T876</f>
        <v>3031.5539624321</v>
      </c>
      <c r="N26" s="53" t="n">
        <f aca="false">N22+1</f>
        <v>2019</v>
      </c>
      <c r="O26" s="53" t="n">
        <f aca="false">O22</f>
        <v>2</v>
      </c>
      <c r="P26" s="83" t="n">
        <f aca="false">D68</f>
        <v>530.023205823717</v>
      </c>
      <c r="Q26" s="83" t="n">
        <f aca="false">F68</f>
        <v>742.026999097633</v>
      </c>
      <c r="R26" s="83" t="n">
        <f aca="false">H68</f>
        <v>1060.04641164743</v>
      </c>
      <c r="S26" s="83" t="n">
        <f aca="false">J68</f>
        <v>1696.06876958032</v>
      </c>
      <c r="T26" s="83" t="n">
        <f aca="false">L68</f>
        <v>2332.09661656878</v>
      </c>
      <c r="U26" s="82"/>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53" t="n">
        <f aca="false">N23+1</f>
        <v>2019</v>
      </c>
      <c r="O27" s="53" t="n">
        <f aca="false">O23</f>
        <v>3</v>
      </c>
      <c r="P27" s="83" t="n">
        <f aca="false">D71</f>
        <v>532.502342981385</v>
      </c>
      <c r="Q27" s="83" t="n">
        <f aca="false">F71</f>
        <v>745.49979424953</v>
      </c>
      <c r="R27" s="83" t="n">
        <f aca="false">H71</f>
        <v>1065.00219601676</v>
      </c>
      <c r="S27" s="83" t="n">
        <f aca="false">J71</f>
        <v>1704.00450960523</v>
      </c>
      <c r="T27" s="83" t="n">
        <f aca="false">L71</f>
        <v>2343.00433324768</v>
      </c>
      <c r="U27" s="82"/>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53" t="n">
        <f aca="false">N24+1</f>
        <v>2019</v>
      </c>
      <c r="O28" s="53" t="n">
        <f aca="false">O24</f>
        <v>4</v>
      </c>
      <c r="P28" s="83" t="n">
        <f aca="false">D74</f>
        <v>0</v>
      </c>
      <c r="Q28" s="83" t="n">
        <f aca="false">F74</f>
        <v>0</v>
      </c>
      <c r="R28" s="83" t="n">
        <f aca="false">H74</f>
        <v>0</v>
      </c>
      <c r="S28" s="83" t="n">
        <f aca="false">J74</f>
        <v>0</v>
      </c>
      <c r="T28" s="83" t="n">
        <f aca="false">L74</f>
        <v>0</v>
      </c>
      <c r="U28" s="82"/>
    </row>
    <row r="29" customFormat="false" ht="15" hidden="false" customHeight="false" outlineLevel="0" collapsed="false">
      <c r="A29" s="75" t="n">
        <f aca="false">A41-1</f>
        <v>2016</v>
      </c>
      <c r="B29" s="75" t="str">
        <f aca="false">B41</f>
        <v>Febrero</v>
      </c>
      <c r="C29" s="77" t="n">
        <f aca="false">C28</f>
        <v>797.5</v>
      </c>
      <c r="D29" s="77" t="n">
        <f aca="false">C29*100/'RIPTE e IPC'!$T879</f>
        <v>608.2581284921</v>
      </c>
      <c r="E29" s="77" t="n">
        <f aca="false">E28</f>
        <v>1116.5</v>
      </c>
      <c r="F29" s="77" t="n">
        <f aca="false">E29*100/'RIPTE e IPC'!$T879</f>
        <v>851.56137988894</v>
      </c>
      <c r="G29" s="77" t="n">
        <f aca="false">G28</f>
        <v>1595.02</v>
      </c>
      <c r="H29" s="77" t="n">
        <f aca="false">G29*100/'RIPTE e IPC'!$T879</f>
        <v>1216.53151110655</v>
      </c>
      <c r="I29" s="77" t="n">
        <f aca="false">I28</f>
        <v>2552.02</v>
      </c>
      <c r="J29" s="77" t="n">
        <f aca="false">I29*100/'RIPTE e IPC'!$T879</f>
        <v>1946.44126529707</v>
      </c>
      <c r="K29" s="77" t="n">
        <f aca="false">K28</f>
        <v>3509.02</v>
      </c>
      <c r="L29" s="77"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75" t="n">
        <f aca="false">A44-1</f>
        <v>2016</v>
      </c>
      <c r="B32" s="75" t="str">
        <f aca="false">B44</f>
        <v>Mayo</v>
      </c>
      <c r="C32" s="77" t="n">
        <f aca="false">C31</f>
        <v>919.92</v>
      </c>
      <c r="D32" s="77" t="n">
        <f aca="false">C32*100/'RIPTE e IPC'!$T882</f>
        <v>622.090684878321</v>
      </c>
      <c r="E32" s="77" t="n">
        <f aca="false">E31</f>
        <v>1287.88</v>
      </c>
      <c r="F32" s="77" t="n">
        <f aca="false">E32*100/'RIPTE e IPC'!$T882</f>
        <v>870.921548875002</v>
      </c>
      <c r="G32" s="77" t="n">
        <f aca="false">G31</f>
        <v>1839.85</v>
      </c>
      <c r="H32" s="77" t="n">
        <f aca="false">G32*100/'RIPTE e IPC'!$T882</f>
        <v>1244.18813219995</v>
      </c>
      <c r="I32" s="77" t="n">
        <f aca="false">I31</f>
        <v>2943.76</v>
      </c>
      <c r="J32" s="77" t="n">
        <f aca="false">I32*100/'RIPTE e IPC'!$T882</f>
        <v>1990.70101151992</v>
      </c>
      <c r="K32" s="77" t="n">
        <f aca="false">K31</f>
        <v>4047.66</v>
      </c>
      <c r="L32" s="77"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75" t="n">
        <f aca="false">A47-1</f>
        <v>2016</v>
      </c>
      <c r="B35" s="75" t="str">
        <f aca="false">B47</f>
        <v>Agosto</v>
      </c>
      <c r="C35" s="77" t="n">
        <f aca="false">C34</f>
        <v>919.92</v>
      </c>
      <c r="D35" s="77" t="n">
        <f aca="false">C35*100/'RIPTE e IPC'!$T885</f>
        <v>590.229782902426</v>
      </c>
      <c r="E35" s="77" t="n">
        <f aca="false">E34</f>
        <v>1287.88</v>
      </c>
      <c r="F35" s="77" t="n">
        <f aca="false">E35*100/'RIPTE e IPC'!$T885</f>
        <v>826.316563184165</v>
      </c>
      <c r="G35" s="77" t="n">
        <f aca="false">G34</f>
        <v>1839.85</v>
      </c>
      <c r="H35" s="77" t="n">
        <f aca="false">G35*100/'RIPTE e IPC'!$T885</f>
        <v>1180.46598190389</v>
      </c>
      <c r="I35" s="77" t="n">
        <f aca="false">I34</f>
        <v>2943.76</v>
      </c>
      <c r="J35" s="77" t="n">
        <f aca="false">I35*100/'RIPTE e IPC'!$T885</f>
        <v>1888.74557104623</v>
      </c>
      <c r="K35" s="77" t="n">
        <f aca="false">K34</f>
        <v>4047.66</v>
      </c>
      <c r="L35" s="77"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75" t="n">
        <f aca="false">A50-1</f>
        <v>2016</v>
      </c>
      <c r="B38" s="75" t="str">
        <f aca="false">B50</f>
        <v>Noviembre</v>
      </c>
      <c r="C38" s="77" t="n">
        <f aca="false">C37</f>
        <v>1050.18</v>
      </c>
      <c r="D38" s="77" t="n">
        <f aca="false">C38*100/'RIPTE e IPC'!$T888</f>
        <v>640.431507329791</v>
      </c>
      <c r="E38" s="77" t="n">
        <f aca="false">E37</f>
        <v>1470.26</v>
      </c>
      <c r="F38" s="77" t="n">
        <f aca="false">E38*100/'RIPTE e IPC'!$T888</f>
        <v>896.60898890352</v>
      </c>
      <c r="G38" s="77" t="n">
        <f aca="false">G37</f>
        <v>2100.36</v>
      </c>
      <c r="H38" s="77" t="n">
        <f aca="false">G38*100/'RIPTE e IPC'!$T888</f>
        <v>1280.86301465958</v>
      </c>
      <c r="I38" s="77" t="n">
        <f aca="false">I37</f>
        <v>3360.59</v>
      </c>
      <c r="J38" s="77" t="n">
        <f aca="false">I38*100/'RIPTE e IPC'!$T888</f>
        <v>2049.3893610785</v>
      </c>
      <c r="K38" s="77" t="n">
        <f aca="false">K37</f>
        <v>4620.8</v>
      </c>
      <c r="L38" s="77"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75" t="n">
        <f aca="false">A53-1</f>
        <v>2017</v>
      </c>
      <c r="B41" s="75" t="str">
        <f aca="false">B53</f>
        <v>Febrero</v>
      </c>
      <c r="C41" s="77" t="n">
        <f aca="false">C40</f>
        <v>1050.18</v>
      </c>
      <c r="D41" s="77" t="n">
        <f aca="false">C41*100/'RIPTE e IPC'!$T891</f>
        <v>610.355545809074</v>
      </c>
      <c r="E41" s="77" t="n">
        <f aca="false">E40</f>
        <v>1470.26</v>
      </c>
      <c r="F41" s="77" t="n">
        <f aca="false">E41*100/'RIPTE e IPC'!$T891</f>
        <v>854.502413663609</v>
      </c>
      <c r="G41" s="77" t="n">
        <f aca="false">G40</f>
        <v>2100.36</v>
      </c>
      <c r="H41" s="77" t="n">
        <f aca="false">G41*100/'RIPTE e IPC'!$T891</f>
        <v>1220.71109161815</v>
      </c>
      <c r="I41" s="77" t="n">
        <f aca="false">I40</f>
        <v>3360.59</v>
      </c>
      <c r="J41" s="77" t="n">
        <f aca="false">I41*100/'RIPTE e IPC'!$T891</f>
        <v>1953.14588326812</v>
      </c>
      <c r="K41" s="77" t="n">
        <f aca="false">K40</f>
        <v>4620.8</v>
      </c>
      <c r="L41" s="77"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75" t="n">
        <f aca="false">A56-1</f>
        <v>2017</v>
      </c>
      <c r="B44" s="75" t="str">
        <f aca="false">B56</f>
        <v>Mayo</v>
      </c>
      <c r="C44" s="77" t="n">
        <f aca="false">C43</f>
        <v>1186.29</v>
      </c>
      <c r="D44" s="77" t="n">
        <f aca="false">C44*100/'RIPTE e IPC'!$T894</f>
        <v>646.768946889862</v>
      </c>
      <c r="E44" s="77" t="n">
        <f aca="false">E43</f>
        <v>1660.8</v>
      </c>
      <c r="F44" s="77" t="n">
        <f aca="false">E44*100/'RIPTE e IPC'!$T894</f>
        <v>905.473254427401</v>
      </c>
      <c r="G44" s="77" t="n">
        <f aca="false">G43</f>
        <v>2372.58</v>
      </c>
      <c r="H44" s="77" t="n">
        <f aca="false">G44*100/'RIPTE e IPC'!$T894</f>
        <v>1293.53789377972</v>
      </c>
      <c r="I44" s="77" t="n">
        <f aca="false">I43</f>
        <v>3796.12</v>
      </c>
      <c r="J44" s="77" t="n">
        <f aca="false">I44*100/'RIPTE e IPC'!$T894</f>
        <v>2069.65626842302</v>
      </c>
      <c r="K44" s="77" t="n">
        <f aca="false">K43</f>
        <v>5219.66</v>
      </c>
      <c r="L44" s="77"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75" t="n">
        <f aca="false">A59-1</f>
        <v>2017</v>
      </c>
      <c r="B47" s="75" t="str">
        <f aca="false">B59</f>
        <v>Agosto</v>
      </c>
      <c r="C47" s="77" t="n">
        <f aca="false">C46</f>
        <v>1186.29</v>
      </c>
      <c r="D47" s="77" t="n">
        <f aca="false">C47*100/'RIPTE e IPC'!$T897</f>
        <v>619.572362533734</v>
      </c>
      <c r="E47" s="77" t="n">
        <f aca="false">E46</f>
        <v>1660.8</v>
      </c>
      <c r="F47" s="77" t="n">
        <f aca="false">E47*100/'RIPTE e IPC'!$T897</f>
        <v>867.398173883305</v>
      </c>
      <c r="G47" s="77" t="n">
        <f aca="false">G46</f>
        <v>2372.58</v>
      </c>
      <c r="H47" s="77" t="n">
        <f aca="false">G47*100/'RIPTE e IPC'!$T897</f>
        <v>1239.14472506747</v>
      </c>
      <c r="I47" s="77" t="n">
        <f aca="false">I46</f>
        <v>3796.12</v>
      </c>
      <c r="J47" s="77" t="n">
        <f aca="false">I47*100/'RIPTE e IPC'!$T897</f>
        <v>1982.62738188939</v>
      </c>
      <c r="K47" s="77" t="n">
        <f aca="false">K46</f>
        <v>5219.66</v>
      </c>
      <c r="L47" s="77"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75" t="n">
        <f aca="false">A62-1</f>
        <v>2017</v>
      </c>
      <c r="B50" s="75" t="str">
        <f aca="false">B62</f>
        <v>Noviembre</v>
      </c>
      <c r="C50" s="77" t="n">
        <f aca="false">C49</f>
        <v>1344.30153960326</v>
      </c>
      <c r="D50" s="77" t="n">
        <f aca="false">C50*100/'RIPTE e IPC'!$T900</f>
        <v>669.532580128954</v>
      </c>
      <c r="E50" s="77" t="n">
        <f aca="false">E49</f>
        <v>1882.01092117934</v>
      </c>
      <c r="F50" s="77" t="n">
        <f aca="false">E50*100/'RIPTE e IPC'!$T900</f>
        <v>937.340016928009</v>
      </c>
      <c r="G50" s="77" t="n">
        <f aca="false">G49</f>
        <v>2688.60307920653</v>
      </c>
      <c r="H50" s="77" t="n">
        <f aca="false">G50*100/'RIPTE e IPC'!$T900</f>
        <v>1339.06516025791</v>
      </c>
      <c r="I50" s="77" t="n">
        <f aca="false">I49</f>
        <v>4301.75930959786</v>
      </c>
      <c r="J50" s="77" t="n">
        <f aca="false">I50*100/'RIPTE e IPC'!$T900</f>
        <v>2142.5014587864</v>
      </c>
      <c r="K50" s="77" t="n">
        <f aca="false">K49</f>
        <v>5914.91553998915</v>
      </c>
      <c r="L50" s="77"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75" t="n">
        <f aca="false">'RIPTE e IPC'!A903</f>
        <v>2018</v>
      </c>
      <c r="B53" s="75" t="str">
        <f aca="false">'RIPTE e IPC'!B903</f>
        <v>Febrero</v>
      </c>
      <c r="C53" s="77" t="n">
        <f aca="false">C52</f>
        <v>1344.30153960326</v>
      </c>
      <c r="D53" s="77" t="n">
        <f aca="false">C53*100/'RIPTE e IPC'!$T903</f>
        <v>622.859074924479</v>
      </c>
      <c r="E53" s="77" t="n">
        <f aca="false">E52</f>
        <v>1882.01092117934</v>
      </c>
      <c r="F53" s="77" t="n">
        <f aca="false">E53*100/'RIPTE e IPC'!$T903</f>
        <v>871.997499690048</v>
      </c>
      <c r="G53" s="77" t="n">
        <f aca="false">G52</f>
        <v>2688.60307920653</v>
      </c>
      <c r="H53" s="77" t="n">
        <f aca="false">G53*100/'RIPTE e IPC'!$T903</f>
        <v>1245.71814984896</v>
      </c>
      <c r="I53" s="77" t="n">
        <f aca="false">I52</f>
        <v>4301.75930959786</v>
      </c>
      <c r="J53" s="77" t="n">
        <f aca="false">I53*100/'RIPTE e IPC'!$T903</f>
        <v>1993.14643715623</v>
      </c>
      <c r="K53" s="77" t="n">
        <f aca="false">K52</f>
        <v>5914.91553998915</v>
      </c>
      <c r="L53" s="77"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75" t="n">
        <f aca="false">'RIPTE e IPC'!A906</f>
        <v>2018</v>
      </c>
      <c r="B56" s="75" t="str">
        <f aca="false">'RIPTE e IPC'!B906</f>
        <v>Mayo</v>
      </c>
      <c r="C56" s="77" t="n">
        <f aca="false">C55</f>
        <v>1421.06</v>
      </c>
      <c r="D56" s="77" t="n">
        <f aca="false">C56*100/'RIPTE e IPC'!$T906</f>
        <v>613.478206526124</v>
      </c>
      <c r="E56" s="77" t="n">
        <f aca="false">E55</f>
        <v>1989.48</v>
      </c>
      <c r="F56" s="77" t="n">
        <f aca="false">E56*100/'RIPTE e IPC'!$T906</f>
        <v>858.867762317984</v>
      </c>
      <c r="G56" s="77" t="n">
        <f aca="false">G55</f>
        <v>2842.12</v>
      </c>
      <c r="H56" s="77" t="n">
        <f aca="false">G56*100/'RIPTE e IPC'!$T906</f>
        <v>1226.95641305225</v>
      </c>
      <c r="I56" s="77" t="n">
        <f aca="false">I55</f>
        <v>4547.4</v>
      </c>
      <c r="J56" s="77" t="n">
        <f aca="false">I56*100/'RIPTE e IPC'!$T906</f>
        <v>1963.13371452078</v>
      </c>
      <c r="K56" s="77" t="n">
        <f aca="false">K55</f>
        <v>6252.66</v>
      </c>
      <c r="L56" s="77"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75" t="n">
        <f aca="false">'RIPTE e IPC'!A909</f>
        <v>2018</v>
      </c>
      <c r="B59" s="75" t="str">
        <f aca="false">'RIPTE e IPC'!B909</f>
        <v>Agosto</v>
      </c>
      <c r="C59" s="77" t="n">
        <f aca="false">C58</f>
        <v>1501.92</v>
      </c>
      <c r="D59" s="77" t="n">
        <f aca="false">C59*100/'RIPTE e IPC'!$T909</f>
        <v>583.531541798198</v>
      </c>
      <c r="E59" s="77" t="n">
        <f aca="false">E58</f>
        <v>2102.68</v>
      </c>
      <c r="F59" s="77" t="n">
        <f aca="false">E59*100/'RIPTE e IPC'!$T909</f>
        <v>816.941050327737</v>
      </c>
      <c r="G59" s="77" t="n">
        <f aca="false">G58</f>
        <v>3003.84</v>
      </c>
      <c r="H59" s="77" t="n">
        <f aca="false">G59*100/'RIPTE e IPC'!$T909</f>
        <v>1167.0630835964</v>
      </c>
      <c r="I59" s="77" t="n">
        <f aca="false">I58</f>
        <v>4806.14</v>
      </c>
      <c r="J59" s="77" t="n">
        <f aca="false">I59*100/'RIPTE e IPC'!$T909</f>
        <v>1867.29937965936</v>
      </c>
      <c r="K59" s="77" t="n">
        <f aca="false">K58</f>
        <v>6608.44</v>
      </c>
      <c r="L59" s="77"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75" t="n">
        <f aca="false">'RIPTE e IPC'!A912</f>
        <v>2018</v>
      </c>
      <c r="B62" s="75" t="str">
        <f aca="false">'RIPTE e IPC'!B912</f>
        <v>Noviembre</v>
      </c>
      <c r="C62" s="77" t="n">
        <f aca="false">C61</f>
        <v>1602.24</v>
      </c>
      <c r="D62" s="77" t="n">
        <f aca="false">C62*100/'RIPTE e IPC'!$T912</f>
        <v>537.484912661419</v>
      </c>
      <c r="E62" s="77" t="n">
        <f aca="false">E61</f>
        <v>2243.14</v>
      </c>
      <c r="F62" s="77" t="n">
        <f aca="false">E62*100/'RIPTE e IPC'!$T912</f>
        <v>752.480219559701</v>
      </c>
      <c r="G62" s="77" t="n">
        <f aca="false">G61</f>
        <v>3204.5</v>
      </c>
      <c r="H62" s="77" t="n">
        <f aca="false">G62*100/'RIPTE e IPC'!$T912</f>
        <v>1074.97653449141</v>
      </c>
      <c r="I62" s="77" t="n">
        <f aca="false">I61</f>
        <v>5127.19</v>
      </c>
      <c r="J62" s="77" t="n">
        <f aca="false">I62*100/'RIPTE e IPC'!$T912</f>
        <v>1719.95910060197</v>
      </c>
      <c r="K62" s="77" t="n">
        <f aca="false">K61</f>
        <v>7049.88</v>
      </c>
      <c r="L62" s="77"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75" t="n">
        <f aca="false">'RIPTE e IPC'!A915</f>
        <v>2019</v>
      </c>
      <c r="B65" s="75" t="str">
        <f aca="false">'RIPTE e IPC'!B915</f>
        <v>Febrero</v>
      </c>
      <c r="C65" s="77" t="n">
        <f aca="false">C64</f>
        <v>1726.9</v>
      </c>
      <c r="D65" s="77" t="n">
        <f aca="false">C65*100/'RIPTE e IPC'!$T915</f>
        <v>528.921329978982</v>
      </c>
      <c r="E65" s="77" t="n">
        <f aca="false">E64</f>
        <v>2417.66</v>
      </c>
      <c r="F65" s="77" t="n">
        <f aca="false">E65*100/'RIPTE e IPC'!$T915</f>
        <v>740.489861970575</v>
      </c>
      <c r="G65" s="77" t="n">
        <f aca="false">G64</f>
        <v>3453.81</v>
      </c>
      <c r="H65" s="77" t="n">
        <f aca="false">G65*100/'RIPTE e IPC'!$T915</f>
        <v>1057.84572279501</v>
      </c>
      <c r="I65" s="77" t="n">
        <f aca="false">I64</f>
        <v>5526.08</v>
      </c>
      <c r="J65" s="77" t="n">
        <f aca="false">I65*100/'RIPTE e IPC'!$T915</f>
        <v>1692.54825593274</v>
      </c>
      <c r="K65" s="77" t="n">
        <f aca="false">K64</f>
        <v>7598.36</v>
      </c>
      <c r="L65" s="77"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75" t="n">
        <f aca="false">'RIPTE e IPC'!A918</f>
        <v>2019</v>
      </c>
      <c r="B68" s="75" t="str">
        <f aca="false">'RIPTE e IPC'!B918</f>
        <v>Mayo</v>
      </c>
      <c r="C68" s="77" t="n">
        <f aca="false">C67</f>
        <v>1931.2</v>
      </c>
      <c r="D68" s="77" t="n">
        <f aca="false">C68*100/'RIPTE e IPC'!$T918</f>
        <v>530.023205823717</v>
      </c>
      <c r="E68" s="77" t="n">
        <f aca="false">E67</f>
        <v>2703.66</v>
      </c>
      <c r="F68" s="77" t="n">
        <f aca="false">E68*100/'RIPTE e IPC'!$T918</f>
        <v>742.026999097633</v>
      </c>
      <c r="G68" s="77" t="n">
        <f aca="false">G67</f>
        <v>3862.4</v>
      </c>
      <c r="H68" s="77" t="n">
        <f aca="false">G68*100/'RIPTE e IPC'!$T918</f>
        <v>1060.04641164743</v>
      </c>
      <c r="I68" s="77" t="n">
        <f aca="false">I67</f>
        <v>6179.82</v>
      </c>
      <c r="J68" s="77" t="n">
        <f aca="false">I68*100/'RIPTE e IPC'!$T918</f>
        <v>1696.06876958032</v>
      </c>
      <c r="K68" s="77" t="n">
        <f aca="false">K67</f>
        <v>8497.26</v>
      </c>
      <c r="L68" s="77"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559.127460130455</v>
      </c>
      <c r="E70" s="5" t="n">
        <f aca="false">E69</f>
        <v>2994.04</v>
      </c>
      <c r="F70" s="5" t="n">
        <f aca="false">E70*100/'RIPTE e IPC'!$T920</f>
        <v>782.774783962007</v>
      </c>
      <c r="G70" s="5" t="n">
        <f aca="false">G69</f>
        <v>4277.21</v>
      </c>
      <c r="H70" s="5" t="n">
        <f aca="false">G70*100/'RIPTE e IPC'!$T920</f>
        <v>1118.2523058176</v>
      </c>
      <c r="I70" s="5" t="n">
        <f aca="false">I69</f>
        <v>6843.54</v>
      </c>
      <c r="J70" s="5" t="n">
        <f aca="false">I70*100/'RIPTE e IPC'!$T920</f>
        <v>1789.20473508549</v>
      </c>
      <c r="K70" s="5" t="n">
        <f aca="false">K69</f>
        <v>9409.86</v>
      </c>
      <c r="L70" s="5" t="n">
        <f aca="false">K70*100/'RIPTE e IPC'!$T920</f>
        <v>2460.15454991006</v>
      </c>
    </row>
    <row r="71" customFormat="false" ht="15" hidden="false" customHeight="false" outlineLevel="0" collapsed="false">
      <c r="A71" s="75" t="n">
        <f aca="false">'RIPTE e IPC'!A921</f>
        <v>2019</v>
      </c>
      <c r="B71" s="75" t="str">
        <f aca="false">'RIPTE e IPC'!B921</f>
        <v>Agosto</v>
      </c>
      <c r="C71" s="77" t="n">
        <f aca="false">C70</f>
        <v>2138.61</v>
      </c>
      <c r="D71" s="77" t="n">
        <f aca="false">C71*100/'RIPTE e IPC'!$T921</f>
        <v>532.502342981385</v>
      </c>
      <c r="E71" s="77" t="n">
        <f aca="false">E70</f>
        <v>2994.04</v>
      </c>
      <c r="F71" s="77" t="n">
        <f aca="false">E71*100/'RIPTE e IPC'!$T921</f>
        <v>745.49979424953</v>
      </c>
      <c r="G71" s="77" t="n">
        <f aca="false">G70</f>
        <v>4277.21</v>
      </c>
      <c r="H71" s="77" t="n">
        <f aca="false">G71*100/'RIPTE e IPC'!$T921</f>
        <v>1065.00219601676</v>
      </c>
      <c r="I71" s="77" t="n">
        <f aca="false">I70</f>
        <v>6843.54</v>
      </c>
      <c r="J71" s="77" t="n">
        <f aca="false">I71*100/'RIPTE e IPC'!$T921</f>
        <v>1704.00450960523</v>
      </c>
      <c r="K71" s="77" t="n">
        <f aca="false">K70</f>
        <v>9409.86</v>
      </c>
      <c r="L71" s="77" t="n">
        <f aca="false">K71*100/'RIPTE e IPC'!$T921</f>
        <v>2343.00433324768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75" t="n">
        <f aca="false">'RIPTE e IPC'!A924</f>
        <v>2019</v>
      </c>
      <c r="B74" s="75" t="str">
        <f aca="false">'RIPTE e IPC'!B924</f>
        <v>Noviembre</v>
      </c>
      <c r="C74" s="77" t="n">
        <f aca="false">C73</f>
        <v>0</v>
      </c>
      <c r="D74" s="77"/>
      <c r="E74" s="77" t="n">
        <f aca="false">E73</f>
        <v>0</v>
      </c>
      <c r="F74" s="77"/>
      <c r="G74" s="77" t="n">
        <f aca="false">G73</f>
        <v>0</v>
      </c>
      <c r="H74" s="77"/>
      <c r="I74" s="77" t="n">
        <f aca="false">I73</f>
        <v>0</v>
      </c>
      <c r="J74" s="77"/>
      <c r="K74" s="77" t="n">
        <f aca="false">K73</f>
        <v>0</v>
      </c>
      <c r="L74" s="77"/>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74</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25.4438775510204"/>
    <col collapsed="false" hidden="false" max="12" min="11" style="0" width="42.3265306122449"/>
    <col collapsed="false" hidden="false" max="1025" min="13" style="0" width="25.4438775510204"/>
  </cols>
  <sheetData>
    <row r="1" customFormat="false" ht="12.8" hidden="false" customHeight="false" outlineLevel="0" collapsed="false">
      <c r="A1" s="84" t="s">
        <v>83</v>
      </c>
      <c r="B1" s="84"/>
      <c r="C1" s="84"/>
      <c r="D1" s="84"/>
      <c r="E1" s="84"/>
      <c r="F1" s="84"/>
    </row>
    <row r="2" customFormat="false" ht="13.8" hidden="false" customHeight="false" outlineLevel="0" collapsed="false">
      <c r="A2" s="85" t="s">
        <v>84</v>
      </c>
      <c r="B2" s="85"/>
      <c r="C2" s="85"/>
      <c r="D2" s="85"/>
      <c r="E2" s="85"/>
      <c r="F2" s="85"/>
    </row>
    <row r="3" customFormat="false" ht="12.8" hidden="false" customHeight="false" outlineLevel="0" collapsed="false">
      <c r="A3" s="86" t="s">
        <v>85</v>
      </c>
      <c r="B3" s="87"/>
      <c r="C3" s="87"/>
      <c r="D3" s="87"/>
      <c r="E3" s="87"/>
      <c r="F3" s="87"/>
    </row>
    <row r="4" customFormat="false" ht="25.55" hidden="false" customHeight="true" outlineLevel="0" collapsed="false">
      <c r="A4" s="88" t="s">
        <v>86</v>
      </c>
      <c r="B4" s="88"/>
      <c r="C4" s="89" t="s">
        <v>87</v>
      </c>
      <c r="D4" s="89" t="s">
        <v>88</v>
      </c>
      <c r="E4" s="89" t="s">
        <v>89</v>
      </c>
      <c r="F4" s="89" t="s">
        <v>90</v>
      </c>
    </row>
    <row r="5" customFormat="false" ht="14.05" hidden="false" customHeight="false" outlineLevel="0" collapsed="false">
      <c r="A5" s="89" t="s">
        <v>91</v>
      </c>
      <c r="B5" s="89" t="s">
        <v>92</v>
      </c>
      <c r="C5" s="89"/>
      <c r="D5" s="89"/>
      <c r="E5" s="89"/>
      <c r="F5" s="89"/>
      <c r="I5" s="90" t="s">
        <v>93</v>
      </c>
      <c r="J5" s="90"/>
      <c r="K5" s="90"/>
      <c r="L5" s="90"/>
    </row>
    <row r="6" customFormat="false" ht="57.1" hidden="false" customHeight="true" outlineLevel="0" collapsed="false">
      <c r="A6" s="91" t="n">
        <v>1993</v>
      </c>
      <c r="B6" s="92" t="s">
        <v>94</v>
      </c>
      <c r="C6" s="93" t="n">
        <v>200</v>
      </c>
      <c r="D6" s="93"/>
      <c r="E6" s="94"/>
      <c r="F6" s="93" t="n">
        <f aca="false">+'Minimum wage'!C6/'Minimum wage'!$C$6*100</f>
        <v>100</v>
      </c>
      <c r="I6" s="95" t="s">
        <v>95</v>
      </c>
      <c r="J6" s="96" t="s">
        <v>96</v>
      </c>
      <c r="K6" s="97" t="s">
        <v>97</v>
      </c>
      <c r="L6" s="98" t="s">
        <v>98</v>
      </c>
    </row>
    <row r="7" customFormat="false" ht="12.8" hidden="false" customHeight="false" outlineLevel="0" collapsed="false">
      <c r="A7" s="91" t="n">
        <v>2003</v>
      </c>
      <c r="B7" s="92" t="s">
        <v>99</v>
      </c>
      <c r="C7" s="93" t="n">
        <v>250</v>
      </c>
      <c r="D7" s="93" t="n">
        <f aca="false">'Minimum wage'!C7*100/'RIPTE e IPC'!T728</f>
        <v>760.150483911932</v>
      </c>
      <c r="E7" s="99" t="n">
        <f aca="false">+'Minimum wage'!C7/'Minimum wage'!C6-1</f>
        <v>0.25</v>
      </c>
      <c r="F7" s="93" t="n">
        <f aca="false">+'Minimum wage'!C7/'Minimum wage'!$C$6*100</f>
        <v>125</v>
      </c>
      <c r="I7" s="95"/>
      <c r="J7" s="96"/>
      <c r="K7" s="97"/>
      <c r="L7" s="98"/>
    </row>
    <row r="8" customFormat="false" ht="12.8" hidden="false" customHeight="false" outlineLevel="0" collapsed="false">
      <c r="A8" s="91" t="n">
        <v>2003</v>
      </c>
      <c r="B8" s="92" t="s">
        <v>94</v>
      </c>
      <c r="C8" s="93" t="n">
        <v>260</v>
      </c>
      <c r="D8" s="93" t="n">
        <f aca="false">'Minimum wage'!C8*100/'RIPTE e IPC'!T729</f>
        <v>790.36406439252</v>
      </c>
      <c r="E8" s="99" t="n">
        <f aca="false">+'Minimum wage'!C8/'Minimum wage'!C7-1</f>
        <v>0.04</v>
      </c>
      <c r="F8" s="93" t="n">
        <f aca="false">+'Minimum wage'!C8/'Minimum wage'!$C$6*100</f>
        <v>130</v>
      </c>
      <c r="I8" s="100"/>
      <c r="J8" s="101"/>
      <c r="K8" s="97"/>
      <c r="L8" s="98"/>
    </row>
    <row r="9" customFormat="false" ht="13.8" hidden="false" customHeight="false" outlineLevel="0" collapsed="false">
      <c r="A9" s="91" t="n">
        <v>2003</v>
      </c>
      <c r="B9" s="92" t="s">
        <v>100</v>
      </c>
      <c r="C9" s="93" t="n">
        <v>270</v>
      </c>
      <c r="D9" s="93" t="n">
        <f aca="false">'Minimum wage'!C9*100/'RIPTE e IPC'!T730</f>
        <v>820.437540433277</v>
      </c>
      <c r="E9" s="99" t="n">
        <f aca="false">+'Minimum wage'!C9/'Minimum wage'!C8-1</f>
        <v>0.0384615384615385</v>
      </c>
      <c r="F9" s="93" t="n">
        <f aca="false">+'Minimum wage'!C9/'Minimum wage'!$C$6*100</f>
        <v>135</v>
      </c>
      <c r="I9" s="102" t="n">
        <v>1994</v>
      </c>
      <c r="J9" s="102" t="n">
        <v>3</v>
      </c>
      <c r="K9" s="103" t="n">
        <v>200</v>
      </c>
      <c r="L9" s="103" t="n">
        <f aca="false">'Minimum wage'!K9*100/'RIPTE e IPC'!T621</f>
        <v>878.397708650299</v>
      </c>
    </row>
    <row r="10" customFormat="false" ht="13.8" hidden="false" customHeight="false" outlineLevel="0" collapsed="false">
      <c r="A10" s="91" t="n">
        <v>2003</v>
      </c>
      <c r="B10" s="92" t="s">
        <v>101</v>
      </c>
      <c r="C10" s="93" t="n">
        <v>280</v>
      </c>
      <c r="D10" s="93" t="n">
        <f aca="false">'Minimum wage'!C10*100/'RIPTE e IPC'!T731</f>
        <v>845.838144397284</v>
      </c>
      <c r="E10" s="99" t="n">
        <f aca="false">+'Minimum wage'!C10/'Minimum wage'!C9-1</f>
        <v>0.037037037037037</v>
      </c>
      <c r="F10" s="93" t="n">
        <f aca="false">+'Minimum wage'!C10/'Minimum wage'!$C$6*100</f>
        <v>140</v>
      </c>
      <c r="I10" s="104" t="n">
        <v>1994</v>
      </c>
      <c r="J10" s="104" t="n">
        <v>4</v>
      </c>
      <c r="K10" s="105" t="n">
        <v>200</v>
      </c>
      <c r="L10" s="106" t="n">
        <f aca="false">'Minimum wage'!K10*100/'RIPTE e IPC'!T624</f>
        <v>867.678259684337</v>
      </c>
    </row>
    <row r="11" customFormat="false" ht="13.8" hidden="false" customHeight="false" outlineLevel="0" collapsed="false">
      <c r="A11" s="91" t="n">
        <v>2003</v>
      </c>
      <c r="B11" s="92" t="s">
        <v>102</v>
      </c>
      <c r="C11" s="93" t="n">
        <v>290</v>
      </c>
      <c r="D11" s="93" t="n">
        <f aca="false">'Minimum wage'!C11*100/'RIPTE e IPC'!T732</f>
        <v>873.891461288125</v>
      </c>
      <c r="E11" s="99" t="n">
        <f aca="false">+'Minimum wage'!C11/'Minimum wage'!C10-1</f>
        <v>0.0357142857142858</v>
      </c>
      <c r="F11" s="93" t="n">
        <f aca="false">+'Minimum wage'!C11/'Minimum wage'!$C$6*100</f>
        <v>145</v>
      </c>
      <c r="I11" s="102" t="n">
        <v>1995</v>
      </c>
      <c r="J11" s="102" t="n">
        <v>1</v>
      </c>
      <c r="K11" s="103" t="n">
        <v>200</v>
      </c>
      <c r="L11" s="103" t="n">
        <f aca="false">'Minimum wage'!K11*100/'RIPTE e IPC'!T627</f>
        <v>855.163997736316</v>
      </c>
    </row>
    <row r="12" customFormat="false" ht="12.8" hidden="false" customHeight="false" outlineLevel="0" collapsed="false">
      <c r="A12" s="91" t="n">
        <v>2003</v>
      </c>
      <c r="B12" s="92" t="s">
        <v>103</v>
      </c>
      <c r="C12" s="93" t="n">
        <v>300</v>
      </c>
      <c r="D12" s="93" t="n">
        <f aca="false">'Minimum wage'!C12*100/'RIPTE e IPC'!T733</f>
        <v>902.110301658548</v>
      </c>
      <c r="E12" s="99" t="n">
        <f aca="false">+'Minimum wage'!C12/'Minimum wage'!C11-1</f>
        <v>0.0344827586206897</v>
      </c>
      <c r="F12" s="93" t="n">
        <f aca="false">+'Minimum wage'!C12/'Minimum wage'!$C$6*100</f>
        <v>150</v>
      </c>
      <c r="I12" s="104" t="n">
        <v>1995</v>
      </c>
      <c r="J12" s="104" t="n">
        <v>2</v>
      </c>
      <c r="K12" s="105" t="n">
        <v>200</v>
      </c>
      <c r="L12" s="106" t="n">
        <f aca="false">'Minimum wage'!K12*100/'RIPTE e IPC'!T630</f>
        <v>854.933031766446</v>
      </c>
    </row>
    <row r="13" customFormat="false" ht="13.8" hidden="false" customHeight="false" outlineLevel="0" collapsed="false">
      <c r="A13" s="91" t="n">
        <v>2004</v>
      </c>
      <c r="B13" s="92" t="s">
        <v>104</v>
      </c>
      <c r="C13" s="93" t="n">
        <v>350</v>
      </c>
      <c r="D13" s="93" t="n">
        <f aca="false">'Minimum wage'!C13*100/'RIPTE e IPC'!T734</f>
        <v>1048.05640300498</v>
      </c>
      <c r="E13" s="99" t="n">
        <f aca="false">+'Minimum wage'!C13/'Minimum wage'!C12-1</f>
        <v>0.166666666666667</v>
      </c>
      <c r="F13" s="93" t="n">
        <f aca="false">+'Minimum wage'!C13/'Minimum wage'!$C$6*100</f>
        <v>175</v>
      </c>
      <c r="I13" s="102" t="n">
        <f aca="false">'Minimum wage'!I9+1</f>
        <v>1995</v>
      </c>
      <c r="J13" s="102" t="n">
        <f aca="false">'Minimum wage'!J9</f>
        <v>3</v>
      </c>
      <c r="K13" s="103" t="n">
        <v>200</v>
      </c>
      <c r="L13" s="103" t="n">
        <f aca="false">'Minimum wage'!K13*100/'RIPTE e IPC'!T633</f>
        <v>855.308459499783</v>
      </c>
    </row>
    <row r="14" customFormat="false" ht="12.8" hidden="false" customHeight="false" outlineLevel="0" collapsed="false">
      <c r="A14" s="107" t="n">
        <v>2004</v>
      </c>
      <c r="B14" s="108" t="s">
        <v>100</v>
      </c>
      <c r="C14" s="109" t="n">
        <v>450</v>
      </c>
      <c r="D14" s="109"/>
      <c r="E14" s="99" t="n">
        <f aca="false">+'Minimum wage'!C14/'Minimum wage'!C13-1</f>
        <v>0.285714285714286</v>
      </c>
      <c r="F14" s="109" t="n">
        <f aca="false">+'Minimum wage'!C14/'Minimum wage'!$C$6*100</f>
        <v>225</v>
      </c>
      <c r="I14" s="104" t="n">
        <f aca="false">'Minimum wage'!I10+1</f>
        <v>1995</v>
      </c>
      <c r="J14" s="104" t="n">
        <f aca="false">'Minimum wage'!J10</f>
        <v>4</v>
      </c>
      <c r="K14" s="105" t="n">
        <v>200</v>
      </c>
      <c r="L14" s="106" t="n">
        <f aca="false">'Minimum wage'!K14*100/'RIPTE e IPC'!T636</f>
        <v>852.959393568765</v>
      </c>
    </row>
    <row r="15" customFormat="false" ht="13.8" hidden="false" customHeight="false" outlineLevel="0" collapsed="false">
      <c r="A15" s="107" t="n">
        <v>2005</v>
      </c>
      <c r="B15" s="108" t="s">
        <v>105</v>
      </c>
      <c r="C15" s="109" t="n">
        <v>510</v>
      </c>
      <c r="D15" s="109"/>
      <c r="E15" s="99" t="n">
        <f aca="false">+'Minimum wage'!C15/'Minimum wage'!C14-1</f>
        <v>0.133333333333333</v>
      </c>
      <c r="F15" s="109" t="n">
        <f aca="false">+'Minimum wage'!C15/'Minimum wage'!$C$6*100</f>
        <v>255</v>
      </c>
      <c r="I15" s="102" t="n">
        <f aca="false">'Minimum wage'!I11+1</f>
        <v>1996</v>
      </c>
      <c r="J15" s="102" t="n">
        <f aca="false">'Minimum wage'!J11</f>
        <v>1</v>
      </c>
      <c r="K15" s="103" t="n">
        <v>200</v>
      </c>
      <c r="L15" s="103" t="n">
        <f aca="false">'Minimum wage'!K15*100/'RIPTE e IPC'!T639</f>
        <v>852.318671364332</v>
      </c>
    </row>
    <row r="16" customFormat="false" ht="12.8" hidden="false" customHeight="false" outlineLevel="0" collapsed="false">
      <c r="A16" s="107" t="n">
        <v>2005</v>
      </c>
      <c r="B16" s="108" t="s">
        <v>106</v>
      </c>
      <c r="C16" s="109" t="n">
        <v>570</v>
      </c>
      <c r="D16" s="109"/>
      <c r="E16" s="99" t="n">
        <f aca="false">+'Minimum wage'!C16/'Minimum wage'!C15-1</f>
        <v>0.117647058823529</v>
      </c>
      <c r="F16" s="109" t="n">
        <f aca="false">+'Minimum wage'!C16/'Minimum wage'!$C$6*100</f>
        <v>285</v>
      </c>
      <c r="I16" s="104" t="n">
        <f aca="false">'Minimum wage'!I12+1</f>
        <v>1996</v>
      </c>
      <c r="J16" s="104" t="n">
        <f aca="false">'Minimum wage'!J12</f>
        <v>2</v>
      </c>
      <c r="K16" s="105" t="n">
        <v>200</v>
      </c>
      <c r="L16" s="106" t="n">
        <f aca="false">'Minimum wage'!K16*100/'RIPTE e IPC'!T642</f>
        <v>857.693667160847</v>
      </c>
    </row>
    <row r="17" customFormat="false" ht="14.05" hidden="false" customHeight="false" outlineLevel="0" collapsed="false">
      <c r="A17" s="107" t="n">
        <v>2005</v>
      </c>
      <c r="B17" s="108" t="s">
        <v>99</v>
      </c>
      <c r="C17" s="109" t="n">
        <v>630</v>
      </c>
      <c r="D17" s="109"/>
      <c r="E17" s="99" t="n">
        <f aca="false">+'Minimum wage'!C17/'Minimum wage'!C16-1</f>
        <v>0.105263157894737</v>
      </c>
      <c r="F17" s="109" t="n">
        <f aca="false">+'Minimum wage'!C17/'Minimum wage'!$C$6*100</f>
        <v>315</v>
      </c>
      <c r="I17" s="102" t="n">
        <f aca="false">'Minimum wage'!I13+1</f>
        <v>1996</v>
      </c>
      <c r="J17" s="102" t="n">
        <f aca="false">'Minimum wage'!J13</f>
        <v>3</v>
      </c>
      <c r="K17" s="103" t="n">
        <v>200</v>
      </c>
      <c r="L17" s="103" t="n">
        <f aca="false">'Minimum wage'!K17*100/'RIPTE e IPC'!T645</f>
        <v>853.70746898465</v>
      </c>
    </row>
    <row r="18" customFormat="false" ht="12.8" hidden="false" customHeight="false" outlineLevel="0" collapsed="false">
      <c r="A18" s="107" t="n">
        <v>2006</v>
      </c>
      <c r="B18" s="108" t="s">
        <v>94</v>
      </c>
      <c r="C18" s="109" t="n">
        <v>760</v>
      </c>
      <c r="D18" s="109"/>
      <c r="E18" s="99" t="n">
        <f aca="false">+'Minimum wage'!C18/'Minimum wage'!C17-1</f>
        <v>0.206349206349206</v>
      </c>
      <c r="F18" s="109" t="n">
        <f aca="false">+'Minimum wage'!C18/'Minimum wage'!$C$6*100</f>
        <v>380</v>
      </c>
      <c r="I18" s="104" t="n">
        <f aca="false">'Minimum wage'!I14+1</f>
        <v>1996</v>
      </c>
      <c r="J18" s="104" t="n">
        <f aca="false">'Minimum wage'!J14</f>
        <v>4</v>
      </c>
      <c r="K18" s="105" t="n">
        <v>200</v>
      </c>
      <c r="L18" s="106" t="n">
        <f aca="false">'Minimum wage'!K18*100/'RIPTE e IPC'!T648</f>
        <v>849.20496758554</v>
      </c>
    </row>
    <row r="19" customFormat="false" ht="13.8" hidden="false" customHeight="false" outlineLevel="0" collapsed="false">
      <c r="A19" s="107" t="n">
        <v>2006</v>
      </c>
      <c r="B19" s="108" t="s">
        <v>100</v>
      </c>
      <c r="C19" s="109" t="n">
        <v>780</v>
      </c>
      <c r="D19" s="109"/>
      <c r="E19" s="99" t="n">
        <f aca="false">+'Minimum wage'!C19/'Minimum wage'!C18-1</f>
        <v>0.0263157894736843</v>
      </c>
      <c r="F19" s="109" t="n">
        <f aca="false">+'Minimum wage'!C19/'Minimum wage'!$C$6*100</f>
        <v>390</v>
      </c>
      <c r="I19" s="102" t="n">
        <f aca="false">'Minimum wage'!I15+1</f>
        <v>1997</v>
      </c>
      <c r="J19" s="102" t="n">
        <f aca="false">'Minimum wage'!J15</f>
        <v>1</v>
      </c>
      <c r="K19" s="103" t="n">
        <v>200</v>
      </c>
      <c r="L19" s="103" t="n">
        <f aca="false">'Minimum wage'!K19*100/'RIPTE e IPC'!T651</f>
        <v>844.427184861561</v>
      </c>
    </row>
    <row r="20" customFormat="false" ht="12.8" hidden="false" customHeight="false" outlineLevel="0" collapsed="false">
      <c r="A20" s="107" t="n">
        <v>2006</v>
      </c>
      <c r="B20" s="108" t="s">
        <v>102</v>
      </c>
      <c r="C20" s="109" t="n">
        <v>800</v>
      </c>
      <c r="D20" s="109"/>
      <c r="E20" s="99" t="n">
        <f aca="false">+'Minimum wage'!C20/'Minimum wage'!C19-1</f>
        <v>0.0256410256410255</v>
      </c>
      <c r="F20" s="109" t="n">
        <f aca="false">+'Minimum wage'!C20/'Minimum wage'!$C$6*100</f>
        <v>400</v>
      </c>
      <c r="I20" s="104" t="n">
        <f aca="false">'Minimum wage'!I16+1</f>
        <v>1997</v>
      </c>
      <c r="J20" s="104" t="n">
        <f aca="false">'Minimum wage'!J16</f>
        <v>2</v>
      </c>
      <c r="K20" s="105" t="n">
        <v>200</v>
      </c>
      <c r="L20" s="106" t="n">
        <f aca="false">'Minimum wage'!K20*100/'RIPTE e IPC'!T654</f>
        <v>852.131606014697</v>
      </c>
    </row>
    <row r="21" customFormat="false" ht="13.8" hidden="false" customHeight="false" outlineLevel="0" collapsed="false">
      <c r="A21" s="107" t="n">
        <v>2007</v>
      </c>
      <c r="B21" s="108" t="s">
        <v>94</v>
      </c>
      <c r="C21" s="109" t="n">
        <v>900</v>
      </c>
      <c r="D21" s="109"/>
      <c r="E21" s="99" t="n">
        <f aca="false">+'Minimum wage'!C21/'Minimum wage'!C20-1</f>
        <v>0.125</v>
      </c>
      <c r="F21" s="109" t="n">
        <f aca="false">+'Minimum wage'!C21/'Minimum wage'!$C$6*100</f>
        <v>450</v>
      </c>
      <c r="I21" s="102" t="n">
        <f aca="false">'Minimum wage'!I17+1</f>
        <v>1997</v>
      </c>
      <c r="J21" s="102" t="n">
        <f aca="false">'Minimum wage'!J17</f>
        <v>3</v>
      </c>
      <c r="K21" s="103" t="n">
        <v>200</v>
      </c>
      <c r="L21" s="103" t="n">
        <f aca="false">'Minimum wage'!K21*100/'RIPTE e IPC'!T657</f>
        <v>846.916929237476</v>
      </c>
    </row>
    <row r="22" customFormat="false" ht="12.8" hidden="false" customHeight="false" outlineLevel="0" collapsed="false">
      <c r="A22" s="107" t="n">
        <v>2007</v>
      </c>
      <c r="B22" s="108" t="s">
        <v>101</v>
      </c>
      <c r="C22" s="109" t="n">
        <v>960</v>
      </c>
      <c r="D22" s="109"/>
      <c r="E22" s="99" t="n">
        <f aca="false">+'Minimum wage'!C22/'Minimum wage'!C21-1</f>
        <v>0.0666666666666667</v>
      </c>
      <c r="F22" s="109" t="n">
        <f aca="false">+'Minimum wage'!C22/'Minimum wage'!$C$6*100</f>
        <v>480</v>
      </c>
      <c r="I22" s="104" t="n">
        <f aca="false">'Minimum wage'!I18+1</f>
        <v>1997</v>
      </c>
      <c r="J22" s="104" t="n">
        <f aca="false">'Minimum wage'!J18</f>
        <v>4</v>
      </c>
      <c r="K22" s="105" t="n">
        <v>200</v>
      </c>
      <c r="L22" s="106" t="n">
        <f aca="false">'Minimum wage'!K22*100/'RIPTE e IPC'!T660</f>
        <v>850.295464694148</v>
      </c>
    </row>
    <row r="23" customFormat="false" ht="13.8" hidden="false" customHeight="false" outlineLevel="0" collapsed="false">
      <c r="A23" s="107" t="n">
        <v>2007</v>
      </c>
      <c r="B23" s="108" t="s">
        <v>103</v>
      </c>
      <c r="C23" s="109" t="n">
        <v>980</v>
      </c>
      <c r="D23" s="109"/>
      <c r="E23" s="99" t="n">
        <f aca="false">+'Minimum wage'!C23/'Minimum wage'!C22-1</f>
        <v>0.0208333333333333</v>
      </c>
      <c r="F23" s="109" t="n">
        <f aca="false">+'Minimum wage'!C23/'Minimum wage'!$C$6*100</f>
        <v>490</v>
      </c>
      <c r="I23" s="102" t="n">
        <f aca="false">'Minimum wage'!I19+1</f>
        <v>1998</v>
      </c>
      <c r="J23" s="102" t="n">
        <f aca="false">'Minimum wage'!J19</f>
        <v>1</v>
      </c>
      <c r="K23" s="103" t="n">
        <v>200</v>
      </c>
      <c r="L23" s="103" t="n">
        <f aca="false">'Minimum wage'!K23*100/'RIPTE e IPC'!T663</f>
        <v>840.615683061054</v>
      </c>
    </row>
    <row r="24" customFormat="false" ht="12.8" hidden="false" customHeight="false" outlineLevel="0" collapsed="false">
      <c r="A24" s="107" t="n">
        <v>2008</v>
      </c>
      <c r="B24" s="108" t="s">
        <v>94</v>
      </c>
      <c r="C24" s="109" t="n">
        <v>1200</v>
      </c>
      <c r="D24" s="109"/>
      <c r="E24" s="99" t="n">
        <f aca="false">+'Minimum wage'!C24/'Minimum wage'!C23-1</f>
        <v>0.224489795918367</v>
      </c>
      <c r="F24" s="109" t="n">
        <f aca="false">+'Minimum wage'!C24/'Minimum wage'!$C$6*100</f>
        <v>600</v>
      </c>
      <c r="I24" s="104" t="n">
        <f aca="false">'Minimum wage'!I20+1</f>
        <v>1998</v>
      </c>
      <c r="J24" s="104" t="n">
        <f aca="false">'Minimum wage'!J20</f>
        <v>2</v>
      </c>
      <c r="K24" s="105" t="n">
        <v>200</v>
      </c>
      <c r="L24" s="106" t="n">
        <f aca="false">'Minimum wage'!K24*100/'RIPTE e IPC'!T666</f>
        <v>842.186256977597</v>
      </c>
    </row>
    <row r="25" customFormat="false" ht="13.8" hidden="false" customHeight="false" outlineLevel="0" collapsed="false">
      <c r="A25" s="107" t="n">
        <v>2008</v>
      </c>
      <c r="B25" s="108" t="s">
        <v>103</v>
      </c>
      <c r="C25" s="109" t="n">
        <v>1240</v>
      </c>
      <c r="D25" s="109"/>
      <c r="E25" s="99" t="n">
        <f aca="false">+'Minimum wage'!C25/'Minimum wage'!C24-1</f>
        <v>0.0333333333333334</v>
      </c>
      <c r="F25" s="109" t="n">
        <f aca="false">+'Minimum wage'!C25/'Minimum wage'!$C$6*100</f>
        <v>620</v>
      </c>
      <c r="I25" s="102" t="n">
        <f aca="false">'Minimum wage'!I21+1</f>
        <v>1998</v>
      </c>
      <c r="J25" s="102" t="n">
        <f aca="false">'Minimum wage'!J21</f>
        <v>3</v>
      </c>
      <c r="K25" s="103" t="n">
        <v>200</v>
      </c>
      <c r="L25" s="103" t="n">
        <f aca="false">'Minimum wage'!K25*100/'RIPTE e IPC'!T669</f>
        <v>837.793354954403</v>
      </c>
    </row>
    <row r="26" customFormat="false" ht="12.8" hidden="false" customHeight="false" outlineLevel="0" collapsed="false">
      <c r="A26" s="107" t="n">
        <v>2009</v>
      </c>
      <c r="B26" s="108" t="s">
        <v>94</v>
      </c>
      <c r="C26" s="109" t="n">
        <v>1400</v>
      </c>
      <c r="D26" s="109"/>
      <c r="E26" s="99" t="n">
        <f aca="false">+'Minimum wage'!C26/'Minimum wage'!C25-1</f>
        <v>0.129032258064516</v>
      </c>
      <c r="F26" s="109" t="n">
        <f aca="false">+'Minimum wage'!C26/'Minimum wage'!$C$6*100</f>
        <v>700</v>
      </c>
      <c r="I26" s="104" t="n">
        <f aca="false">'Minimum wage'!I22+1</f>
        <v>1998</v>
      </c>
      <c r="J26" s="104" t="n">
        <f aca="false">'Minimum wage'!J22</f>
        <v>4</v>
      </c>
      <c r="K26" s="105" t="n">
        <v>200</v>
      </c>
      <c r="L26" s="106" t="n">
        <f aca="false">'Minimum wage'!K26*100/'RIPTE e IPC'!T672</f>
        <v>843.131733901513</v>
      </c>
    </row>
    <row r="27" customFormat="false" ht="13.8" hidden="false" customHeight="false" outlineLevel="0" collapsed="false">
      <c r="A27" s="107" t="n">
        <v>2009</v>
      </c>
      <c r="B27" s="108" t="s">
        <v>101</v>
      </c>
      <c r="C27" s="109" t="n">
        <v>1440</v>
      </c>
      <c r="D27" s="109"/>
      <c r="E27" s="99" t="n">
        <f aca="false">+'Minimum wage'!C27/'Minimum wage'!C26-1</f>
        <v>0.0285714285714285</v>
      </c>
      <c r="F27" s="109" t="n">
        <f aca="false">+'Minimum wage'!C27/'Minimum wage'!$C$6*100</f>
        <v>720</v>
      </c>
      <c r="I27" s="102" t="n">
        <f aca="false">'Minimum wage'!I23+1</f>
        <v>1999</v>
      </c>
      <c r="J27" s="102" t="n">
        <f aca="false">'Minimum wage'!J23</f>
        <v>1</v>
      </c>
      <c r="K27" s="103" t="n">
        <v>200</v>
      </c>
      <c r="L27" s="103" t="n">
        <f aca="false">'Minimum wage'!K27*100/'RIPTE e IPC'!T675</f>
        <v>840.639835873243</v>
      </c>
    </row>
    <row r="28" customFormat="false" ht="12.8" hidden="false" customHeight="false" outlineLevel="0" collapsed="false">
      <c r="A28" s="107" t="n">
        <v>2010</v>
      </c>
      <c r="B28" s="108" t="s">
        <v>104</v>
      </c>
      <c r="C28" s="109" t="n">
        <v>1500</v>
      </c>
      <c r="D28" s="109"/>
      <c r="E28" s="99" t="n">
        <f aca="false">+'Minimum wage'!C28/'Minimum wage'!C27-1</f>
        <v>0.0416666666666667</v>
      </c>
      <c r="F28" s="109" t="n">
        <f aca="false">+'Minimum wage'!C28/'Minimum wage'!$C$6*100</f>
        <v>750</v>
      </c>
      <c r="I28" s="104" t="n">
        <f aca="false">'Minimum wage'!I24+1</f>
        <v>1999</v>
      </c>
      <c r="J28" s="104" t="n">
        <f aca="false">'Minimum wage'!J24</f>
        <v>2</v>
      </c>
      <c r="K28" s="105" t="n">
        <v>200</v>
      </c>
      <c r="L28" s="106" t="n">
        <f aca="false">'Minimum wage'!K28*100/'RIPTE e IPC'!T678</f>
        <v>852.024545843622</v>
      </c>
    </row>
    <row r="29" customFormat="false" ht="13.8" hidden="false" customHeight="false" outlineLevel="0" collapsed="false">
      <c r="A29" s="107" t="n">
        <v>2010</v>
      </c>
      <c r="B29" s="108" t="s">
        <v>94</v>
      </c>
      <c r="C29" s="109" t="n">
        <v>1740</v>
      </c>
      <c r="D29" s="109"/>
      <c r="E29" s="99" t="n">
        <f aca="false">+'Minimum wage'!C29/'Minimum wage'!C28-1</f>
        <v>0.16</v>
      </c>
      <c r="F29" s="109" t="n">
        <f aca="false">+'Minimum wage'!C29/'Minimum wage'!$C$6*100</f>
        <v>870</v>
      </c>
      <c r="I29" s="102" t="n">
        <f aca="false">'Minimum wage'!I25+1</f>
        <v>1999</v>
      </c>
      <c r="J29" s="102" t="n">
        <f aca="false">'Minimum wage'!J25</f>
        <v>3</v>
      </c>
      <c r="K29" s="103" t="n">
        <v>200</v>
      </c>
      <c r="L29" s="103" t="n">
        <f aca="false">'Minimum wage'!K29*100/'RIPTE e IPC'!T681</f>
        <v>853.70907036207</v>
      </c>
    </row>
    <row r="30" customFormat="false" ht="12.8" hidden="false" customHeight="false" outlineLevel="0" collapsed="false">
      <c r="A30" s="107" t="n">
        <v>2011</v>
      </c>
      <c r="B30" s="108" t="s">
        <v>104</v>
      </c>
      <c r="C30" s="109" t="n">
        <v>1840</v>
      </c>
      <c r="D30" s="109"/>
      <c r="E30" s="99" t="n">
        <f aca="false">+'Minimum wage'!C30/'Minimum wage'!C29-1</f>
        <v>0.0574712643678161</v>
      </c>
      <c r="F30" s="109" t="n">
        <f aca="false">+'Minimum wage'!C30/'Minimum wage'!$C$6*100</f>
        <v>920</v>
      </c>
      <c r="I30" s="104" t="n">
        <f aca="false">'Minimum wage'!I26+1</f>
        <v>1999</v>
      </c>
      <c r="J30" s="104" t="n">
        <f aca="false">'Minimum wage'!J26</f>
        <v>4</v>
      </c>
      <c r="K30" s="105" t="n">
        <v>200</v>
      </c>
      <c r="L30" s="106" t="n">
        <f aca="false">'Minimum wage'!K30*100/'RIPTE e IPC'!T684</f>
        <v>858.259947738733</v>
      </c>
    </row>
    <row r="31" customFormat="false" ht="13.8" hidden="false" customHeight="false" outlineLevel="0" collapsed="false">
      <c r="A31" s="107" t="n">
        <v>2011</v>
      </c>
      <c r="B31" s="108" t="s">
        <v>100</v>
      </c>
      <c r="C31" s="109" t="n">
        <v>2300</v>
      </c>
      <c r="D31" s="109"/>
      <c r="E31" s="99" t="n">
        <f aca="false">+'Minimum wage'!C31/'Minimum wage'!C30-1</f>
        <v>0.25</v>
      </c>
      <c r="F31" s="109" t="n">
        <f aca="false">+'Minimum wage'!C31/'Minimum wage'!$C$6*100</f>
        <v>1150</v>
      </c>
      <c r="I31" s="102" t="n">
        <f aca="false">'Minimum wage'!I27+1</f>
        <v>2000</v>
      </c>
      <c r="J31" s="102" t="n">
        <f aca="false">'Minimum wage'!J27</f>
        <v>1</v>
      </c>
      <c r="K31" s="103" t="n">
        <v>200</v>
      </c>
      <c r="L31" s="103" t="n">
        <f aca="false">'Minimum wage'!K31*100/'RIPTE e IPC'!T687</f>
        <v>851.561165179382</v>
      </c>
    </row>
    <row r="32" customFormat="false" ht="12.8" hidden="false" customHeight="false" outlineLevel="0" collapsed="false">
      <c r="A32" s="107" t="n">
        <v>2012</v>
      </c>
      <c r="B32" s="108" t="s">
        <v>100</v>
      </c>
      <c r="C32" s="109" t="n">
        <v>2670</v>
      </c>
      <c r="D32" s="109"/>
      <c r="E32" s="99" t="n">
        <f aca="false">+'Minimum wage'!C32/'Minimum wage'!C31-1</f>
        <v>0.160869565217391</v>
      </c>
      <c r="F32" s="109" t="n">
        <f aca="false">+'Minimum wage'!C32/'Minimum wage'!$C$6*100</f>
        <v>1335</v>
      </c>
      <c r="I32" s="104" t="n">
        <f aca="false">'Minimum wage'!I28+1</f>
        <v>2000</v>
      </c>
      <c r="J32" s="104" t="n">
        <f aca="false">'Minimum wage'!J28</f>
        <v>2</v>
      </c>
      <c r="K32" s="105" t="n">
        <v>200</v>
      </c>
      <c r="L32" s="106" t="n">
        <f aca="false">'Minimum wage'!K32*100/'RIPTE e IPC'!T690</f>
        <v>860.3922997038</v>
      </c>
    </row>
    <row r="33" customFormat="false" ht="13.8" hidden="false" customHeight="false" outlineLevel="0" collapsed="false">
      <c r="A33" s="107" t="n">
        <v>2013</v>
      </c>
      <c r="B33" s="108" t="s">
        <v>107</v>
      </c>
      <c r="C33" s="109" t="n">
        <v>2875</v>
      </c>
      <c r="D33" s="109"/>
      <c r="E33" s="99" t="n">
        <f aca="false">+'Minimum wage'!C33/'Minimum wage'!C32-1</f>
        <v>0.0767790262172285</v>
      </c>
      <c r="F33" s="109" t="n">
        <f aca="false">+'Minimum wage'!C33/'Minimum wage'!$C$6*100</f>
        <v>1437.5</v>
      </c>
      <c r="I33" s="102" t="n">
        <f aca="false">'Minimum wage'!I29+1</f>
        <v>2000</v>
      </c>
      <c r="J33" s="102" t="n">
        <f aca="false">'Minimum wage'!J29</f>
        <v>3</v>
      </c>
      <c r="K33" s="103" t="n">
        <v>200</v>
      </c>
      <c r="L33" s="103" t="n">
        <f aca="false">'Minimum wage'!K33*100/'RIPTE e IPC'!T693</f>
        <v>860.10901163402</v>
      </c>
    </row>
    <row r="34" customFormat="false" ht="12.8" hidden="false" customHeight="false" outlineLevel="0" collapsed="false">
      <c r="A34" s="107" t="n">
        <v>2013</v>
      </c>
      <c r="B34" s="108" t="s">
        <v>94</v>
      </c>
      <c r="C34" s="109" t="n">
        <v>3300</v>
      </c>
      <c r="D34" s="109"/>
      <c r="E34" s="99" t="n">
        <f aca="false">+'Minimum wage'!C34/'Minimum wage'!C33-1</f>
        <v>0.147826086956522</v>
      </c>
      <c r="F34" s="109" t="n">
        <f aca="false">+'Minimum wage'!C34/'Minimum wage'!$C$6*100</f>
        <v>1650</v>
      </c>
      <c r="I34" s="104" t="n">
        <f aca="false">'Minimum wage'!I30+1</f>
        <v>2000</v>
      </c>
      <c r="J34" s="104" t="n">
        <f aca="false">'Minimum wage'!J30</f>
        <v>4</v>
      </c>
      <c r="K34" s="105" t="n">
        <v>200</v>
      </c>
      <c r="L34" s="106" t="n">
        <f aca="false">'Minimum wage'!K34*100/'RIPTE e IPC'!T696</f>
        <v>864.138766696529</v>
      </c>
    </row>
    <row r="35" customFormat="false" ht="13.8" hidden="false" customHeight="false" outlineLevel="0" collapsed="false">
      <c r="A35" s="91" t="n">
        <v>2014</v>
      </c>
      <c r="B35" s="92" t="s">
        <v>104</v>
      </c>
      <c r="C35" s="93" t="n">
        <v>3600</v>
      </c>
      <c r="D35" s="93"/>
      <c r="E35" s="99" t="n">
        <f aca="false">+'Minimum wage'!C35/'Minimum wage'!C34-1</f>
        <v>0.0909090909090908</v>
      </c>
      <c r="F35" s="109" t="n">
        <f aca="false">+'Minimum wage'!C35/'Minimum wage'!$C$6*100</f>
        <v>1800</v>
      </c>
      <c r="I35" s="102" t="n">
        <f aca="false">'Minimum wage'!I31+1</f>
        <v>2001</v>
      </c>
      <c r="J35" s="102" t="n">
        <f aca="false">'Minimum wage'!J31</f>
        <v>1</v>
      </c>
      <c r="K35" s="103" t="n">
        <v>200</v>
      </c>
      <c r="L35" s="103" t="n">
        <f aca="false">'Minimum wage'!K35*100/'RIPTE e IPC'!T699</f>
        <v>866.384206363532</v>
      </c>
    </row>
    <row r="36" customFormat="false" ht="12.8" hidden="false" customHeight="false" outlineLevel="0" collapsed="false">
      <c r="A36" s="91" t="n">
        <v>2014</v>
      </c>
      <c r="B36" s="92" t="s">
        <v>100</v>
      </c>
      <c r="C36" s="93" t="n">
        <v>4400</v>
      </c>
      <c r="D36" s="93"/>
      <c r="E36" s="99" t="n">
        <f aca="false">+'Minimum wage'!C36/'Minimum wage'!C35-1</f>
        <v>0.222222222222222</v>
      </c>
      <c r="F36" s="93" t="n">
        <f aca="false">+'Minimum wage'!C36/'Minimum wage'!$C$6*100</f>
        <v>2200</v>
      </c>
      <c r="I36" s="104" t="n">
        <f aca="false">'Minimum wage'!I32+1</f>
        <v>2001</v>
      </c>
      <c r="J36" s="104" t="n">
        <f aca="false">'Minimum wage'!J32</f>
        <v>2</v>
      </c>
      <c r="K36" s="105" t="n">
        <v>200</v>
      </c>
      <c r="L36" s="106" t="n">
        <f aca="false">'Minimum wage'!K36*100/'RIPTE e IPC'!T702</f>
        <v>858.43909900759</v>
      </c>
    </row>
    <row r="37" customFormat="false" ht="13.8" hidden="false" customHeight="false" outlineLevel="0" collapsed="false">
      <c r="A37" s="91" t="n">
        <v>2015</v>
      </c>
      <c r="B37" s="92" t="s">
        <v>104</v>
      </c>
      <c r="C37" s="93" t="n">
        <v>4716</v>
      </c>
      <c r="D37" s="93"/>
      <c r="E37" s="99" t="n">
        <f aca="false">+'Minimum wage'!C37/'Minimum wage'!C36-1</f>
        <v>0.0718181818181818</v>
      </c>
      <c r="F37" s="93" t="n">
        <f aca="false">+'Minimum wage'!C37/'Minimum wage'!$C$6*100</f>
        <v>2358</v>
      </c>
      <c r="I37" s="102" t="n">
        <f aca="false">'Minimum wage'!I33+1</f>
        <v>2001</v>
      </c>
      <c r="J37" s="102" t="n">
        <f aca="false">'Minimum wage'!J33</f>
        <v>3</v>
      </c>
      <c r="K37" s="103" t="n">
        <v>200</v>
      </c>
      <c r="L37" s="103" t="n">
        <f aca="false">'Minimum wage'!K37*100/'RIPTE e IPC'!T705</f>
        <v>870.627053389003</v>
      </c>
    </row>
    <row r="38" customFormat="false" ht="12.8" hidden="false" customHeight="false" outlineLevel="0" collapsed="false">
      <c r="A38" s="91" t="n">
        <v>2015</v>
      </c>
      <c r="B38" s="92" t="s">
        <v>94</v>
      </c>
      <c r="C38" s="93" t="n">
        <v>5588</v>
      </c>
      <c r="D38" s="93"/>
      <c r="E38" s="99" t="n">
        <f aca="false">+'Minimum wage'!C38/'Minimum wage'!C37-1</f>
        <v>0.18490245971162</v>
      </c>
      <c r="F38" s="93" t="n">
        <f aca="false">+'Minimum wage'!C38/'Minimum wage'!$C$6*100</f>
        <v>2794</v>
      </c>
      <c r="I38" s="104" t="n">
        <f aca="false">'Minimum wage'!I34+1</f>
        <v>2001</v>
      </c>
      <c r="J38" s="104" t="n">
        <f aca="false">'Minimum wage'!J34</f>
        <v>4</v>
      </c>
      <c r="K38" s="105" t="n">
        <v>200</v>
      </c>
      <c r="L38" s="106" t="n">
        <f aca="false">'Minimum wage'!K38*100/'RIPTE e IPC'!T708</f>
        <v>878.027150433471</v>
      </c>
    </row>
    <row r="39" customFormat="false" ht="13.8" hidden="false" customHeight="false" outlineLevel="0" collapsed="false">
      <c r="A39" s="91" t="n">
        <v>2016</v>
      </c>
      <c r="B39" s="92" t="s">
        <v>104</v>
      </c>
      <c r="C39" s="93" t="n">
        <v>6060</v>
      </c>
      <c r="D39" s="93"/>
      <c r="E39" s="99" t="n">
        <f aca="false">+'Minimum wage'!C39/'Minimum wage'!C38-1</f>
        <v>0.0844667143879743</v>
      </c>
      <c r="F39" s="93" t="n">
        <f aca="false">+'Minimum wage'!C39/'Minimum wage'!$C$6*100</f>
        <v>3030</v>
      </c>
      <c r="I39" s="102" t="n">
        <f aca="false">'Minimum wage'!I35+1</f>
        <v>2002</v>
      </c>
      <c r="J39" s="102" t="n">
        <f aca="false">'Minimum wage'!J35</f>
        <v>1</v>
      </c>
      <c r="K39" s="103" t="n">
        <v>200</v>
      </c>
      <c r="L39" s="103" t="n">
        <f aca="false">'Minimum wage'!K39*100/'RIPTE e IPC'!T711</f>
        <v>832.846313381923</v>
      </c>
    </row>
    <row r="40" customFormat="false" ht="12.8" hidden="false" customHeight="false" outlineLevel="0" collapsed="false">
      <c r="A40" s="91" t="n">
        <v>2016</v>
      </c>
      <c r="B40" s="92" t="s">
        <v>106</v>
      </c>
      <c r="C40" s="93" t="n">
        <v>6810</v>
      </c>
      <c r="D40" s="93"/>
      <c r="E40" s="99" t="n">
        <f aca="false">+'Minimum wage'!C40/'Minimum wage'!C39-1</f>
        <v>0.123762376237624</v>
      </c>
      <c r="F40" s="93" t="n">
        <f aca="false">+'Minimum wage'!C40/'Minimum wage'!$C$6*100</f>
        <v>3405</v>
      </c>
      <c r="I40" s="104" t="n">
        <f aca="false">'Minimum wage'!I36+1</f>
        <v>2002</v>
      </c>
      <c r="J40" s="104" t="n">
        <f aca="false">'Minimum wage'!J36</f>
        <v>2</v>
      </c>
      <c r="K40" s="105" t="n">
        <v>200</v>
      </c>
      <c r="L40" s="106" t="n">
        <f aca="false">'Minimum wage'!K40*100/'RIPTE e IPC'!T714</f>
        <v>697.774168369285</v>
      </c>
    </row>
    <row r="41" customFormat="false" ht="13.8" hidden="false" customHeight="false" outlineLevel="0" collapsed="false">
      <c r="A41" s="91" t="n">
        <v>2016</v>
      </c>
      <c r="B41" s="92" t="s">
        <v>100</v>
      </c>
      <c r="C41" s="93" t="n">
        <v>7560</v>
      </c>
      <c r="D41" s="93"/>
      <c r="E41" s="99" t="n">
        <f aca="false">+'Minimum wage'!C41/'Minimum wage'!C40-1</f>
        <v>0.110132158590308</v>
      </c>
      <c r="F41" s="93" t="n">
        <f aca="false">+'Minimum wage'!C41/'Minimum wage'!$C$6*100</f>
        <v>3780</v>
      </c>
      <c r="I41" s="102" t="n">
        <f aca="false">'Minimum wage'!I37+1</f>
        <v>2002</v>
      </c>
      <c r="J41" s="102" t="n">
        <f aca="false">'Minimum wage'!J37</f>
        <v>3</v>
      </c>
      <c r="K41" s="103" t="n">
        <v>200</v>
      </c>
      <c r="L41" s="103" t="n">
        <f aca="false">'Minimum wage'!K41*100/'RIPTE e IPC'!T717</f>
        <v>637.642310782963</v>
      </c>
    </row>
    <row r="42" customFormat="false" ht="12.8" hidden="false" customHeight="false" outlineLevel="0" collapsed="false">
      <c r="A42" s="91" t="n">
        <v>2017</v>
      </c>
      <c r="B42" s="92" t="s">
        <v>104</v>
      </c>
      <c r="C42" s="93" t="n">
        <v>8060</v>
      </c>
      <c r="D42" s="93"/>
      <c r="E42" s="99" t="n">
        <f aca="false">+'Minimum wage'!C42/'Minimum wage'!C41-1</f>
        <v>0.0661375661375661</v>
      </c>
      <c r="F42" s="93" t="n">
        <f aca="false">+'Minimum wage'!C42/'Minimum wage'!$C$6*100</f>
        <v>4030</v>
      </c>
      <c r="I42" s="104" t="n">
        <f aca="false">'Minimum wage'!I38+1</f>
        <v>2002</v>
      </c>
      <c r="J42" s="104" t="n">
        <f aca="false">'Minimum wage'!J38</f>
        <v>4</v>
      </c>
      <c r="K42" s="105" t="n">
        <v>200</v>
      </c>
      <c r="L42" s="106" t="n">
        <f aca="false">'Minimum wage'!K42*100/'RIPTE e IPC'!T720</f>
        <v>624.591937048091</v>
      </c>
    </row>
    <row r="43" customFormat="false" ht="13.8" hidden="false" customHeight="false" outlineLevel="0" collapsed="false">
      <c r="A43" s="91" t="n">
        <v>2017</v>
      </c>
      <c r="B43" s="92" t="s">
        <v>99</v>
      </c>
      <c r="C43" s="93" t="n">
        <v>8860</v>
      </c>
      <c r="D43" s="93"/>
      <c r="E43" s="99" t="n">
        <f aca="false">+'Minimum wage'!C43/'Minimum wage'!C42-1</f>
        <v>0.0992555831265509</v>
      </c>
      <c r="F43" s="93" t="n">
        <f aca="false">+'Minimum wage'!C43/'Minimum wage'!$C$6*100</f>
        <v>4430</v>
      </c>
      <c r="I43" s="102" t="n">
        <f aca="false">'Minimum wage'!I39+1</f>
        <v>2003</v>
      </c>
      <c r="J43" s="102" t="n">
        <f aca="false">'Minimum wage'!J39</f>
        <v>1</v>
      </c>
      <c r="K43" s="103" t="n">
        <v>200</v>
      </c>
      <c r="L43" s="103" t="n">
        <f aca="false">'Minimum wage'!K43*100/'RIPTE e IPC'!T723</f>
        <v>611.843791923297</v>
      </c>
    </row>
    <row r="44" customFormat="false" ht="12.8" hidden="false" customHeight="false" outlineLevel="0" collapsed="false">
      <c r="A44" s="91" t="n">
        <v>2018</v>
      </c>
      <c r="B44" s="92" t="s">
        <v>104</v>
      </c>
      <c r="C44" s="93" t="n">
        <v>9500</v>
      </c>
      <c r="D44" s="93"/>
      <c r="E44" s="99" t="n">
        <f aca="false">+'Minimum wage'!C44/'Minimum wage'!C43-1</f>
        <v>0.072234762979684</v>
      </c>
      <c r="F44" s="93" t="n">
        <f aca="false">+'Minimum wage'!C44/'Minimum wage'!$C$6*100</f>
        <v>4750</v>
      </c>
      <c r="I44" s="104" t="n">
        <f aca="false">'Minimum wage'!I40+1</f>
        <v>2003</v>
      </c>
      <c r="J44" s="104" t="n">
        <f aca="false">'Minimum wage'!J40</f>
        <v>2</v>
      </c>
      <c r="K44" s="105" t="n">
        <v>200</v>
      </c>
      <c r="L44" s="106" t="n">
        <f aca="false">'Minimum wage'!K44*100/'RIPTE e IPC'!T726</f>
        <v>610.297682096874</v>
      </c>
    </row>
    <row r="45" customFormat="false" ht="13.8" hidden="false" customHeight="false" outlineLevel="0" collapsed="false">
      <c r="A45" s="91" t="n">
        <v>2018</v>
      </c>
      <c r="B45" s="92" t="s">
        <v>99</v>
      </c>
      <c r="C45" s="93" t="n">
        <v>10000</v>
      </c>
      <c r="D45" s="93"/>
      <c r="E45" s="110" t="n">
        <f aca="false">+'Minimum wage'!C45/'Minimum wage'!C44-1</f>
        <v>0.0526315789473684</v>
      </c>
      <c r="F45" s="93" t="n">
        <f aca="false">+'Minimum wage'!C45/'Minimum wage'!$C$6*100</f>
        <v>5000</v>
      </c>
      <c r="I45" s="111" t="n">
        <f aca="false">'Minimum wage'!I41+1</f>
        <v>2003</v>
      </c>
      <c r="J45" s="111" t="n">
        <f aca="false">'Minimum wage'!J41</f>
        <v>3</v>
      </c>
      <c r="K45" s="112" t="n">
        <f aca="false">AVERAGE('Minimum wage'!C7:C9)</f>
        <v>260</v>
      </c>
      <c r="L45" s="112" t="n">
        <f aca="false">'Minimum wage'!K45*100/'RIPTE e IPC'!T729</f>
        <v>790.36406439252</v>
      </c>
    </row>
    <row r="46" customFormat="false" ht="13.8" hidden="false" customHeight="false" outlineLevel="0" collapsed="false">
      <c r="A46" s="91" t="n">
        <v>2018</v>
      </c>
      <c r="B46" s="92" t="s">
        <v>100</v>
      </c>
      <c r="C46" s="93" t="n">
        <v>10700</v>
      </c>
      <c r="E46" s="110" t="n">
        <f aca="false">+'Minimum wage'!C46/'Minimum wage'!C45-1</f>
        <v>0.0700000000000001</v>
      </c>
      <c r="F46" s="93" t="n">
        <f aca="false">+'Minimum wage'!C46/'Minimum wage'!$C$6*100</f>
        <v>5350</v>
      </c>
      <c r="I46" s="104" t="n">
        <f aca="false">'Minimum wage'!I42+1</f>
        <v>2003</v>
      </c>
      <c r="J46" s="104" t="n">
        <f aca="false">'Minimum wage'!J42</f>
        <v>4</v>
      </c>
      <c r="K46" s="105" t="n">
        <f aca="false">AVERAGE('Minimum wage'!C10:C12)</f>
        <v>290</v>
      </c>
      <c r="L46" s="106" t="n">
        <f aca="false">'Minimum wage'!K46*100/'RIPTE e IPC'!T732</f>
        <v>873.891461288125</v>
      </c>
    </row>
    <row r="47" customFormat="false" ht="13.8" hidden="false" customHeight="false" outlineLevel="0" collapsed="false">
      <c r="A47" s="91" t="n">
        <v>2018</v>
      </c>
      <c r="B47" s="92" t="s">
        <v>103</v>
      </c>
      <c r="C47" s="93" t="n">
        <v>11300</v>
      </c>
      <c r="E47" s="110" t="n">
        <f aca="false">('Minimum wage'!C47-'Minimum wage'!C46)/'Minimum wage'!C46</f>
        <v>0.0560747663551402</v>
      </c>
      <c r="I47" s="102" t="n">
        <f aca="false">'Minimum wage'!I43+1</f>
        <v>2004</v>
      </c>
      <c r="J47" s="102" t="n">
        <f aca="false">'Minimum wage'!J43</f>
        <v>1</v>
      </c>
      <c r="K47" s="103" t="n">
        <f aca="false">'Minimum wage'!C13</f>
        <v>350</v>
      </c>
      <c r="L47" s="103" t="n">
        <f aca="false">'Minimum wage'!K47*100/'RIPTE e IPC'!T735</f>
        <v>1047.003192299</v>
      </c>
    </row>
    <row r="48" customFormat="false" ht="13.8" hidden="false" customHeight="false" outlineLevel="0" collapsed="false">
      <c r="A48" s="91" t="n">
        <v>2019</v>
      </c>
      <c r="B48" s="92" t="s">
        <v>108</v>
      </c>
      <c r="C48" s="93" t="n">
        <v>12500</v>
      </c>
      <c r="E48" s="110" t="n">
        <f aca="false">('Minimum wage'!C48-'Minimum wage'!C47)/'Minimum wage'!C47</f>
        <v>0.106194690265487</v>
      </c>
      <c r="I48" s="104" t="n">
        <f aca="false">'Minimum wage'!I44+1</f>
        <v>2004</v>
      </c>
      <c r="J48" s="104" t="n">
        <f aca="false">'Minimum wage'!J44</f>
        <v>2</v>
      </c>
      <c r="K48" s="105" t="n">
        <f aca="false">'Minimum wage'!K47</f>
        <v>350</v>
      </c>
      <c r="L48" s="106" t="n">
        <f aca="false">'Minimum wage'!K48*100/'RIPTE e IPC'!T738</f>
        <v>1024.48828184531</v>
      </c>
    </row>
    <row r="49" customFormat="false" ht="13.8" hidden="false" customHeight="false" outlineLevel="0" collapsed="false">
      <c r="A49" s="91" t="n">
        <v>2019</v>
      </c>
      <c r="B49" s="92"/>
      <c r="C49" s="93"/>
      <c r="E49" s="110" t="n">
        <f aca="false">('Minimum wage'!C49-'Minimum wage'!C48)/'Minimum wage'!C48</f>
        <v>-1</v>
      </c>
      <c r="I49" s="102" t="n">
        <f aca="false">'Minimum wage'!I45+1</f>
        <v>2004</v>
      </c>
      <c r="J49" s="102" t="n">
        <f aca="false">'Minimum wage'!J45</f>
        <v>3</v>
      </c>
      <c r="K49" s="103" t="n">
        <f aca="false">350*2/3+450/3</f>
        <v>383.333333333333</v>
      </c>
      <c r="L49" s="103" t="n">
        <f aca="false">'Minimum wage'!K49*100/'RIPTE e IPC'!T741</f>
        <v>1106.82330049287</v>
      </c>
    </row>
    <row r="50" customFormat="false" ht="13.8" hidden="false" customHeight="false" outlineLevel="0" collapsed="false">
      <c r="A50" s="91" t="n">
        <v>2019</v>
      </c>
      <c r="B50" s="92"/>
      <c r="C50" s="93"/>
      <c r="E50" s="110" t="e">
        <f aca="false">('Minimum wage'!C50-'Minimum wage'!C49)/'Minimum wage'!C49</f>
        <v>#DIV/0!</v>
      </c>
      <c r="I50" s="104" t="n">
        <f aca="false">'Minimum wage'!I46+1</f>
        <v>2004</v>
      </c>
      <c r="J50" s="104" t="n">
        <f aca="false">'Minimum wage'!J46</f>
        <v>4</v>
      </c>
      <c r="K50" s="105" t="n">
        <f aca="false">'Minimum wage'!C14</f>
        <v>450</v>
      </c>
      <c r="L50" s="106" t="n">
        <f aca="false">'Minimum wage'!K50*100/'RIPTE e IPC'!T744</f>
        <v>1286.06941343861</v>
      </c>
    </row>
    <row r="51" customFormat="false" ht="13.8" hidden="false" customHeight="false" outlineLevel="0" collapsed="false">
      <c r="I51" s="102" t="n">
        <f aca="false">'Minimum wage'!I47+1</f>
        <v>2005</v>
      </c>
      <c r="J51" s="102" t="n">
        <f aca="false">'Minimum wage'!J47</f>
        <v>1</v>
      </c>
      <c r="K51" s="103" t="n">
        <f aca="false">'Minimum wage'!K50</f>
        <v>450</v>
      </c>
      <c r="L51" s="103" t="n">
        <f aca="false">'Minimum wage'!K51*100/'RIPTE e IPC'!T747</f>
        <v>1244.95681730063</v>
      </c>
    </row>
    <row r="52" customFormat="false" ht="12.8" hidden="false" customHeight="false" outlineLevel="0" collapsed="false">
      <c r="I52" s="104" t="n">
        <f aca="false">'Minimum wage'!I48+1</f>
        <v>2005</v>
      </c>
      <c r="J52" s="104" t="n">
        <f aca="false">'Minimum wage'!J48</f>
        <v>2</v>
      </c>
      <c r="K52" s="105" t="n">
        <f aca="false">AVERAGE('Minimum wage'!C14:C16)</f>
        <v>510</v>
      </c>
      <c r="L52" s="106" t="n">
        <f aca="false">'Minimum wage'!K52*100/'RIPTE e IPC'!T750</f>
        <v>1374.43644149678</v>
      </c>
    </row>
    <row r="53" customFormat="false" ht="13.8" hidden="false" customHeight="false" outlineLevel="0" collapsed="false">
      <c r="I53" s="102" t="n">
        <f aca="false">'Minimum wage'!I49+1</f>
        <v>2005</v>
      </c>
      <c r="J53" s="102" t="n">
        <f aca="false">'Minimum wage'!J49</f>
        <v>3</v>
      </c>
      <c r="K53" s="103" t="n">
        <f aca="false">'Minimum wage'!C17</f>
        <v>630</v>
      </c>
      <c r="L53" s="103" t="n">
        <f aca="false">'Minimum wage'!K53*100/'RIPTE e IPC'!T753</f>
        <v>1658.45315349751</v>
      </c>
    </row>
    <row r="54" customFormat="false" ht="12.8" hidden="false" customHeight="false" outlineLevel="0" collapsed="false">
      <c r="I54" s="104" t="n">
        <f aca="false">'Minimum wage'!I50+1</f>
        <v>2005</v>
      </c>
      <c r="J54" s="104" t="n">
        <f aca="false">'Minimum wage'!J50</f>
        <v>4</v>
      </c>
      <c r="K54" s="105" t="n">
        <f aca="false">'Minimum wage'!K53</f>
        <v>630</v>
      </c>
      <c r="L54" s="106" t="n">
        <f aca="false">'Minimum wage'!K54*100/'RIPTE e IPC'!T756</f>
        <v>1607.28597972223</v>
      </c>
    </row>
    <row r="55" customFormat="false" ht="13.8" hidden="false" customHeight="false" outlineLevel="0" collapsed="false">
      <c r="I55" s="102" t="n">
        <f aca="false">'Minimum wage'!I51+1</f>
        <v>2006</v>
      </c>
      <c r="J55" s="102" t="n">
        <f aca="false">'Minimum wage'!J51</f>
        <v>1</v>
      </c>
      <c r="K55" s="103" t="n">
        <f aca="false">'Minimum wage'!K54</f>
        <v>630</v>
      </c>
      <c r="L55" s="103" t="n">
        <f aca="false">'Minimum wage'!K55*100/'RIPTE e IPC'!T759</f>
        <v>1563.36805054566</v>
      </c>
    </row>
    <row r="56" customFormat="false" ht="12.8" hidden="false" customHeight="false" outlineLevel="0" collapsed="false">
      <c r="I56" s="104" t="n">
        <f aca="false">'Minimum wage'!I52+1</f>
        <v>2006</v>
      </c>
      <c r="J56" s="104" t="n">
        <f aca="false">'Minimum wage'!J52</f>
        <v>2</v>
      </c>
      <c r="K56" s="105" t="n">
        <f aca="false">'Minimum wage'!K55</f>
        <v>630</v>
      </c>
      <c r="L56" s="106" t="n">
        <f aca="false">'Minimum wage'!K56*100/'RIPTE e IPC'!T762</f>
        <v>1522.74359609954</v>
      </c>
    </row>
    <row r="57" customFormat="false" ht="13.8" hidden="false" customHeight="false" outlineLevel="0" collapsed="false">
      <c r="I57" s="102" t="n">
        <f aca="false">'Minimum wage'!I53+1</f>
        <v>2006</v>
      </c>
      <c r="J57" s="102" t="n">
        <f aca="false">'Minimum wage'!J53</f>
        <v>3</v>
      </c>
      <c r="K57" s="103" t="n">
        <f aca="false">AVERAGE('Minimum wage'!C17:C19)</f>
        <v>723.333333333333</v>
      </c>
      <c r="L57" s="103" t="n">
        <f aca="false">'Minimum wage'!K57*100/'RIPTE e IPC'!T765</f>
        <v>1719.56648165305</v>
      </c>
    </row>
    <row r="58" customFormat="false" ht="12.8" hidden="false" customHeight="false" outlineLevel="0" collapsed="false">
      <c r="I58" s="104" t="n">
        <f aca="false">'Minimum wage'!I54+1</f>
        <v>2006</v>
      </c>
      <c r="J58" s="104" t="n">
        <f aca="false">'Minimum wage'!J54</f>
        <v>4</v>
      </c>
      <c r="K58" s="105" t="n">
        <f aca="false">(780/3+800*2/3)</f>
        <v>793.333333333333</v>
      </c>
      <c r="L58" s="106" t="n">
        <f aca="false">'Minimum wage'!K58*100/'RIPTE e IPC'!T768</f>
        <v>1840.28015702946</v>
      </c>
    </row>
    <row r="59" customFormat="false" ht="13.8" hidden="false" customHeight="false" outlineLevel="0" collapsed="false">
      <c r="I59" s="102" t="n">
        <f aca="false">'Minimum wage'!I55+1</f>
        <v>2007</v>
      </c>
      <c r="J59" s="102" t="n">
        <f aca="false">'Minimum wage'!J55</f>
        <v>1</v>
      </c>
      <c r="K59" s="103" t="n">
        <f aca="false">'Minimum wage'!C20</f>
        <v>800</v>
      </c>
      <c r="L59" s="103" t="n">
        <f aca="false">'Minimum wage'!K59*100/'RIPTE e IPC'!T771</f>
        <v>1811.45424431919</v>
      </c>
    </row>
    <row r="60" customFormat="false" ht="12.8" hidden="false" customHeight="false" outlineLevel="0" collapsed="false">
      <c r="I60" s="104" t="n">
        <v>2007</v>
      </c>
      <c r="J60" s="104" t="n">
        <v>2</v>
      </c>
      <c r="K60" s="105" t="n">
        <f aca="false">'Minimum wage'!K59</f>
        <v>800</v>
      </c>
      <c r="L60" s="106" t="n">
        <f aca="false">'Minimum wage'!K60*100/'RIPTE e IPC'!T774</f>
        <v>1776.97883180126</v>
      </c>
    </row>
    <row r="61" customFormat="false" ht="13.8" hidden="false" customHeight="false" outlineLevel="0" collapsed="false">
      <c r="I61" s="102" t="n">
        <v>2007</v>
      </c>
      <c r="J61" s="102" t="n">
        <v>3</v>
      </c>
      <c r="K61" s="103" t="n">
        <f aca="false">800/3+900*2/3</f>
        <v>866.666666666667</v>
      </c>
      <c r="L61" s="103" t="n">
        <f aca="false">'Minimum wage'!K61*100/'RIPTE e IPC'!T777</f>
        <v>1895.99426458904</v>
      </c>
    </row>
    <row r="62" customFormat="false" ht="12.8" hidden="false" customHeight="false" outlineLevel="0" collapsed="false">
      <c r="I62" s="104" t="n">
        <v>2007</v>
      </c>
      <c r="J62" s="104" t="n">
        <v>4</v>
      </c>
      <c r="K62" s="105" t="n">
        <f aca="false">960*2/3+980/3</f>
        <v>966.666666666667</v>
      </c>
      <c r="L62" s="106" t="n">
        <f aca="false">'Minimum wage'!K62*100/'RIPTE e IPC'!T780</f>
        <v>2066.09247245289</v>
      </c>
    </row>
    <row r="63" customFormat="false" ht="13.8" hidden="false" customHeight="false" outlineLevel="0" collapsed="false">
      <c r="I63" s="102" t="n">
        <v>2008</v>
      </c>
      <c r="J63" s="102" t="n">
        <v>1</v>
      </c>
      <c r="K63" s="103" t="n">
        <f aca="false">'Minimum wage'!C23</f>
        <v>980</v>
      </c>
      <c r="L63" s="103" t="n">
        <f aca="false">'Minimum wage'!K63*100/'RIPTE e IPC'!T783</f>
        <v>2046.64399061973</v>
      </c>
    </row>
    <row r="64" customFormat="false" ht="12.8" hidden="false" customHeight="false" outlineLevel="0" collapsed="false">
      <c r="I64" s="104" t="n">
        <f aca="false">'Minimum wage'!I60+1</f>
        <v>2008</v>
      </c>
      <c r="J64" s="104" t="n">
        <f aca="false">'Minimum wage'!J60</f>
        <v>2</v>
      </c>
      <c r="K64" s="105" t="n">
        <f aca="false">'Minimum wage'!K63</f>
        <v>980</v>
      </c>
      <c r="L64" s="106" t="n">
        <f aca="false">'Minimum wage'!K64*100/'RIPTE e IPC'!T786</f>
        <v>1995.89918690242</v>
      </c>
    </row>
    <row r="65" customFormat="false" ht="13.8" hidden="false" customHeight="false" outlineLevel="0" collapsed="false">
      <c r="A65" s="113" t="s">
        <v>109</v>
      </c>
      <c r="B65" s="113"/>
      <c r="C65" s="113"/>
      <c r="D65" s="113"/>
      <c r="E65" s="113"/>
      <c r="F65" s="113"/>
      <c r="I65" s="102" t="n">
        <f aca="false">'Minimum wage'!I61+1</f>
        <v>2008</v>
      </c>
      <c r="J65" s="102" t="n">
        <f aca="false">'Minimum wage'!J61</f>
        <v>3</v>
      </c>
      <c r="K65" s="103" t="n">
        <f aca="false">2*'Minimum wage'!C24/3+'Minimum wage'!C23/3</f>
        <v>1126.66666666667</v>
      </c>
      <c r="L65" s="103" t="n">
        <f aca="false">'Minimum wage'!K65*100/'RIPTE e IPC'!T789</f>
        <v>2261.10237796594</v>
      </c>
    </row>
    <row r="66" customFormat="false" ht="12.8" hidden="false" customHeight="false" outlineLevel="0" collapsed="false">
      <c r="I66" s="104" t="n">
        <f aca="false">'Minimum wage'!I62+1</f>
        <v>2008</v>
      </c>
      <c r="J66" s="104" t="n">
        <f aca="false">'Minimum wage'!J62</f>
        <v>4</v>
      </c>
      <c r="K66" s="105" t="n">
        <f aca="false">'Minimum wage'!C24*2/3+'Minimum wage'!C25/3</f>
        <v>1213.33333333333</v>
      </c>
      <c r="L66" s="106" t="n">
        <f aca="false">'Minimum wage'!K66*100/'RIPTE e IPC'!T792</f>
        <v>2404.17135582872</v>
      </c>
    </row>
    <row r="67" customFormat="false" ht="13.8" hidden="false" customHeight="false" outlineLevel="0" collapsed="false">
      <c r="I67" s="102" t="n">
        <f aca="false">'Minimum wage'!I63+1</f>
        <v>2009</v>
      </c>
      <c r="J67" s="102" t="n">
        <f aca="false">'Minimum wage'!J63</f>
        <v>1</v>
      </c>
      <c r="K67" s="103" t="n">
        <f aca="false">'Minimum wage'!C25</f>
        <v>1240</v>
      </c>
      <c r="L67" s="103" t="n">
        <f aca="false">'Minimum wage'!K67*100/'RIPTE e IPC'!T795</f>
        <v>2425.3326638908</v>
      </c>
    </row>
    <row r="68" customFormat="false" ht="12.8" hidden="false" customHeight="false" outlineLevel="0" collapsed="false">
      <c r="I68" s="104" t="n">
        <f aca="false">'Minimum wage'!I64+1</f>
        <v>2009</v>
      </c>
      <c r="J68" s="104" t="n">
        <f aca="false">'Minimum wage'!J64</f>
        <v>2</v>
      </c>
      <c r="K68" s="105" t="n">
        <f aca="false">'Minimum wage'!K67</f>
        <v>1240</v>
      </c>
      <c r="L68" s="106" t="n">
        <f aca="false">'Minimum wage'!K68*100/'RIPTE e IPC'!T798</f>
        <v>2394.01002296385</v>
      </c>
    </row>
    <row r="69" customFormat="false" ht="13.8" hidden="false" customHeight="false" outlineLevel="0" collapsed="false">
      <c r="I69" s="102" t="n">
        <f aca="false">'Minimum wage'!I65+1</f>
        <v>2009</v>
      </c>
      <c r="J69" s="102" t="n">
        <f aca="false">'Minimum wage'!J65</f>
        <v>3</v>
      </c>
      <c r="K69" s="103" t="n">
        <f aca="false">'Minimum wage'!C25/3+'Minimum wage'!C26*2/3</f>
        <v>1346.66666666667</v>
      </c>
      <c r="L69" s="103" t="n">
        <f aca="false">'Minimum wage'!K69*100/'RIPTE e IPC'!T801</f>
        <v>2551.83485220392</v>
      </c>
    </row>
    <row r="70" customFormat="false" ht="12.8" hidden="false" customHeight="false" outlineLevel="0" collapsed="false">
      <c r="I70" s="104" t="n">
        <f aca="false">'Minimum wage'!I66+1</f>
        <v>2009</v>
      </c>
      <c r="J70" s="104" t="n">
        <f aca="false">'Minimum wage'!J66</f>
        <v>4</v>
      </c>
      <c r="K70" s="105" t="n">
        <f aca="false">'Minimum wage'!C27</f>
        <v>1440</v>
      </c>
      <c r="L70" s="106" t="n">
        <f aca="false">'Minimum wage'!K70*100/'RIPTE e IPC'!T804</f>
        <v>2665.07611122013</v>
      </c>
    </row>
    <row r="71" customFormat="false" ht="13.8" hidden="false" customHeight="false" outlineLevel="0" collapsed="false">
      <c r="I71" s="102" t="n">
        <f aca="false">'Minimum wage'!I67+1</f>
        <v>2010</v>
      </c>
      <c r="J71" s="102" t="n">
        <f aca="false">'Minimum wage'!J67</f>
        <v>1</v>
      </c>
      <c r="K71" s="103" t="n">
        <f aca="false">'Minimum wage'!C28</f>
        <v>1500</v>
      </c>
      <c r="L71" s="103" t="n">
        <f aca="false">'Minimum wage'!K71*100/'RIPTE e IPC'!T807</f>
        <v>2688.65345910295</v>
      </c>
    </row>
    <row r="72" customFormat="false" ht="12.8" hidden="false" customHeight="false" outlineLevel="0" collapsed="false">
      <c r="I72" s="104" t="n">
        <f aca="false">'Minimum wage'!I68+1</f>
        <v>2010</v>
      </c>
      <c r="J72" s="104" t="n">
        <f aca="false">'Minimum wage'!J68</f>
        <v>2</v>
      </c>
      <c r="K72" s="105" t="n">
        <f aca="false">'Minimum wage'!K71</f>
        <v>1500</v>
      </c>
      <c r="L72" s="106" t="n">
        <f aca="false">'Minimum wage'!K72*100/'RIPTE e IPC'!T810</f>
        <v>2616.96519496638</v>
      </c>
    </row>
    <row r="73" customFormat="false" ht="13.8" hidden="false" customHeight="false" outlineLevel="0" collapsed="false">
      <c r="I73" s="102" t="n">
        <f aca="false">'Minimum wage'!I69+1</f>
        <v>2010</v>
      </c>
      <c r="J73" s="102" t="n">
        <f aca="false">'Minimum wage'!J69</f>
        <v>3</v>
      </c>
      <c r="K73" s="103" t="n">
        <f aca="false">'Minimum wage'!C28/3+2*'Minimum wage'!C29/3</f>
        <v>1660</v>
      </c>
      <c r="L73" s="103" t="n">
        <f aca="false">'Minimum wage'!K73*100/'RIPTE e IPC'!T813</f>
        <v>2831.23030997997</v>
      </c>
    </row>
    <row r="74" customFormat="false" ht="12.8" hidden="false" customHeight="false" outlineLevel="0" collapsed="false">
      <c r="I74" s="104" t="n">
        <f aca="false">'Minimum wage'!I70+1</f>
        <v>2010</v>
      </c>
      <c r="J74" s="104" t="n">
        <f aca="false">'Minimum wage'!J70</f>
        <v>4</v>
      </c>
      <c r="K74" s="105" t="n">
        <f aca="false">'Minimum wage'!C29</f>
        <v>1740</v>
      </c>
      <c r="L74" s="106" t="n">
        <f aca="false">'Minimum wage'!K74*100/'RIPTE e IPC'!T816</f>
        <v>2900.52442874035</v>
      </c>
    </row>
    <row r="75" customFormat="false" ht="13.8" hidden="false" customHeight="false" outlineLevel="0" collapsed="false">
      <c r="I75" s="102" t="n">
        <f aca="false">'Minimum wage'!I71+1</f>
        <v>2011</v>
      </c>
      <c r="J75" s="102" t="n">
        <f aca="false">'Minimum wage'!J71</f>
        <v>1</v>
      </c>
      <c r="K75" s="103" t="n">
        <f aca="false">'Minimum wage'!C30</f>
        <v>1840</v>
      </c>
      <c r="L75" s="103" t="n">
        <f aca="false">'Minimum wage'!K75*100/'RIPTE e IPC'!T819</f>
        <v>2997.68356479872</v>
      </c>
    </row>
    <row r="76" customFormat="false" ht="12.8" hidden="false" customHeight="false" outlineLevel="0" collapsed="false">
      <c r="I76" s="104" t="n">
        <f aca="false">'Minimum wage'!I72+1</f>
        <v>2011</v>
      </c>
      <c r="J76" s="104" t="n">
        <f aca="false">'Minimum wage'!J72</f>
        <v>2</v>
      </c>
      <c r="K76" s="105" t="n">
        <f aca="false">'Minimum wage'!K75</f>
        <v>1840</v>
      </c>
      <c r="L76" s="106" t="n">
        <f aca="false">'Minimum wage'!K76*100/'RIPTE e IPC'!T822</f>
        <v>2926.44871422573</v>
      </c>
    </row>
    <row r="77" customFormat="false" ht="13.8" hidden="false" customHeight="false" outlineLevel="0" collapsed="false">
      <c r="I77" s="102" t="n">
        <f aca="false">'Minimum wage'!I73+1</f>
        <v>2011</v>
      </c>
      <c r="J77" s="102" t="n">
        <f aca="false">'Minimum wage'!J73</f>
        <v>3</v>
      </c>
      <c r="K77" s="103" t="n">
        <f aca="false">'Minimum wage'!C30*2/3+'Minimum wage'!C31/3</f>
        <v>1993.33333333333</v>
      </c>
      <c r="L77" s="103" t="n">
        <f aca="false">'Minimum wage'!K77*100/'RIPTE e IPC'!T825</f>
        <v>3097.20077643389</v>
      </c>
    </row>
    <row r="78" customFormat="false" ht="12.8" hidden="false" customHeight="false" outlineLevel="0" collapsed="false">
      <c r="I78" s="104" t="n">
        <f aca="false">'Minimum wage'!I74+1</f>
        <v>2011</v>
      </c>
      <c r="J78" s="104" t="n">
        <f aca="false">'Minimum wage'!J74</f>
        <v>4</v>
      </c>
      <c r="K78" s="105" t="n">
        <f aca="false">'Minimum wage'!C31</f>
        <v>2300</v>
      </c>
      <c r="L78" s="106" t="n">
        <f aca="false">'Minimum wage'!K78*100/'RIPTE e IPC'!T828</f>
        <v>3501.1780969493</v>
      </c>
    </row>
    <row r="79" customFormat="false" ht="13.8" hidden="false" customHeight="false" outlineLevel="0" collapsed="false">
      <c r="I79" s="102" t="n">
        <f aca="false">'Minimum wage'!I75+1</f>
        <v>2012</v>
      </c>
      <c r="J79" s="102" t="n">
        <f aca="false">'Minimum wage'!J75</f>
        <v>1</v>
      </c>
      <c r="K79" s="103" t="n">
        <f aca="false">'Minimum wage'!K78</f>
        <v>2300</v>
      </c>
      <c r="L79" s="103" t="n">
        <f aca="false">'Minimum wage'!K79*100/'RIPTE e IPC'!T831</f>
        <v>3415.37486342487</v>
      </c>
    </row>
    <row r="80" customFormat="false" ht="12.8" hidden="false" customHeight="false" outlineLevel="0" collapsed="false">
      <c r="I80" s="104" t="n">
        <f aca="false">'Minimum wage'!I76+1</f>
        <v>2012</v>
      </c>
      <c r="J80" s="104" t="n">
        <f aca="false">'Minimum wage'!J76</f>
        <v>2</v>
      </c>
      <c r="K80" s="105" t="n">
        <f aca="false">'Minimum wage'!K79</f>
        <v>2300</v>
      </c>
      <c r="L80" s="106" t="n">
        <f aca="false">'Minimum wage'!K80*100/'RIPTE e IPC'!T834</f>
        <v>3328.72942663811</v>
      </c>
    </row>
    <row r="81" customFormat="false" ht="13.8" hidden="false" customHeight="false" outlineLevel="0" collapsed="false">
      <c r="I81" s="102" t="n">
        <f aca="false">'Minimum wage'!I77+1</f>
        <v>2012</v>
      </c>
      <c r="J81" s="102" t="n">
        <f aca="false">'Minimum wage'!J77</f>
        <v>3</v>
      </c>
      <c r="K81" s="103" t="n">
        <f aca="false">'Minimum wage'!C31*2/3+'Minimum wage'!C32/3</f>
        <v>2423.33333333333</v>
      </c>
      <c r="L81" s="103" t="n">
        <f aca="false">'Minimum wage'!K81*100/'RIPTE e IPC'!T837</f>
        <v>3424.22811984076</v>
      </c>
    </row>
    <row r="82" customFormat="false" ht="12.8" hidden="false" customHeight="false" outlineLevel="0" collapsed="false">
      <c r="I82" s="104" t="n">
        <f aca="false">'Minimum wage'!I78+1</f>
        <v>2012</v>
      </c>
      <c r="J82" s="104" t="n">
        <f aca="false">'Minimum wage'!J78</f>
        <v>4</v>
      </c>
      <c r="K82" s="105" t="n">
        <f aca="false">'Minimum wage'!C32</f>
        <v>2670</v>
      </c>
      <c r="L82" s="106" t="n">
        <f aca="false">'Minimum wage'!K82*100/'RIPTE e IPC'!T840</f>
        <v>3674.16427294258</v>
      </c>
    </row>
    <row r="83" customFormat="false" ht="13.8" hidden="false" customHeight="false" outlineLevel="0" collapsed="false">
      <c r="I83" s="102" t="n">
        <f aca="false">'Minimum wage'!I79+1</f>
        <v>2013</v>
      </c>
      <c r="J83" s="102" t="n">
        <f aca="false">'Minimum wage'!J79</f>
        <v>1</v>
      </c>
      <c r="K83" s="103" t="n">
        <f aca="false">'Minimum wage'!C32/3+'Minimum wage'!C33*2/3</f>
        <v>2806.66666666667</v>
      </c>
      <c r="L83" s="103" t="n">
        <f aca="false">'Minimum wage'!K83*100/'RIPTE e IPC'!T843</f>
        <v>3760.89837226499</v>
      </c>
    </row>
    <row r="84" customFormat="false" ht="12.8" hidden="false" customHeight="false" outlineLevel="0" collapsed="false">
      <c r="I84" s="104" t="n">
        <f aca="false">'Minimum wage'!I80+1</f>
        <v>2013</v>
      </c>
      <c r="J84" s="104" t="n">
        <f aca="false">'Minimum wage'!J80</f>
        <v>2</v>
      </c>
      <c r="K84" s="105" t="n">
        <f aca="false">'Minimum wage'!C33</f>
        <v>2875</v>
      </c>
      <c r="L84" s="106" t="n">
        <f aca="false">'Minimum wage'!K84*100/'RIPTE e IPC'!T846</f>
        <v>3771.04282345618</v>
      </c>
    </row>
    <row r="85" customFormat="false" ht="13.8" hidden="false" customHeight="false" outlineLevel="0" collapsed="false">
      <c r="I85" s="102" t="n">
        <f aca="false">'Minimum wage'!I81+1</f>
        <v>2013</v>
      </c>
      <c r="J85" s="102" t="n">
        <f aca="false">'Minimum wage'!J81</f>
        <v>3</v>
      </c>
      <c r="K85" s="103" t="n">
        <f aca="false">'Minimum wage'!C33/3+'Minimum wage'!C34*2/3</f>
        <v>3158.33333333333</v>
      </c>
      <c r="L85" s="103" t="n">
        <f aca="false">'Minimum wage'!K85*100/'RIPTE e IPC'!T849</f>
        <v>4036.93653102354</v>
      </c>
    </row>
    <row r="86" customFormat="false" ht="12.8" hidden="false" customHeight="false" outlineLevel="0" collapsed="false">
      <c r="I86" s="104" t="n">
        <f aca="false">'Minimum wage'!I82+1</f>
        <v>2013</v>
      </c>
      <c r="J86" s="104" t="n">
        <f aca="false">'Minimum wage'!J82</f>
        <v>4</v>
      </c>
      <c r="K86" s="105" t="n">
        <f aca="false">'Minimum wage'!C34</f>
        <v>3300</v>
      </c>
      <c r="L86" s="106" t="n">
        <f aca="false">'Minimum wage'!K86*100/'RIPTE e IPC'!T852</f>
        <v>4108.27425276049</v>
      </c>
    </row>
    <row r="87" customFormat="false" ht="13.8" hidden="false" customHeight="false" outlineLevel="0" collapsed="false">
      <c r="I87" s="102" t="n">
        <f aca="false">'Minimum wage'!I83+1</f>
        <v>2014</v>
      </c>
      <c r="J87" s="102" t="n">
        <f aca="false">'Minimum wage'!J83</f>
        <v>1</v>
      </c>
      <c r="K87" s="103" t="n">
        <f aca="false">'Minimum wage'!C35</f>
        <v>3600</v>
      </c>
      <c r="L87" s="103" t="n">
        <f aca="false">'Minimum wage'!K87*100/'RIPTE e IPC'!T855</f>
        <v>4120.68987942567</v>
      </c>
    </row>
    <row r="88" customFormat="false" ht="12.8" hidden="false" customHeight="false" outlineLevel="0" collapsed="false">
      <c r="I88" s="104" t="n">
        <f aca="false">'Minimum wage'!I84+1</f>
        <v>2014</v>
      </c>
      <c r="J88" s="104" t="n">
        <f aca="false">'Minimum wage'!J84</f>
        <v>2</v>
      </c>
      <c r="K88" s="105" t="n">
        <f aca="false">'Minimum wage'!C35</f>
        <v>3600</v>
      </c>
      <c r="L88" s="106" t="n">
        <f aca="false">'Minimum wage'!K88*100/'RIPTE e IPC'!T858</f>
        <v>3890.11485875173</v>
      </c>
    </row>
    <row r="89" customFormat="false" ht="13.8" hidden="false" customHeight="false" outlineLevel="0" collapsed="false">
      <c r="I89" s="102" t="n">
        <f aca="false">'Minimum wage'!I85+1</f>
        <v>2014</v>
      </c>
      <c r="J89" s="102" t="n">
        <f aca="false">'Minimum wage'!J85</f>
        <v>3</v>
      </c>
      <c r="K89" s="103" t="n">
        <f aca="false">'Minimum wage'!C35*2/3+'Minimum wage'!C36/3</f>
        <v>3866.66666666667</v>
      </c>
      <c r="L89" s="103" t="n">
        <f aca="false">'Minimum wage'!K89*100/'RIPTE e IPC'!T861</f>
        <v>4013.20399831533</v>
      </c>
    </row>
    <row r="90" customFormat="false" ht="12.8" hidden="false" customHeight="false" outlineLevel="0" collapsed="false">
      <c r="I90" s="104" t="n">
        <f aca="false">'Minimum wage'!I86+1</f>
        <v>2014</v>
      </c>
      <c r="J90" s="104" t="n">
        <f aca="false">'Minimum wage'!J86</f>
        <v>4</v>
      </c>
      <c r="K90" s="105" t="n">
        <f aca="false">'Minimum wage'!C36</f>
        <v>4400</v>
      </c>
      <c r="L90" s="106" t="n">
        <f aca="false">'Minimum wage'!K90*100/'RIPTE e IPC'!T864</f>
        <v>4400</v>
      </c>
    </row>
    <row r="91" customFormat="false" ht="13.8" hidden="false" customHeight="false" outlineLevel="0" collapsed="false">
      <c r="I91" s="102" t="n">
        <f aca="false">'Minimum wage'!I87+1</f>
        <v>2015</v>
      </c>
      <c r="J91" s="102" t="n">
        <f aca="false">'Minimum wage'!J87</f>
        <v>1</v>
      </c>
      <c r="K91" s="103" t="n">
        <f aca="false">'Minimum wage'!C37</f>
        <v>4716</v>
      </c>
      <c r="L91" s="103" t="n">
        <f aca="false">'Minimum wage'!K91*100/'RIPTE e IPC'!T867</f>
        <v>4574.59742504104</v>
      </c>
    </row>
    <row r="92" customFormat="false" ht="12.8" hidden="false" customHeight="false" outlineLevel="0" collapsed="false">
      <c r="I92" s="104" t="n">
        <f aca="false">'Minimum wage'!I88+1</f>
        <v>2015</v>
      </c>
      <c r="J92" s="104" t="n">
        <f aca="false">'Minimum wage'!J88</f>
        <v>2</v>
      </c>
      <c r="K92" s="105" t="n">
        <f aca="false">'Minimum wage'!K91</f>
        <v>4716</v>
      </c>
      <c r="L92" s="106" t="n">
        <f aca="false">'Minimum wage'!K92*100/'RIPTE e IPC'!T870</f>
        <v>4418.44566850275</v>
      </c>
    </row>
    <row r="93" customFormat="false" ht="13.8" hidden="false" customHeight="false" outlineLevel="0" collapsed="false">
      <c r="I93" s="102" t="n">
        <f aca="false">'Minimum wage'!I89+1</f>
        <v>2015</v>
      </c>
      <c r="J93" s="102" t="n">
        <f aca="false">'Minimum wage'!J89</f>
        <v>3</v>
      </c>
      <c r="K93" s="103" t="n">
        <f aca="false">'Minimum wage'!C37/3+'Minimum wage'!C38*2/3</f>
        <v>5297.33333333333</v>
      </c>
      <c r="L93" s="103" t="n">
        <f aca="false">'Minimum wage'!K93*100/'RIPTE e IPC'!T873</f>
        <v>4794.63549141337</v>
      </c>
    </row>
    <row r="94" customFormat="false" ht="12.8" hidden="false" customHeight="false" outlineLevel="0" collapsed="false">
      <c r="I94" s="104" t="n">
        <f aca="false">'Minimum wage'!I90+1</f>
        <v>2015</v>
      </c>
      <c r="J94" s="104" t="n">
        <f aca="false">'Minimum wage'!J90</f>
        <v>4</v>
      </c>
      <c r="K94" s="105" t="n">
        <f aca="false">'Minimum wage'!C38</f>
        <v>5588</v>
      </c>
      <c r="L94" s="106" t="n">
        <f aca="false">'Minimum wage'!K94*100/'RIPTE e IPC'!T876</f>
        <v>4827.65089457187</v>
      </c>
    </row>
    <row r="95" customFormat="false" ht="13.8" hidden="false" customHeight="false" outlineLevel="0" collapsed="false">
      <c r="I95" s="102" t="n">
        <f aca="false">'Minimum wage'!I91+1</f>
        <v>2016</v>
      </c>
      <c r="J95" s="102" t="n">
        <f aca="false">'Minimum wage'!J91</f>
        <v>1</v>
      </c>
      <c r="K95" s="103" t="n">
        <f aca="false">'Minimum wage'!C39</f>
        <v>6060</v>
      </c>
      <c r="L95" s="103" t="n">
        <f aca="false">'Minimum wage'!K95*100/'RIPTE e IPC'!T879</f>
        <v>4621.99907042273</v>
      </c>
    </row>
    <row r="96" customFormat="false" ht="12.8" hidden="false" customHeight="false" outlineLevel="0" collapsed="false">
      <c r="I96" s="104" t="n">
        <f aca="false">'Minimum wage'!I92+1</f>
        <v>2016</v>
      </c>
      <c r="J96" s="104" t="n">
        <f aca="false">'Minimum wage'!J92</f>
        <v>2</v>
      </c>
      <c r="K96" s="105" t="n">
        <f aca="false">'Minimum wage'!C39*2/3+'Minimum wage'!C40/3</f>
        <v>6310</v>
      </c>
      <c r="L96" s="106" t="n">
        <f aca="false">'Minimum wage'!K96*100/'RIPTE e IPC'!T882</f>
        <v>4267.101727957</v>
      </c>
    </row>
    <row r="97" customFormat="false" ht="13.8" hidden="false" customHeight="false" outlineLevel="0" collapsed="false">
      <c r="I97" s="102" t="n">
        <f aca="false">'Minimum wage'!I93+1</f>
        <v>2016</v>
      </c>
      <c r="J97" s="102" t="n">
        <f aca="false">'Minimum wage'!J93</f>
        <v>3</v>
      </c>
      <c r="K97" s="103" t="n">
        <f aca="false">'Minimum wage'!C40*2/3+'Minimum wage'!C41/3</f>
        <v>7060</v>
      </c>
      <c r="L97" s="103" t="n">
        <f aca="false">'Minimum wage'!K97*100/'RIPTE e IPC'!T885</f>
        <v>4529.76592235317</v>
      </c>
    </row>
    <row r="98" customFormat="false" ht="12.8" hidden="false" customHeight="false" outlineLevel="0" collapsed="false">
      <c r="I98" s="104" t="n">
        <f aca="false">'Minimum wage'!I94+1</f>
        <v>2016</v>
      </c>
      <c r="J98" s="104" t="n">
        <f aca="false">'Minimum wage'!J94</f>
        <v>4</v>
      </c>
      <c r="K98" s="105" t="n">
        <f aca="false">'Minimum wage'!C41</f>
        <v>7560</v>
      </c>
      <c r="L98" s="106" t="n">
        <f aca="false">'Minimum wage'!K98*100/'RIPTE e IPC'!T888</f>
        <v>4610.31651280087</v>
      </c>
    </row>
    <row r="99" customFormat="false" ht="13.8" hidden="false" customHeight="false" outlineLevel="0" collapsed="false">
      <c r="I99" s="102" t="n">
        <f aca="false">'Minimum wage'!I95+1</f>
        <v>2017</v>
      </c>
      <c r="J99" s="102" t="n">
        <f aca="false">'Minimum wage'!J95</f>
        <v>1</v>
      </c>
      <c r="K99" s="103" t="n">
        <f aca="false">'Minimum wage'!C42</f>
        <v>8060</v>
      </c>
      <c r="L99" s="103" t="n">
        <f aca="false">'Minimum wage'!K99*100/'RIPTE e IPC'!T891</f>
        <v>4684.40238742038</v>
      </c>
    </row>
    <row r="100" customFormat="false" ht="12.8" hidden="false" customHeight="false" outlineLevel="0" collapsed="false">
      <c r="I100" s="104" t="n">
        <f aca="false">'Minimum wage'!I96+1</f>
        <v>2017</v>
      </c>
      <c r="J100" s="104" t="n">
        <f aca="false">'Minimum wage'!J96</f>
        <v>2</v>
      </c>
      <c r="K100" s="105" t="n">
        <f aca="false">'Minimum wage'!C42</f>
        <v>8060</v>
      </c>
      <c r="L100" s="106" t="n">
        <f aca="false">'Minimum wage'!K100*100/'RIPTE e IPC'!T894</f>
        <v>4394.33672367826</v>
      </c>
    </row>
    <row r="101" customFormat="false" ht="13.8" hidden="false" customHeight="false" outlineLevel="0" collapsed="false">
      <c r="I101" s="102" t="n">
        <f aca="false">'Minimum wage'!I97+1</f>
        <v>2017</v>
      </c>
      <c r="J101" s="102" t="n">
        <f aca="false">'Minimum wage'!J97</f>
        <v>3</v>
      </c>
      <c r="K101" s="103" t="n">
        <f aca="false">'Minimum wage'!C43</f>
        <v>8860</v>
      </c>
      <c r="L101" s="103" t="n">
        <f aca="false">'Minimum wage'!K101*100/'RIPTE e IPC'!T897</f>
        <v>4627.37705961349</v>
      </c>
    </row>
    <row r="102" customFormat="false" ht="12.85" hidden="false" customHeight="false" outlineLevel="0" collapsed="false">
      <c r="I102" s="104" t="n">
        <f aca="false">'Minimum wage'!I98+1</f>
        <v>2017</v>
      </c>
      <c r="J102" s="104" t="n">
        <f aca="false">'Minimum wage'!J98</f>
        <v>4</v>
      </c>
      <c r="K102" s="105" t="n">
        <f aca="false">'Minimum wage'!C43</f>
        <v>8860</v>
      </c>
      <c r="L102" s="106" t="n">
        <f aca="false">'Minimum wage'!K102*100/'RIPTE e IPC'!T900</f>
        <v>4412.74407949665</v>
      </c>
    </row>
    <row r="103" customFormat="false" ht="14.05" hidden="false" customHeight="false" outlineLevel="0" collapsed="false">
      <c r="I103" s="102" t="n">
        <f aca="false">'Minimum wage'!I99+1</f>
        <v>2018</v>
      </c>
      <c r="J103" s="102" t="n">
        <f aca="false">'Minimum wage'!J99</f>
        <v>1</v>
      </c>
      <c r="K103" s="103" t="n">
        <f aca="false">'Minimum wage'!C44</f>
        <v>9500</v>
      </c>
      <c r="L103" s="103" t="n">
        <f aca="false">'Minimum wage'!K103*100/'RIPTE e IPC'!T903</f>
        <v>4401.66215500196</v>
      </c>
    </row>
    <row r="104" customFormat="false" ht="12.8" hidden="false" customHeight="false" outlineLevel="0" collapsed="false">
      <c r="I104" s="104" t="n">
        <f aca="false">'Minimum wage'!I100+1</f>
        <v>2018</v>
      </c>
      <c r="J104" s="104" t="n">
        <f aca="false">'Minimum wage'!J100</f>
        <v>2</v>
      </c>
      <c r="K104" s="106" t="n">
        <f aca="false">'Minimum wage'!C44</f>
        <v>9500</v>
      </c>
      <c r="L104" s="106" t="n">
        <f aca="false">'Minimum wage'!K104*100/'RIPTE e IPC'!T906</f>
        <v>4101.19415225126</v>
      </c>
    </row>
    <row r="105" customFormat="false" ht="13.8" hidden="false" customHeight="false" outlineLevel="0" collapsed="false">
      <c r="I105" s="102" t="n">
        <f aca="false">'Minimum wage'!I101+1</f>
        <v>2018</v>
      </c>
      <c r="J105" s="102" t="n">
        <f aca="false">'Minimum wage'!J101</f>
        <v>3</v>
      </c>
      <c r="K105" s="103" t="n">
        <f aca="false">'Minimum wage'!C45</f>
        <v>10000</v>
      </c>
      <c r="L105" s="103" t="n">
        <f aca="false">'Minimum wage'!K105*100/'RIPTE e IPC'!T909</f>
        <v>3885.23717507056</v>
      </c>
    </row>
    <row r="106" customFormat="false" ht="12.85" hidden="false" customHeight="false" outlineLevel="0" collapsed="false">
      <c r="I106" s="104" t="n">
        <f aca="false">'Minimum wage'!I102+1</f>
        <v>2018</v>
      </c>
      <c r="J106" s="104" t="n">
        <f aca="false">'Minimum wage'!J102</f>
        <v>4</v>
      </c>
      <c r="K106" s="106" t="n">
        <v>10700</v>
      </c>
      <c r="L106" s="106" t="n">
        <f aca="false">'Minimum wage'!K106*100/'RIPTE e IPC'!T912</f>
        <v>3589.40518616261</v>
      </c>
    </row>
    <row r="107" customFormat="false" ht="13.8" hidden="false" customHeight="false" outlineLevel="0" collapsed="false">
      <c r="I107" s="102" t="n">
        <f aca="false">'Minimum wage'!I103+1</f>
        <v>2019</v>
      </c>
      <c r="J107" s="102" t="n">
        <f aca="false">'Minimum wage'!J103</f>
        <v>1</v>
      </c>
      <c r="K107" s="103" t="n">
        <v>11300</v>
      </c>
      <c r="L107" s="103" t="n">
        <f aca="false">'Minimum wage'!K107*100/'RIPTE e IPC'!T915</f>
        <v>3461.00586528606</v>
      </c>
    </row>
    <row r="108" customFormat="false" ht="13.8" hidden="false" customHeight="false" outlineLevel="0" collapsed="false">
      <c r="I108" s="104" t="n">
        <f aca="false">'Minimum wage'!I104+1</f>
        <v>2019</v>
      </c>
      <c r="J108" s="104" t="n">
        <f aca="false">'Minimum wage'!J104</f>
        <v>2</v>
      </c>
      <c r="K108" s="106" t="n">
        <v>12500</v>
      </c>
      <c r="L108" s="106" t="n">
        <f aca="false">'Minimum wage'!K108*100/'RIPTE e IPC'!T918</f>
        <v>3430.65973114978</v>
      </c>
    </row>
    <row r="109" customFormat="false" ht="13.8" hidden="false" customHeight="false" outlineLevel="0" collapsed="false">
      <c r="I109" s="102" t="n">
        <f aca="false">'Minimum wage'!I105+1</f>
        <v>2019</v>
      </c>
      <c r="J109" s="102" t="n">
        <f aca="false">'Minimum wage'!J105</f>
        <v>3</v>
      </c>
      <c r="K109" s="103" t="n">
        <v>12500</v>
      </c>
      <c r="L109" s="103" t="n">
        <f aca="false">'Minimum wage'!K109*100/'RIPTE e IPC'!T921</f>
        <v>3112.43250862351</v>
      </c>
    </row>
    <row r="110" customFormat="false" ht="13.8" hidden="false" customHeight="false" outlineLevel="0" collapsed="false">
      <c r="I110" s="104" t="n">
        <f aca="false">'Minimum wage'!I106+1</f>
        <v>2019</v>
      </c>
      <c r="J110" s="104" t="n">
        <f aca="false">'Minimum wage'!J106</f>
        <v>4</v>
      </c>
      <c r="K110" s="106" t="n">
        <v>12500</v>
      </c>
      <c r="L110" s="106" t="n">
        <f aca="false">'Minimum wage'!K110*100/'RIPTE e IPC'!T924</f>
        <v>2613.49095114115</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F76" colorId="64" zoomScale="85" zoomScaleNormal="85" zoomScalePageLayoutView="100" workbookViewId="0">
      <selection pane="topLeft" activeCell="K111" activeCellId="0" sqref="K111"/>
    </sheetView>
  </sheetViews>
  <sheetFormatPr defaultRowHeight="12.8"/>
  <cols>
    <col collapsed="false" hidden="false" max="10" min="1" style="0" width="25.4438775510204"/>
    <col collapsed="false" hidden="false" max="12" min="11" style="0" width="42.3265306122449"/>
    <col collapsed="false" hidden="false" max="1025" min="13" style="0" width="25.4438775510204"/>
  </cols>
  <sheetData>
    <row r="1" customFormat="false" ht="12.8" hidden="false" customHeight="false" outlineLevel="0" collapsed="false">
      <c r="A1" s="84" t="s">
        <v>83</v>
      </c>
      <c r="B1" s="84"/>
      <c r="C1" s="84"/>
      <c r="D1" s="84"/>
      <c r="E1" s="84"/>
      <c r="F1" s="84"/>
    </row>
    <row r="2" customFormat="false" ht="13.8" hidden="false" customHeight="false" outlineLevel="0" collapsed="false">
      <c r="A2" s="85" t="s">
        <v>84</v>
      </c>
      <c r="B2" s="85"/>
      <c r="C2" s="85"/>
      <c r="D2" s="85"/>
      <c r="E2" s="85"/>
      <c r="F2" s="85"/>
    </row>
    <row r="3" customFormat="false" ht="12.8" hidden="false" customHeight="false" outlineLevel="0" collapsed="false">
      <c r="A3" s="86" t="s">
        <v>85</v>
      </c>
      <c r="B3" s="87"/>
      <c r="C3" s="87"/>
      <c r="D3" s="87"/>
      <c r="E3" s="87"/>
      <c r="F3" s="87"/>
    </row>
    <row r="4" customFormat="false" ht="25.55" hidden="false" customHeight="true" outlineLevel="0" collapsed="false">
      <c r="A4" s="88" t="s">
        <v>86</v>
      </c>
      <c r="B4" s="88"/>
      <c r="C4" s="89" t="s">
        <v>87</v>
      </c>
      <c r="D4" s="89" t="s">
        <v>88</v>
      </c>
      <c r="E4" s="89" t="s">
        <v>89</v>
      </c>
      <c r="F4" s="89" t="s">
        <v>90</v>
      </c>
    </row>
    <row r="5" customFormat="false" ht="13.8" hidden="false" customHeight="false" outlineLevel="0" collapsed="false">
      <c r="A5" s="89" t="s">
        <v>91</v>
      </c>
      <c r="B5" s="89" t="s">
        <v>92</v>
      </c>
      <c r="C5" s="89"/>
      <c r="D5" s="89"/>
      <c r="E5" s="89"/>
      <c r="F5" s="89"/>
      <c r="I5" s="97" t="s">
        <v>110</v>
      </c>
      <c r="J5" s="97"/>
      <c r="K5" s="97"/>
      <c r="L5" s="90"/>
    </row>
    <row r="6" customFormat="false" ht="57.1" hidden="false" customHeight="true" outlineLevel="0" collapsed="false">
      <c r="A6" s="91" t="n">
        <v>1993</v>
      </c>
      <c r="B6" s="92" t="s">
        <v>94</v>
      </c>
      <c r="C6" s="93" t="n">
        <v>200</v>
      </c>
      <c r="D6" s="93"/>
      <c r="E6" s="94"/>
      <c r="F6" s="93" t="n">
        <f aca="false">+PBU!C6/PBU!$C$6*100</f>
        <v>100</v>
      </c>
      <c r="I6" s="95" t="s">
        <v>95</v>
      </c>
      <c r="J6" s="96" t="s">
        <v>96</v>
      </c>
      <c r="K6" s="97" t="s">
        <v>97</v>
      </c>
      <c r="L6" s="98" t="s">
        <v>98</v>
      </c>
    </row>
    <row r="7" customFormat="false" ht="12.8" hidden="false" customHeight="false" outlineLevel="0" collapsed="false">
      <c r="A7" s="91" t="n">
        <v>2003</v>
      </c>
      <c r="B7" s="92" t="s">
        <v>99</v>
      </c>
      <c r="C7" s="93" t="n">
        <v>250</v>
      </c>
      <c r="D7" s="93" t="n">
        <f aca="false">PBU!C7*100/'RIPTE e IPC'!T728</f>
        <v>760.150483911932</v>
      </c>
      <c r="E7" s="99" t="n">
        <f aca="false">+PBU!C7/PBU!C6-1</f>
        <v>0.25</v>
      </c>
      <c r="F7" s="93" t="n">
        <f aca="false">+PBU!C7/PBU!$C$6*100</f>
        <v>125</v>
      </c>
      <c r="I7" s="95"/>
      <c r="J7" s="96"/>
      <c r="K7" s="97"/>
      <c r="L7" s="98"/>
    </row>
    <row r="8" customFormat="false" ht="12.8" hidden="false" customHeight="false" outlineLevel="0" collapsed="false">
      <c r="A8" s="91" t="n">
        <v>2003</v>
      </c>
      <c r="B8" s="92" t="s">
        <v>94</v>
      </c>
      <c r="C8" s="93" t="n">
        <v>260</v>
      </c>
      <c r="D8" s="93" t="n">
        <f aca="false">PBU!C8*100/'RIPTE e IPC'!T729</f>
        <v>790.36406439252</v>
      </c>
      <c r="E8" s="99" t="n">
        <f aca="false">+PBU!C8/PBU!C7-1</f>
        <v>0.04</v>
      </c>
      <c r="F8" s="93" t="n">
        <f aca="false">+PBU!C8/PBU!$C$6*100</f>
        <v>130</v>
      </c>
      <c r="I8" s="100"/>
      <c r="J8" s="101"/>
      <c r="K8" s="97"/>
      <c r="L8" s="98"/>
    </row>
    <row r="9" customFormat="false" ht="13.8" hidden="false" customHeight="false" outlineLevel="0" collapsed="false">
      <c r="A9" s="91" t="n">
        <v>2003</v>
      </c>
      <c r="B9" s="92" t="s">
        <v>100</v>
      </c>
      <c r="C9" s="93" t="n">
        <v>270</v>
      </c>
      <c r="D9" s="93" t="n">
        <f aca="false">PBU!C9*100/'RIPTE e IPC'!T730</f>
        <v>820.437540433277</v>
      </c>
      <c r="E9" s="99" t="n">
        <f aca="false">+PBU!C9/PBU!C8-1</f>
        <v>0.0384615384615385</v>
      </c>
      <c r="F9" s="93" t="n">
        <f aca="false">+PBU!C9/PBU!$C$6*100</f>
        <v>135</v>
      </c>
      <c r="I9" s="102" t="n">
        <v>1994</v>
      </c>
      <c r="J9" s="102" t="n">
        <v>3</v>
      </c>
      <c r="K9" s="114" t="n">
        <f aca="false">63*2.5</f>
        <v>157.5</v>
      </c>
      <c r="L9" s="114" t="n">
        <f aca="false">PBU!K9*100/'RIPTE e IPC'!T621</f>
        <v>691.73819556211</v>
      </c>
    </row>
    <row r="10" customFormat="false" ht="13.8" hidden="false" customHeight="false" outlineLevel="0" collapsed="false">
      <c r="A10" s="91" t="n">
        <v>2003</v>
      </c>
      <c r="B10" s="92" t="s">
        <v>101</v>
      </c>
      <c r="C10" s="93" t="n">
        <v>280</v>
      </c>
      <c r="D10" s="93" t="n">
        <f aca="false">PBU!C10*100/'RIPTE e IPC'!T731</f>
        <v>845.838144397284</v>
      </c>
      <c r="E10" s="99" t="n">
        <f aca="false">+PBU!C10/PBU!C9-1</f>
        <v>0.037037037037037</v>
      </c>
      <c r="F10" s="93" t="n">
        <f aca="false">+PBU!C10/PBU!$C$6*100</f>
        <v>140</v>
      </c>
      <c r="I10" s="104" t="n">
        <v>1994</v>
      </c>
      <c r="J10" s="104" t="n">
        <v>4</v>
      </c>
      <c r="K10" s="115" t="n">
        <f aca="false">PBU!K9</f>
        <v>157.5</v>
      </c>
      <c r="L10" s="116" t="n">
        <f aca="false">PBU!K10*100/'RIPTE e IPC'!T624</f>
        <v>683.296629501415</v>
      </c>
    </row>
    <row r="11" customFormat="false" ht="13.8" hidden="false" customHeight="false" outlineLevel="0" collapsed="false">
      <c r="A11" s="91" t="n">
        <v>2003</v>
      </c>
      <c r="B11" s="92" t="s">
        <v>102</v>
      </c>
      <c r="C11" s="93" t="n">
        <v>290</v>
      </c>
      <c r="D11" s="93" t="n">
        <f aca="false">PBU!C11*100/'RIPTE e IPC'!T732</f>
        <v>873.891461288125</v>
      </c>
      <c r="E11" s="99" t="n">
        <f aca="false">+PBU!C11/PBU!C10-1</f>
        <v>0.0357142857142858</v>
      </c>
      <c r="F11" s="93" t="n">
        <f aca="false">+PBU!C11/PBU!$C$6*100</f>
        <v>145</v>
      </c>
      <c r="I11" s="102" t="n">
        <v>1995</v>
      </c>
      <c r="J11" s="102" t="n">
        <v>1</v>
      </c>
      <c r="K11" s="114" t="n">
        <f aca="false">PBU!K10</f>
        <v>157.5</v>
      </c>
      <c r="L11" s="114" t="n">
        <f aca="false">PBU!K11*100/'RIPTE e IPC'!T627</f>
        <v>673.441648217348</v>
      </c>
    </row>
    <row r="12" customFormat="false" ht="12.8" hidden="false" customHeight="false" outlineLevel="0" collapsed="false">
      <c r="A12" s="91" t="n">
        <v>2003</v>
      </c>
      <c r="B12" s="92" t="s">
        <v>103</v>
      </c>
      <c r="C12" s="93" t="n">
        <v>300</v>
      </c>
      <c r="D12" s="93" t="n">
        <f aca="false">PBU!C12*100/'RIPTE e IPC'!T733</f>
        <v>902.110301658548</v>
      </c>
      <c r="E12" s="99" t="n">
        <f aca="false">+PBU!C12/PBU!C11-1</f>
        <v>0.0344827586206897</v>
      </c>
      <c r="F12" s="93" t="n">
        <f aca="false">+PBU!C12/PBU!$C$6*100</f>
        <v>150</v>
      </c>
      <c r="I12" s="104" t="n">
        <v>1995</v>
      </c>
      <c r="J12" s="104" t="n">
        <v>2</v>
      </c>
      <c r="K12" s="115" t="n">
        <f aca="false">72*2.5</f>
        <v>180</v>
      </c>
      <c r="L12" s="116" t="n">
        <f aca="false">PBU!K12*100/'RIPTE e IPC'!T630</f>
        <v>769.439728589802</v>
      </c>
    </row>
    <row r="13" customFormat="false" ht="13.8" hidden="false" customHeight="false" outlineLevel="0" collapsed="false">
      <c r="A13" s="91" t="n">
        <v>2004</v>
      </c>
      <c r="B13" s="92" t="s">
        <v>104</v>
      </c>
      <c r="C13" s="93" t="n">
        <v>350</v>
      </c>
      <c r="D13" s="93" t="n">
        <f aca="false">PBU!C13*100/'RIPTE e IPC'!T734</f>
        <v>1048.05640300498</v>
      </c>
      <c r="E13" s="99" t="n">
        <f aca="false">+PBU!C13/PBU!C12-1</f>
        <v>0.166666666666667</v>
      </c>
      <c r="F13" s="93" t="n">
        <f aca="false">+PBU!C13/PBU!$C$6*100</f>
        <v>175</v>
      </c>
      <c r="I13" s="102" t="n">
        <f aca="false">PBU!I9+1</f>
        <v>1995</v>
      </c>
      <c r="J13" s="102" t="n">
        <f aca="false">PBU!J9</f>
        <v>3</v>
      </c>
      <c r="K13" s="114" t="n">
        <f aca="false">72*2.5</f>
        <v>180</v>
      </c>
      <c r="L13" s="114" t="n">
        <f aca="false">PBU!K13*100/'RIPTE e IPC'!T633</f>
        <v>769.777613549805</v>
      </c>
    </row>
    <row r="14" customFormat="false" ht="12.8" hidden="false" customHeight="false" outlineLevel="0" collapsed="false">
      <c r="A14" s="107" t="n">
        <v>2004</v>
      </c>
      <c r="B14" s="108" t="s">
        <v>100</v>
      </c>
      <c r="C14" s="109" t="n">
        <v>450</v>
      </c>
      <c r="D14" s="109"/>
      <c r="E14" s="99" t="n">
        <f aca="false">+PBU!C14/PBU!C13-1</f>
        <v>0.285714285714286</v>
      </c>
      <c r="F14" s="109" t="n">
        <f aca="false">+PBU!C14/PBU!$C$6*100</f>
        <v>225</v>
      </c>
      <c r="I14" s="104" t="n">
        <f aca="false">PBU!I10+1</f>
        <v>1995</v>
      </c>
      <c r="J14" s="104" t="n">
        <f aca="false">PBU!J10</f>
        <v>4</v>
      </c>
      <c r="K14" s="115" t="n">
        <f aca="false">75*2.5</f>
        <v>187.5</v>
      </c>
      <c r="L14" s="116" t="n">
        <f aca="false">PBU!K14*100/'RIPTE e IPC'!T636</f>
        <v>799.649431470717</v>
      </c>
    </row>
    <row r="15" customFormat="false" ht="13.8" hidden="false" customHeight="false" outlineLevel="0" collapsed="false">
      <c r="A15" s="107" t="n">
        <v>2005</v>
      </c>
      <c r="B15" s="108" t="s">
        <v>105</v>
      </c>
      <c r="C15" s="109" t="n">
        <v>510</v>
      </c>
      <c r="D15" s="109"/>
      <c r="E15" s="99" t="n">
        <f aca="false">+PBU!C15/PBU!C14-1</f>
        <v>0.133333333333333</v>
      </c>
      <c r="F15" s="109" t="n">
        <f aca="false">+PBU!C15/PBU!$C$6*100</f>
        <v>255</v>
      </c>
      <c r="I15" s="102" t="n">
        <f aca="false">PBU!I11+1</f>
        <v>1996</v>
      </c>
      <c r="J15" s="102" t="n">
        <f aca="false">PBU!J11</f>
        <v>1</v>
      </c>
      <c r="K15" s="114" t="n">
        <f aca="false">75*2.5</f>
        <v>187.5</v>
      </c>
      <c r="L15" s="114" t="n">
        <f aca="false">PBU!K15*100/'RIPTE e IPC'!T639</f>
        <v>799.048754404062</v>
      </c>
    </row>
    <row r="16" customFormat="false" ht="12.8" hidden="false" customHeight="false" outlineLevel="0" collapsed="false">
      <c r="A16" s="107" t="n">
        <v>2005</v>
      </c>
      <c r="B16" s="108" t="s">
        <v>106</v>
      </c>
      <c r="C16" s="109" t="n">
        <v>570</v>
      </c>
      <c r="D16" s="109"/>
      <c r="E16" s="99" t="n">
        <f aca="false">+PBU!C16/PBU!C15-1</f>
        <v>0.117647058823529</v>
      </c>
      <c r="F16" s="109" t="n">
        <f aca="false">+PBU!C16/PBU!$C$6*100</f>
        <v>285</v>
      </c>
      <c r="I16" s="104" t="n">
        <f aca="false">PBU!I12+1</f>
        <v>1996</v>
      </c>
      <c r="J16" s="104" t="n">
        <f aca="false">PBU!J12</f>
        <v>2</v>
      </c>
      <c r="K16" s="115" t="n">
        <f aca="false">76*2.5</f>
        <v>190</v>
      </c>
      <c r="L16" s="116" t="n">
        <f aca="false">PBU!K16*100/'RIPTE e IPC'!T642</f>
        <v>814.808983802804</v>
      </c>
    </row>
    <row r="17" customFormat="false" ht="14.05" hidden="false" customHeight="false" outlineLevel="0" collapsed="false">
      <c r="A17" s="107" t="n">
        <v>2005</v>
      </c>
      <c r="B17" s="108" t="s">
        <v>99</v>
      </c>
      <c r="C17" s="109" t="n">
        <v>630</v>
      </c>
      <c r="D17" s="109"/>
      <c r="E17" s="99" t="n">
        <f aca="false">+PBU!C17/PBU!C16-1</f>
        <v>0.105263157894737</v>
      </c>
      <c r="F17" s="109" t="n">
        <f aca="false">+PBU!C17/PBU!$C$6*100</f>
        <v>315</v>
      </c>
      <c r="I17" s="102" t="n">
        <f aca="false">PBU!I13+1</f>
        <v>1996</v>
      </c>
      <c r="J17" s="102" t="n">
        <f aca="false">PBU!J13</f>
        <v>3</v>
      </c>
      <c r="K17" s="114" t="n">
        <f aca="false">PBU!K16</f>
        <v>190</v>
      </c>
      <c r="L17" s="114" t="n">
        <f aca="false">PBU!K17*100/'RIPTE e IPC'!T645</f>
        <v>811.022095535418</v>
      </c>
    </row>
    <row r="18" customFormat="false" ht="12.8" hidden="false" customHeight="false" outlineLevel="0" collapsed="false">
      <c r="A18" s="107" t="n">
        <v>2006</v>
      </c>
      <c r="B18" s="108" t="s">
        <v>94</v>
      </c>
      <c r="C18" s="109" t="n">
        <v>760</v>
      </c>
      <c r="D18" s="109"/>
      <c r="E18" s="99" t="n">
        <f aca="false">+PBU!C18/PBU!C17-1</f>
        <v>0.206349206349206</v>
      </c>
      <c r="F18" s="109" t="n">
        <f aca="false">+PBU!C18/PBU!$C$6*100</f>
        <v>380</v>
      </c>
      <c r="I18" s="104" t="n">
        <f aca="false">PBU!I14+1</f>
        <v>1996</v>
      </c>
      <c r="J18" s="104" t="n">
        <f aca="false">PBU!J14</f>
        <v>4</v>
      </c>
      <c r="K18" s="115" t="n">
        <f aca="false">PBU!K17</f>
        <v>190</v>
      </c>
      <c r="L18" s="116" t="n">
        <f aca="false">PBU!K18*100/'RIPTE e IPC'!T648</f>
        <v>806.744719206263</v>
      </c>
    </row>
    <row r="19" customFormat="false" ht="13.8" hidden="false" customHeight="false" outlineLevel="0" collapsed="false">
      <c r="A19" s="107" t="n">
        <v>2006</v>
      </c>
      <c r="B19" s="108" t="s">
        <v>100</v>
      </c>
      <c r="C19" s="109" t="n">
        <v>780</v>
      </c>
      <c r="D19" s="109"/>
      <c r="E19" s="99" t="n">
        <f aca="false">+PBU!C19/PBU!C18-1</f>
        <v>0.0263157894736843</v>
      </c>
      <c r="F19" s="109" t="n">
        <f aca="false">+PBU!C19/PBU!$C$6*100</f>
        <v>390</v>
      </c>
      <c r="I19" s="102" t="n">
        <f aca="false">PBU!I15+1</f>
        <v>1997</v>
      </c>
      <c r="J19" s="102" t="n">
        <f aca="false">PBU!J15</f>
        <v>1</v>
      </c>
      <c r="K19" s="114" t="n">
        <f aca="false">PBU!K18</f>
        <v>190</v>
      </c>
      <c r="L19" s="114" t="n">
        <f aca="false">PBU!K19*100/'RIPTE e IPC'!T651</f>
        <v>802.205825618483</v>
      </c>
    </row>
    <row r="20" customFormat="false" ht="12.8" hidden="false" customHeight="false" outlineLevel="0" collapsed="false">
      <c r="A20" s="107" t="n">
        <v>2006</v>
      </c>
      <c r="B20" s="108" t="s">
        <v>102</v>
      </c>
      <c r="C20" s="109" t="n">
        <v>800</v>
      </c>
      <c r="D20" s="109"/>
      <c r="E20" s="99" t="n">
        <f aca="false">+PBU!C20/PBU!C19-1</f>
        <v>0.0256410256410255</v>
      </c>
      <c r="F20" s="109" t="n">
        <f aca="false">+PBU!C20/PBU!$C$6*100</f>
        <v>400</v>
      </c>
      <c r="I20" s="104" t="n">
        <f aca="false">PBU!I16+1</f>
        <v>1997</v>
      </c>
      <c r="J20" s="104" t="n">
        <f aca="false">PBU!J16</f>
        <v>2</v>
      </c>
      <c r="K20" s="115" t="n">
        <f aca="false">80*2.5</f>
        <v>200</v>
      </c>
      <c r="L20" s="116" t="n">
        <f aca="false">PBU!K20*100/'RIPTE e IPC'!T654</f>
        <v>852.131606014697</v>
      </c>
    </row>
    <row r="21" customFormat="false" ht="13.8" hidden="false" customHeight="false" outlineLevel="0" collapsed="false">
      <c r="A21" s="107" t="n">
        <v>2007</v>
      </c>
      <c r="B21" s="108" t="s">
        <v>94</v>
      </c>
      <c r="C21" s="109" t="n">
        <v>900</v>
      </c>
      <c r="D21" s="109"/>
      <c r="E21" s="99" t="n">
        <f aca="false">+PBU!C21/PBU!C20-1</f>
        <v>0.125</v>
      </c>
      <c r="F21" s="109" t="n">
        <f aca="false">+PBU!C21/PBU!$C$6*100</f>
        <v>450</v>
      </c>
      <c r="I21" s="102" t="n">
        <f aca="false">PBU!I17+1</f>
        <v>1997</v>
      </c>
      <c r="J21" s="102" t="n">
        <f aca="false">PBU!J17</f>
        <v>3</v>
      </c>
      <c r="K21" s="114" t="n">
        <v>200</v>
      </c>
      <c r="L21" s="114" t="n">
        <f aca="false">PBU!K21*100/'RIPTE e IPC'!T657</f>
        <v>846.916929237476</v>
      </c>
    </row>
    <row r="22" customFormat="false" ht="12.8" hidden="false" customHeight="false" outlineLevel="0" collapsed="false">
      <c r="A22" s="107" t="n">
        <v>2007</v>
      </c>
      <c r="B22" s="108" t="s">
        <v>101</v>
      </c>
      <c r="C22" s="109" t="n">
        <v>960</v>
      </c>
      <c r="D22" s="109"/>
      <c r="E22" s="99" t="n">
        <f aca="false">+PBU!C22/PBU!C21-1</f>
        <v>0.0666666666666667</v>
      </c>
      <c r="F22" s="109" t="n">
        <f aca="false">+PBU!C22/PBU!$C$6*100</f>
        <v>480</v>
      </c>
      <c r="I22" s="104" t="n">
        <f aca="false">PBU!I18+1</f>
        <v>1997</v>
      </c>
      <c r="J22" s="104" t="n">
        <f aca="false">PBU!J18</f>
        <v>4</v>
      </c>
      <c r="K22" s="115" t="n">
        <v>200</v>
      </c>
      <c r="L22" s="116" t="n">
        <f aca="false">PBU!K22*100/'RIPTE e IPC'!T660</f>
        <v>850.295464694148</v>
      </c>
    </row>
    <row r="23" customFormat="false" ht="13.8" hidden="false" customHeight="false" outlineLevel="0" collapsed="false">
      <c r="A23" s="107" t="n">
        <v>2007</v>
      </c>
      <c r="B23" s="108" t="s">
        <v>103</v>
      </c>
      <c r="C23" s="109" t="n">
        <v>980</v>
      </c>
      <c r="D23" s="109"/>
      <c r="E23" s="99" t="n">
        <f aca="false">+PBU!C23/PBU!C22-1</f>
        <v>0.0208333333333333</v>
      </c>
      <c r="F23" s="109" t="n">
        <f aca="false">+PBU!C23/PBU!$C$6*100</f>
        <v>490</v>
      </c>
      <c r="I23" s="102" t="n">
        <f aca="false">PBU!I19+1</f>
        <v>1998</v>
      </c>
      <c r="J23" s="102" t="n">
        <f aca="false">PBU!J19</f>
        <v>1</v>
      </c>
      <c r="K23" s="114" t="n">
        <v>200</v>
      </c>
      <c r="L23" s="114" t="n">
        <f aca="false">PBU!K23*100/'RIPTE e IPC'!T663</f>
        <v>840.615683061054</v>
      </c>
    </row>
    <row r="24" customFormat="false" ht="12.8" hidden="false" customHeight="false" outlineLevel="0" collapsed="false">
      <c r="A24" s="107" t="n">
        <v>2008</v>
      </c>
      <c r="B24" s="108" t="s">
        <v>94</v>
      </c>
      <c r="C24" s="109" t="n">
        <v>1200</v>
      </c>
      <c r="D24" s="109"/>
      <c r="E24" s="99" t="n">
        <f aca="false">+PBU!C24/PBU!C23-1</f>
        <v>0.224489795918367</v>
      </c>
      <c r="F24" s="109" t="n">
        <f aca="false">+PBU!C24/PBU!$C$6*100</f>
        <v>600</v>
      </c>
      <c r="I24" s="104" t="n">
        <f aca="false">PBU!I20+1</f>
        <v>1998</v>
      </c>
      <c r="J24" s="104" t="n">
        <f aca="false">PBU!J20</f>
        <v>2</v>
      </c>
      <c r="K24" s="115" t="n">
        <v>200</v>
      </c>
      <c r="L24" s="116" t="n">
        <f aca="false">PBU!K24*100/'RIPTE e IPC'!T666</f>
        <v>842.186256977597</v>
      </c>
    </row>
    <row r="25" customFormat="false" ht="13.8" hidden="false" customHeight="false" outlineLevel="0" collapsed="false">
      <c r="A25" s="107" t="n">
        <v>2008</v>
      </c>
      <c r="B25" s="108" t="s">
        <v>103</v>
      </c>
      <c r="C25" s="109" t="n">
        <v>1240</v>
      </c>
      <c r="D25" s="109"/>
      <c r="E25" s="99" t="n">
        <f aca="false">+PBU!C25/PBU!C24-1</f>
        <v>0.0333333333333334</v>
      </c>
      <c r="F25" s="109" t="n">
        <f aca="false">+PBU!C25/PBU!$C$6*100</f>
        <v>620</v>
      </c>
      <c r="I25" s="102" t="n">
        <f aca="false">PBU!I21+1</f>
        <v>1998</v>
      </c>
      <c r="J25" s="102" t="n">
        <f aca="false">PBU!J21</f>
        <v>3</v>
      </c>
      <c r="K25" s="114" t="n">
        <v>200</v>
      </c>
      <c r="L25" s="114" t="n">
        <f aca="false">PBU!K25*100/'RIPTE e IPC'!T669</f>
        <v>837.793354954403</v>
      </c>
    </row>
    <row r="26" customFormat="false" ht="12.8" hidden="false" customHeight="false" outlineLevel="0" collapsed="false">
      <c r="A26" s="107" t="n">
        <v>2009</v>
      </c>
      <c r="B26" s="108" t="s">
        <v>94</v>
      </c>
      <c r="C26" s="109" t="n">
        <v>1400</v>
      </c>
      <c r="D26" s="109"/>
      <c r="E26" s="99" t="n">
        <f aca="false">+PBU!C26/PBU!C25-1</f>
        <v>0.129032258064516</v>
      </c>
      <c r="F26" s="109" t="n">
        <f aca="false">+PBU!C26/PBU!$C$6*100</f>
        <v>700</v>
      </c>
      <c r="I26" s="104" t="n">
        <f aca="false">PBU!I22+1</f>
        <v>1998</v>
      </c>
      <c r="J26" s="104" t="n">
        <f aca="false">PBU!J22</f>
        <v>4</v>
      </c>
      <c r="K26" s="115" t="n">
        <v>200</v>
      </c>
      <c r="L26" s="116" t="n">
        <f aca="false">PBU!K26*100/'RIPTE e IPC'!T672</f>
        <v>843.131733901513</v>
      </c>
    </row>
    <row r="27" customFormat="false" ht="13.8" hidden="false" customHeight="false" outlineLevel="0" collapsed="false">
      <c r="A27" s="107" t="n">
        <v>2009</v>
      </c>
      <c r="B27" s="108" t="s">
        <v>101</v>
      </c>
      <c r="C27" s="109" t="n">
        <v>1440</v>
      </c>
      <c r="D27" s="109"/>
      <c r="E27" s="99" t="n">
        <f aca="false">+PBU!C27/PBU!C26-1</f>
        <v>0.0285714285714285</v>
      </c>
      <c r="F27" s="109" t="n">
        <f aca="false">+PBU!C27/PBU!$C$6*100</f>
        <v>720</v>
      </c>
      <c r="I27" s="102" t="n">
        <f aca="false">PBU!I23+1</f>
        <v>1999</v>
      </c>
      <c r="J27" s="102" t="n">
        <f aca="false">PBU!J23</f>
        <v>1</v>
      </c>
      <c r="K27" s="114" t="n">
        <v>200</v>
      </c>
      <c r="L27" s="114" t="n">
        <f aca="false">PBU!K27*100/'RIPTE e IPC'!T675</f>
        <v>840.639835873243</v>
      </c>
    </row>
    <row r="28" customFormat="false" ht="12.8" hidden="false" customHeight="false" outlineLevel="0" collapsed="false">
      <c r="A28" s="107" t="n">
        <v>2010</v>
      </c>
      <c r="B28" s="108" t="s">
        <v>104</v>
      </c>
      <c r="C28" s="109" t="n">
        <v>1500</v>
      </c>
      <c r="D28" s="109"/>
      <c r="E28" s="99" t="n">
        <f aca="false">+PBU!C28/PBU!C27-1</f>
        <v>0.0416666666666667</v>
      </c>
      <c r="F28" s="109" t="n">
        <f aca="false">+PBU!C28/PBU!$C$6*100</f>
        <v>750</v>
      </c>
      <c r="I28" s="104" t="n">
        <f aca="false">PBU!I24+1</f>
        <v>1999</v>
      </c>
      <c r="J28" s="104" t="n">
        <f aca="false">PBU!J24</f>
        <v>2</v>
      </c>
      <c r="K28" s="115" t="n">
        <v>200</v>
      </c>
      <c r="L28" s="116" t="n">
        <f aca="false">PBU!K28*100/'RIPTE e IPC'!T678</f>
        <v>852.024545843622</v>
      </c>
    </row>
    <row r="29" customFormat="false" ht="13.8" hidden="false" customHeight="false" outlineLevel="0" collapsed="false">
      <c r="A29" s="107" t="n">
        <v>2010</v>
      </c>
      <c r="B29" s="108" t="s">
        <v>94</v>
      </c>
      <c r="C29" s="109" t="n">
        <v>1740</v>
      </c>
      <c r="D29" s="109"/>
      <c r="E29" s="99" t="n">
        <f aca="false">+PBU!C29/PBU!C28-1</f>
        <v>0.16</v>
      </c>
      <c r="F29" s="109" t="n">
        <f aca="false">+PBU!C29/PBU!$C$6*100</f>
        <v>870</v>
      </c>
      <c r="I29" s="102" t="n">
        <f aca="false">PBU!I25+1</f>
        <v>1999</v>
      </c>
      <c r="J29" s="102" t="n">
        <f aca="false">PBU!J25</f>
        <v>3</v>
      </c>
      <c r="K29" s="114" t="n">
        <v>200</v>
      </c>
      <c r="L29" s="114" t="n">
        <f aca="false">PBU!K29*100/'RIPTE e IPC'!T681</f>
        <v>853.70907036207</v>
      </c>
    </row>
    <row r="30" customFormat="false" ht="12.8" hidden="false" customHeight="false" outlineLevel="0" collapsed="false">
      <c r="A30" s="107" t="n">
        <v>2011</v>
      </c>
      <c r="B30" s="108" t="s">
        <v>104</v>
      </c>
      <c r="C30" s="109" t="n">
        <v>1840</v>
      </c>
      <c r="D30" s="109"/>
      <c r="E30" s="99" t="n">
        <f aca="false">+PBU!C30/PBU!C29-1</f>
        <v>0.0574712643678161</v>
      </c>
      <c r="F30" s="109" t="n">
        <f aca="false">+PBU!C30/PBU!$C$6*100</f>
        <v>920</v>
      </c>
      <c r="I30" s="104" t="n">
        <f aca="false">PBU!I26+1</f>
        <v>1999</v>
      </c>
      <c r="J30" s="104" t="n">
        <f aca="false">PBU!J26</f>
        <v>4</v>
      </c>
      <c r="K30" s="115" t="n">
        <v>200</v>
      </c>
      <c r="L30" s="116" t="n">
        <f aca="false">PBU!K30*100/'RIPTE e IPC'!T684</f>
        <v>858.259947738733</v>
      </c>
    </row>
    <row r="31" customFormat="false" ht="13.8" hidden="false" customHeight="false" outlineLevel="0" collapsed="false">
      <c r="A31" s="107" t="n">
        <v>2011</v>
      </c>
      <c r="B31" s="108" t="s">
        <v>100</v>
      </c>
      <c r="C31" s="109" t="n">
        <v>2300</v>
      </c>
      <c r="D31" s="109"/>
      <c r="E31" s="99" t="n">
        <f aca="false">+PBU!C31/PBU!C30-1</f>
        <v>0.25</v>
      </c>
      <c r="F31" s="109" t="n">
        <f aca="false">+PBU!C31/PBU!$C$6*100</f>
        <v>1150</v>
      </c>
      <c r="I31" s="102" t="n">
        <f aca="false">PBU!I27+1</f>
        <v>2000</v>
      </c>
      <c r="J31" s="102" t="n">
        <f aca="false">PBU!J27</f>
        <v>1</v>
      </c>
      <c r="K31" s="114" t="n">
        <v>200</v>
      </c>
      <c r="L31" s="114" t="n">
        <f aca="false">PBU!K31*100/'RIPTE e IPC'!T687</f>
        <v>851.561165179382</v>
      </c>
    </row>
    <row r="32" customFormat="false" ht="12.8" hidden="false" customHeight="false" outlineLevel="0" collapsed="false">
      <c r="A32" s="107" t="n">
        <v>2012</v>
      </c>
      <c r="B32" s="108" t="s">
        <v>100</v>
      </c>
      <c r="C32" s="109" t="n">
        <v>2670</v>
      </c>
      <c r="D32" s="109"/>
      <c r="E32" s="99" t="n">
        <f aca="false">+PBU!C32/PBU!C31-1</f>
        <v>0.160869565217391</v>
      </c>
      <c r="F32" s="109" t="n">
        <f aca="false">+PBU!C32/PBU!$C$6*100</f>
        <v>1335</v>
      </c>
      <c r="I32" s="104" t="n">
        <f aca="false">PBU!I28+1</f>
        <v>2000</v>
      </c>
      <c r="J32" s="104" t="n">
        <f aca="false">PBU!J28</f>
        <v>2</v>
      </c>
      <c r="K32" s="115" t="n">
        <v>200</v>
      </c>
      <c r="L32" s="116" t="n">
        <f aca="false">PBU!K32*100/'RIPTE e IPC'!T690</f>
        <v>860.3922997038</v>
      </c>
    </row>
    <row r="33" customFormat="false" ht="13.8" hidden="false" customHeight="false" outlineLevel="0" collapsed="false">
      <c r="A33" s="107" t="n">
        <v>2013</v>
      </c>
      <c r="B33" s="108" t="s">
        <v>107</v>
      </c>
      <c r="C33" s="109" t="n">
        <v>2875</v>
      </c>
      <c r="D33" s="109"/>
      <c r="E33" s="99" t="n">
        <f aca="false">+PBU!C33/PBU!C32-1</f>
        <v>0.0767790262172285</v>
      </c>
      <c r="F33" s="109" t="n">
        <f aca="false">+PBU!C33/PBU!$C$6*100</f>
        <v>1437.5</v>
      </c>
      <c r="I33" s="102" t="n">
        <f aca="false">PBU!I29+1</f>
        <v>2000</v>
      </c>
      <c r="J33" s="102" t="n">
        <f aca="false">PBU!J29</f>
        <v>3</v>
      </c>
      <c r="K33" s="114" t="n">
        <v>200</v>
      </c>
      <c r="L33" s="114" t="n">
        <f aca="false">PBU!K33*100/'RIPTE e IPC'!T693</f>
        <v>860.10901163402</v>
      </c>
    </row>
    <row r="34" customFormat="false" ht="12.8" hidden="false" customHeight="false" outlineLevel="0" collapsed="false">
      <c r="A34" s="107" t="n">
        <v>2013</v>
      </c>
      <c r="B34" s="108" t="s">
        <v>94</v>
      </c>
      <c r="C34" s="109" t="n">
        <v>3300</v>
      </c>
      <c r="D34" s="109"/>
      <c r="E34" s="99" t="n">
        <f aca="false">+PBU!C34/PBU!C33-1</f>
        <v>0.147826086956522</v>
      </c>
      <c r="F34" s="109" t="n">
        <f aca="false">+PBU!C34/PBU!$C$6*100</f>
        <v>1650</v>
      </c>
      <c r="I34" s="104" t="n">
        <f aca="false">PBU!I30+1</f>
        <v>2000</v>
      </c>
      <c r="J34" s="104" t="n">
        <f aca="false">PBU!J30</f>
        <v>4</v>
      </c>
      <c r="K34" s="115" t="n">
        <v>200</v>
      </c>
      <c r="L34" s="116" t="n">
        <f aca="false">PBU!K34*100/'RIPTE e IPC'!T696</f>
        <v>864.138766696529</v>
      </c>
    </row>
    <row r="35" customFormat="false" ht="13.8" hidden="false" customHeight="false" outlineLevel="0" collapsed="false">
      <c r="A35" s="91" t="n">
        <v>2014</v>
      </c>
      <c r="B35" s="92" t="s">
        <v>104</v>
      </c>
      <c r="C35" s="93" t="n">
        <v>3600</v>
      </c>
      <c r="D35" s="93"/>
      <c r="E35" s="99" t="n">
        <f aca="false">+PBU!C35/PBU!C34-1</f>
        <v>0.0909090909090908</v>
      </c>
      <c r="F35" s="109" t="n">
        <f aca="false">+PBU!C35/PBU!$C$6*100</f>
        <v>1800</v>
      </c>
      <c r="I35" s="102" t="n">
        <f aca="false">PBU!I31+1</f>
        <v>2001</v>
      </c>
      <c r="J35" s="102" t="n">
        <f aca="false">PBU!J31</f>
        <v>1</v>
      </c>
      <c r="K35" s="114" t="n">
        <v>200</v>
      </c>
      <c r="L35" s="114" t="n">
        <f aca="false">PBU!K35*100/'RIPTE e IPC'!T699</f>
        <v>866.384206363532</v>
      </c>
    </row>
    <row r="36" customFormat="false" ht="12.8" hidden="false" customHeight="false" outlineLevel="0" collapsed="false">
      <c r="A36" s="91" t="n">
        <v>2014</v>
      </c>
      <c r="B36" s="92" t="s">
        <v>100</v>
      </c>
      <c r="C36" s="93" t="n">
        <v>4400</v>
      </c>
      <c r="D36" s="93"/>
      <c r="E36" s="99" t="n">
        <f aca="false">+PBU!C36/PBU!C35-1</f>
        <v>0.222222222222222</v>
      </c>
      <c r="F36" s="93" t="n">
        <f aca="false">+PBU!C36/PBU!$C$6*100</f>
        <v>2200</v>
      </c>
      <c r="I36" s="104" t="n">
        <f aca="false">PBU!I32+1</f>
        <v>2001</v>
      </c>
      <c r="J36" s="104" t="n">
        <f aca="false">PBU!J32</f>
        <v>2</v>
      </c>
      <c r="K36" s="115" t="n">
        <v>200</v>
      </c>
      <c r="L36" s="116" t="n">
        <f aca="false">PBU!K36*100/'RIPTE e IPC'!T702</f>
        <v>858.43909900759</v>
      </c>
    </row>
    <row r="37" customFormat="false" ht="13.8" hidden="false" customHeight="false" outlineLevel="0" collapsed="false">
      <c r="A37" s="91" t="n">
        <v>2015</v>
      </c>
      <c r="B37" s="92" t="s">
        <v>104</v>
      </c>
      <c r="C37" s="93" t="n">
        <v>4716</v>
      </c>
      <c r="D37" s="93"/>
      <c r="E37" s="99" t="n">
        <f aca="false">+PBU!C37/PBU!C36-1</f>
        <v>0.0718181818181818</v>
      </c>
      <c r="F37" s="93" t="n">
        <f aca="false">+PBU!C37/PBU!$C$6*100</f>
        <v>2358</v>
      </c>
      <c r="I37" s="102" t="n">
        <f aca="false">PBU!I33+1</f>
        <v>2001</v>
      </c>
      <c r="J37" s="102" t="n">
        <f aca="false">PBU!J33</f>
        <v>3</v>
      </c>
      <c r="K37" s="114" t="n">
        <v>200</v>
      </c>
      <c r="L37" s="114" t="n">
        <f aca="false">PBU!K37*100/'RIPTE e IPC'!T705</f>
        <v>870.627053389003</v>
      </c>
    </row>
    <row r="38" customFormat="false" ht="12.8" hidden="false" customHeight="false" outlineLevel="0" collapsed="false">
      <c r="A38" s="91" t="n">
        <v>2015</v>
      </c>
      <c r="B38" s="92" t="s">
        <v>94</v>
      </c>
      <c r="C38" s="93" t="n">
        <v>5588</v>
      </c>
      <c r="D38" s="93"/>
      <c r="E38" s="99" t="n">
        <f aca="false">+PBU!C38/PBU!C37-1</f>
        <v>0.18490245971162</v>
      </c>
      <c r="F38" s="93" t="n">
        <f aca="false">+PBU!C38/PBU!$C$6*100</f>
        <v>2794</v>
      </c>
      <c r="I38" s="104" t="n">
        <f aca="false">PBU!I34+1</f>
        <v>2001</v>
      </c>
      <c r="J38" s="104" t="n">
        <f aca="false">PBU!J34</f>
        <v>4</v>
      </c>
      <c r="K38" s="115" t="n">
        <v>200</v>
      </c>
      <c r="L38" s="116" t="n">
        <f aca="false">PBU!K38*100/'RIPTE e IPC'!T708</f>
        <v>878.027150433471</v>
      </c>
    </row>
    <row r="39" customFormat="false" ht="13.8" hidden="false" customHeight="false" outlineLevel="0" collapsed="false">
      <c r="A39" s="91" t="n">
        <v>2016</v>
      </c>
      <c r="B39" s="92" t="s">
        <v>104</v>
      </c>
      <c r="C39" s="93" t="n">
        <v>6060</v>
      </c>
      <c r="D39" s="93"/>
      <c r="E39" s="99" t="n">
        <f aca="false">+PBU!C39/PBU!C38-1</f>
        <v>0.0844667143879743</v>
      </c>
      <c r="F39" s="93" t="n">
        <f aca="false">+PBU!C39/PBU!$C$6*100</f>
        <v>3030</v>
      </c>
      <c r="I39" s="102" t="n">
        <f aca="false">PBU!I35+1</f>
        <v>2002</v>
      </c>
      <c r="J39" s="102" t="n">
        <f aca="false">PBU!J35</f>
        <v>1</v>
      </c>
      <c r="K39" s="114" t="n">
        <v>200</v>
      </c>
      <c r="L39" s="114" t="n">
        <f aca="false">PBU!K39*100/'RIPTE e IPC'!T711</f>
        <v>832.846313381923</v>
      </c>
    </row>
    <row r="40" customFormat="false" ht="12.8" hidden="false" customHeight="false" outlineLevel="0" collapsed="false">
      <c r="A40" s="91" t="n">
        <v>2016</v>
      </c>
      <c r="B40" s="92" t="s">
        <v>106</v>
      </c>
      <c r="C40" s="93" t="n">
        <v>6810</v>
      </c>
      <c r="D40" s="93"/>
      <c r="E40" s="99" t="n">
        <f aca="false">+PBU!C40/PBU!C39-1</f>
        <v>0.123762376237624</v>
      </c>
      <c r="F40" s="93" t="n">
        <f aca="false">+PBU!C40/PBU!$C$6*100</f>
        <v>3405</v>
      </c>
      <c r="I40" s="104" t="n">
        <f aca="false">PBU!I36+1</f>
        <v>2002</v>
      </c>
      <c r="J40" s="104" t="n">
        <f aca="false">PBU!J36</f>
        <v>2</v>
      </c>
      <c r="K40" s="115" t="n">
        <v>200</v>
      </c>
      <c r="L40" s="116" t="n">
        <f aca="false">PBU!K40*100/'RIPTE e IPC'!T714</f>
        <v>697.774168369285</v>
      </c>
    </row>
    <row r="41" customFormat="false" ht="13.8" hidden="false" customHeight="false" outlineLevel="0" collapsed="false">
      <c r="A41" s="91" t="n">
        <v>2016</v>
      </c>
      <c r="B41" s="92" t="s">
        <v>100</v>
      </c>
      <c r="C41" s="93" t="n">
        <v>7560</v>
      </c>
      <c r="D41" s="93"/>
      <c r="E41" s="99" t="n">
        <f aca="false">+PBU!C41/PBU!C40-1</f>
        <v>0.110132158590308</v>
      </c>
      <c r="F41" s="93" t="n">
        <f aca="false">+PBU!C41/PBU!$C$6*100</f>
        <v>3780</v>
      </c>
      <c r="I41" s="102" t="n">
        <f aca="false">PBU!I37+1</f>
        <v>2002</v>
      </c>
      <c r="J41" s="102" t="n">
        <f aca="false">PBU!J37</f>
        <v>3</v>
      </c>
      <c r="K41" s="114" t="n">
        <v>200</v>
      </c>
      <c r="L41" s="114" t="n">
        <f aca="false">PBU!K41*100/'RIPTE e IPC'!T717</f>
        <v>637.642310782963</v>
      </c>
    </row>
    <row r="42" customFormat="false" ht="12.8" hidden="false" customHeight="false" outlineLevel="0" collapsed="false">
      <c r="A42" s="91" t="n">
        <v>2017</v>
      </c>
      <c r="B42" s="92" t="s">
        <v>104</v>
      </c>
      <c r="C42" s="93" t="n">
        <v>8060</v>
      </c>
      <c r="D42" s="93"/>
      <c r="E42" s="99" t="n">
        <f aca="false">+PBU!C42/PBU!C41-1</f>
        <v>0.0661375661375661</v>
      </c>
      <c r="F42" s="93" t="n">
        <f aca="false">+PBU!C42/PBU!$C$6*100</f>
        <v>4030</v>
      </c>
      <c r="I42" s="104" t="n">
        <f aca="false">PBU!I38+1</f>
        <v>2002</v>
      </c>
      <c r="J42" s="104" t="n">
        <f aca="false">PBU!J38</f>
        <v>4</v>
      </c>
      <c r="K42" s="115" t="n">
        <v>200</v>
      </c>
      <c r="L42" s="116" t="n">
        <f aca="false">PBU!K42*100/'RIPTE e IPC'!T720</f>
        <v>624.591937048091</v>
      </c>
    </row>
    <row r="43" customFormat="false" ht="13.8" hidden="false" customHeight="false" outlineLevel="0" collapsed="false">
      <c r="A43" s="91" t="n">
        <v>2017</v>
      </c>
      <c r="B43" s="92" t="s">
        <v>99</v>
      </c>
      <c r="C43" s="93" t="n">
        <v>8860</v>
      </c>
      <c r="D43" s="93"/>
      <c r="E43" s="99" t="n">
        <f aca="false">+PBU!C43/PBU!C42-1</f>
        <v>0.0992555831265509</v>
      </c>
      <c r="F43" s="93" t="n">
        <f aca="false">+PBU!C43/PBU!$C$6*100</f>
        <v>4430</v>
      </c>
      <c r="I43" s="102" t="n">
        <f aca="false">PBU!I39+1</f>
        <v>2003</v>
      </c>
      <c r="J43" s="102" t="n">
        <f aca="false">PBU!J39</f>
        <v>1</v>
      </c>
      <c r="K43" s="114" t="n">
        <v>200</v>
      </c>
      <c r="L43" s="114" t="n">
        <f aca="false">PBU!K43*100/'RIPTE e IPC'!T723</f>
        <v>611.843791923297</v>
      </c>
    </row>
    <row r="44" customFormat="false" ht="12.8" hidden="false" customHeight="false" outlineLevel="0" collapsed="false">
      <c r="A44" s="91" t="n">
        <v>2018</v>
      </c>
      <c r="B44" s="92" t="s">
        <v>104</v>
      </c>
      <c r="C44" s="93" t="n">
        <v>9500</v>
      </c>
      <c r="D44" s="93"/>
      <c r="E44" s="99" t="n">
        <f aca="false">+PBU!C44/PBU!C43-1</f>
        <v>0.072234762979684</v>
      </c>
      <c r="F44" s="93" t="n">
        <f aca="false">+PBU!C44/PBU!$C$6*100</f>
        <v>4750</v>
      </c>
      <c r="I44" s="104" t="n">
        <f aca="false">PBU!I40+1</f>
        <v>2003</v>
      </c>
      <c r="J44" s="104" t="n">
        <f aca="false">PBU!J40</f>
        <v>2</v>
      </c>
      <c r="K44" s="115" t="n">
        <v>200</v>
      </c>
      <c r="L44" s="116" t="n">
        <f aca="false">PBU!K44*100/'RIPTE e IPC'!T726</f>
        <v>610.297682096874</v>
      </c>
    </row>
    <row r="45" customFormat="false" ht="13.8" hidden="false" customHeight="false" outlineLevel="0" collapsed="false">
      <c r="A45" s="91" t="n">
        <v>2018</v>
      </c>
      <c r="B45" s="92" t="s">
        <v>99</v>
      </c>
      <c r="C45" s="93" t="n">
        <v>10000</v>
      </c>
      <c r="D45" s="93"/>
      <c r="E45" s="110" t="n">
        <f aca="false">+PBU!C45/PBU!C44-1</f>
        <v>0.0526315789473684</v>
      </c>
      <c r="F45" s="93" t="n">
        <f aca="false">+PBU!C45/PBU!$C$6*100</f>
        <v>5000</v>
      </c>
      <c r="I45" s="102" t="n">
        <f aca="false">PBU!I41+1</f>
        <v>2003</v>
      </c>
      <c r="J45" s="102" t="n">
        <f aca="false">PBU!J41</f>
        <v>3</v>
      </c>
      <c r="K45" s="114" t="n">
        <f aca="false">PBU!K44</f>
        <v>200</v>
      </c>
      <c r="L45" s="114" t="n">
        <f aca="false">PBU!K45*100/'RIPTE e IPC'!T729</f>
        <v>607.972357225015</v>
      </c>
    </row>
    <row r="46" customFormat="false" ht="13.8" hidden="false" customHeight="false" outlineLevel="0" collapsed="false">
      <c r="A46" s="91" t="n">
        <v>2018</v>
      </c>
      <c r="B46" s="92" t="s">
        <v>100</v>
      </c>
      <c r="C46" s="93" t="n">
        <v>10700</v>
      </c>
      <c r="E46" s="110" t="n">
        <f aca="false">+PBU!C46/PBU!C45-1</f>
        <v>0.0700000000000001</v>
      </c>
      <c r="F46" s="93" t="n">
        <f aca="false">+PBU!C46/PBU!$C$6*100</f>
        <v>5350</v>
      </c>
      <c r="I46" s="104" t="n">
        <f aca="false">PBU!I42+1</f>
        <v>2003</v>
      </c>
      <c r="J46" s="104" t="n">
        <f aca="false">PBU!J42</f>
        <v>4</v>
      </c>
      <c r="K46" s="115" t="n">
        <f aca="false">PBU!K45</f>
        <v>200</v>
      </c>
      <c r="L46" s="116" t="n">
        <f aca="false">PBU!K46*100/'RIPTE e IPC'!T732</f>
        <v>602.683766405604</v>
      </c>
    </row>
    <row r="47" customFormat="false" ht="13.8" hidden="false" customHeight="false" outlineLevel="0" collapsed="false">
      <c r="A47" s="91" t="n">
        <v>2018</v>
      </c>
      <c r="B47" s="92" t="s">
        <v>103</v>
      </c>
      <c r="C47" s="93" t="n">
        <v>11300</v>
      </c>
      <c r="E47" s="110" t="n">
        <f aca="false">(PBU!C47-PBU!C46)/PBU!C46</f>
        <v>0.0560747663551402</v>
      </c>
      <c r="I47" s="102" t="n">
        <f aca="false">PBU!I43+1</f>
        <v>2004</v>
      </c>
      <c r="J47" s="102" t="n">
        <f aca="false">PBU!J43</f>
        <v>1</v>
      </c>
      <c r="K47" s="114" t="n">
        <f aca="false">PBU!K46</f>
        <v>200</v>
      </c>
      <c r="L47" s="114" t="n">
        <f aca="false">PBU!K47*100/'RIPTE e IPC'!T735</f>
        <v>598.287538456572</v>
      </c>
    </row>
    <row r="48" customFormat="false" ht="13.8" hidden="false" customHeight="false" outlineLevel="0" collapsed="false">
      <c r="A48" s="91" t="n">
        <v>2019</v>
      </c>
      <c r="B48" s="92" t="s">
        <v>108</v>
      </c>
      <c r="C48" s="93" t="n">
        <v>12500</v>
      </c>
      <c r="E48" s="110" t="n">
        <f aca="false">(PBU!C48-PBU!C47)/PBU!C47</f>
        <v>0.106194690265487</v>
      </c>
      <c r="I48" s="104" t="n">
        <f aca="false">PBU!I44+1</f>
        <v>2004</v>
      </c>
      <c r="J48" s="104" t="n">
        <f aca="false">PBU!J44</f>
        <v>2</v>
      </c>
      <c r="K48" s="115" t="n">
        <f aca="false">PBU!K47</f>
        <v>200</v>
      </c>
      <c r="L48" s="116" t="n">
        <f aca="false">PBU!K48*100/'RIPTE e IPC'!T738</f>
        <v>585.421875340175</v>
      </c>
    </row>
    <row r="49" customFormat="false" ht="13.8" hidden="false" customHeight="false" outlineLevel="0" collapsed="false">
      <c r="A49" s="91" t="n">
        <v>2019</v>
      </c>
      <c r="B49" s="92"/>
      <c r="C49" s="93"/>
      <c r="E49" s="110" t="n">
        <f aca="false">(PBU!C49-PBU!C48)/PBU!C48</f>
        <v>-1</v>
      </c>
      <c r="I49" s="102" t="n">
        <f aca="false">PBU!I45+1</f>
        <v>2004</v>
      </c>
      <c r="J49" s="102" t="n">
        <f aca="false">PBU!J45</f>
        <v>3</v>
      </c>
      <c r="K49" s="114" t="n">
        <f aca="false">PBU!K48</f>
        <v>200</v>
      </c>
      <c r="L49" s="114" t="n">
        <f aca="false">PBU!K49*100/'RIPTE e IPC'!T741</f>
        <v>577.473026344106</v>
      </c>
    </row>
    <row r="50" customFormat="false" ht="13.8" hidden="false" customHeight="false" outlineLevel="0" collapsed="false">
      <c r="A50" s="91" t="n">
        <v>2019</v>
      </c>
      <c r="B50" s="92"/>
      <c r="C50" s="93"/>
      <c r="E50" s="110" t="e">
        <f aca="false">(PBU!C50-PBU!C49)/PBU!C49</f>
        <v>#DIV/0!</v>
      </c>
      <c r="I50" s="104" t="n">
        <f aca="false">PBU!I46+1</f>
        <v>2004</v>
      </c>
      <c r="J50" s="104" t="n">
        <f aca="false">PBU!J46</f>
        <v>4</v>
      </c>
      <c r="K50" s="115" t="n">
        <f aca="false">PBU!K49</f>
        <v>200</v>
      </c>
      <c r="L50" s="116" t="n">
        <f aca="false">PBU!K50*100/'RIPTE e IPC'!T744</f>
        <v>571.586405972716</v>
      </c>
    </row>
    <row r="51" customFormat="false" ht="13.8" hidden="false" customHeight="false" outlineLevel="0" collapsed="false">
      <c r="I51" s="102" t="n">
        <f aca="false">PBU!I47+1</f>
        <v>2005</v>
      </c>
      <c r="J51" s="102" t="n">
        <f aca="false">PBU!J47</f>
        <v>1</v>
      </c>
      <c r="K51" s="114" t="n">
        <f aca="false">PBU!K50</f>
        <v>200</v>
      </c>
      <c r="L51" s="114" t="n">
        <f aca="false">PBU!K51*100/'RIPTE e IPC'!T747</f>
        <v>553.314141022502</v>
      </c>
    </row>
    <row r="52" customFormat="false" ht="13.8" hidden="false" customHeight="false" outlineLevel="0" collapsed="false">
      <c r="I52" s="104" t="n">
        <f aca="false">PBU!I48+1</f>
        <v>2005</v>
      </c>
      <c r="J52" s="104" t="n">
        <f aca="false">PBU!J48</f>
        <v>2</v>
      </c>
      <c r="K52" s="115" t="n">
        <f aca="false">PBU!K51</f>
        <v>200</v>
      </c>
      <c r="L52" s="116" t="n">
        <f aca="false">PBU!K52*100/'RIPTE e IPC'!T750</f>
        <v>538.994682939913</v>
      </c>
    </row>
    <row r="53" customFormat="false" ht="13.8" hidden="false" customHeight="false" outlineLevel="0" collapsed="false">
      <c r="I53" s="102" t="n">
        <f aca="false">PBU!I49+1</f>
        <v>2005</v>
      </c>
      <c r="J53" s="102" t="n">
        <f aca="false">PBU!J49</f>
        <v>3</v>
      </c>
      <c r="K53" s="114" t="n">
        <f aca="false">PBU!K52</f>
        <v>200</v>
      </c>
      <c r="L53" s="114" t="n">
        <f aca="false">PBU!K53*100/'RIPTE e IPC'!T753</f>
        <v>526.493064602384</v>
      </c>
    </row>
    <row r="54" customFormat="false" ht="13.8" hidden="false" customHeight="false" outlineLevel="0" collapsed="false">
      <c r="I54" s="104" t="n">
        <f aca="false">PBU!I50+1</f>
        <v>2005</v>
      </c>
      <c r="J54" s="104" t="n">
        <f aca="false">PBU!J50</f>
        <v>4</v>
      </c>
      <c r="K54" s="115" t="n">
        <f aca="false">PBU!K53</f>
        <v>200</v>
      </c>
      <c r="L54" s="116" t="n">
        <f aca="false">PBU!K54*100/'RIPTE e IPC'!T756</f>
        <v>510.249517372135</v>
      </c>
    </row>
    <row r="55" customFormat="false" ht="13.8" hidden="false" customHeight="false" outlineLevel="0" collapsed="false">
      <c r="I55" s="102" t="n">
        <f aca="false">PBU!I51+1</f>
        <v>2006</v>
      </c>
      <c r="J55" s="102" t="n">
        <f aca="false">PBU!J51</f>
        <v>1</v>
      </c>
      <c r="K55" s="114" t="n">
        <f aca="false">PBU!K54</f>
        <v>200</v>
      </c>
      <c r="L55" s="114" t="n">
        <f aca="false">PBU!K55*100/'RIPTE e IPC'!T759</f>
        <v>496.307317633541</v>
      </c>
    </row>
    <row r="56" customFormat="false" ht="13.8" hidden="false" customHeight="false" outlineLevel="0" collapsed="false">
      <c r="I56" s="104" t="n">
        <f aca="false">PBU!I52+1</f>
        <v>2006</v>
      </c>
      <c r="J56" s="104" t="n">
        <f aca="false">PBU!J52</f>
        <v>2</v>
      </c>
      <c r="K56" s="115" t="n">
        <f aca="false">PBU!K55</f>
        <v>200</v>
      </c>
      <c r="L56" s="116" t="n">
        <f aca="false">PBU!K56*100/'RIPTE e IPC'!T762</f>
        <v>483.410665428427</v>
      </c>
    </row>
    <row r="57" customFormat="false" ht="13.8" hidden="false" customHeight="false" outlineLevel="0" collapsed="false">
      <c r="I57" s="102" t="n">
        <f aca="false">PBU!I53+1</f>
        <v>2006</v>
      </c>
      <c r="J57" s="102" t="n">
        <f aca="false">PBU!J53</f>
        <v>3</v>
      </c>
      <c r="K57" s="114" t="n">
        <f aca="false">PBU!K56</f>
        <v>200</v>
      </c>
      <c r="L57" s="114" t="n">
        <f aca="false">PBU!K57*100/'RIPTE e IPC'!T765</f>
        <v>475.456170042319</v>
      </c>
    </row>
    <row r="58" customFormat="false" ht="13.8" hidden="false" customHeight="false" outlineLevel="0" collapsed="false">
      <c r="I58" s="104" t="n">
        <f aca="false">PBU!I54+1</f>
        <v>2006</v>
      </c>
      <c r="J58" s="104" t="n">
        <f aca="false">PBU!J54</f>
        <v>4</v>
      </c>
      <c r="K58" s="115" t="n">
        <f aca="false">PBU!K57</f>
        <v>200</v>
      </c>
      <c r="L58" s="116" t="n">
        <f aca="false">PBU!K58*100/'RIPTE e IPC'!T768</f>
        <v>463.93617404104</v>
      </c>
    </row>
    <row r="59" customFormat="false" ht="13.8" hidden="false" customHeight="false" outlineLevel="0" collapsed="false">
      <c r="I59" s="102" t="n">
        <f aca="false">PBU!I55+1</f>
        <v>2007</v>
      </c>
      <c r="J59" s="102" t="n">
        <f aca="false">PBU!J55</f>
        <v>1</v>
      </c>
      <c r="K59" s="114" t="n">
        <f aca="false">PBU!K58</f>
        <v>200</v>
      </c>
      <c r="L59" s="114" t="n">
        <f aca="false">PBU!K59*100/'RIPTE e IPC'!T771</f>
        <v>452.863561079797</v>
      </c>
    </row>
    <row r="60" customFormat="false" ht="13.8" hidden="false" customHeight="false" outlineLevel="0" collapsed="false">
      <c r="I60" s="104" t="n">
        <v>2007</v>
      </c>
      <c r="J60" s="104" t="n">
        <v>2</v>
      </c>
      <c r="K60" s="115" t="n">
        <f aca="false">PBU!K59</f>
        <v>200</v>
      </c>
      <c r="L60" s="116" t="n">
        <f aca="false">PBU!K60*100/'RIPTE e IPC'!T774</f>
        <v>444.244707950316</v>
      </c>
    </row>
    <row r="61" customFormat="false" ht="13.8" hidden="false" customHeight="false" outlineLevel="0" collapsed="false">
      <c r="I61" s="102" t="n">
        <v>2007</v>
      </c>
      <c r="J61" s="102" t="n">
        <v>3</v>
      </c>
      <c r="K61" s="114" t="n">
        <f aca="false">PBU!K60</f>
        <v>200</v>
      </c>
      <c r="L61" s="114" t="n">
        <f aca="false">PBU!K61*100/'RIPTE e IPC'!T777</f>
        <v>437.537137982087</v>
      </c>
    </row>
    <row r="62" customFormat="false" ht="13.8" hidden="false" customHeight="false" outlineLevel="0" collapsed="false">
      <c r="I62" s="104" t="n">
        <v>2007</v>
      </c>
      <c r="J62" s="104" t="n">
        <v>4</v>
      </c>
      <c r="K62" s="115" t="n">
        <f aca="false">PBU!K61</f>
        <v>200</v>
      </c>
      <c r="L62" s="116" t="n">
        <f aca="false">PBU!K62*100/'RIPTE e IPC'!T780</f>
        <v>427.467408093701</v>
      </c>
    </row>
    <row r="63" customFormat="false" ht="13.8" hidden="false" customHeight="false" outlineLevel="0" collapsed="false">
      <c r="I63" s="102" t="n">
        <v>2008</v>
      </c>
      <c r="J63" s="102" t="n">
        <v>1</v>
      </c>
      <c r="K63" s="114" t="n">
        <f aca="false">PBU!K62</f>
        <v>200</v>
      </c>
      <c r="L63" s="114" t="n">
        <f aca="false">PBU!K63*100/'RIPTE e IPC'!T783</f>
        <v>417.68244706525</v>
      </c>
    </row>
    <row r="64" customFormat="false" ht="13.8" hidden="false" customHeight="false" outlineLevel="0" collapsed="false">
      <c r="I64" s="104" t="n">
        <f aca="false">PBU!I60+1</f>
        <v>2008</v>
      </c>
      <c r="J64" s="104" t="n">
        <f aca="false">PBU!J60</f>
        <v>2</v>
      </c>
      <c r="K64" s="115" t="n">
        <f aca="false">PBU!K63</f>
        <v>200</v>
      </c>
      <c r="L64" s="116" t="n">
        <f aca="false">PBU!K64*100/'RIPTE e IPC'!T786</f>
        <v>407.326364673964</v>
      </c>
    </row>
    <row r="65" customFormat="false" ht="13.8" hidden="false" customHeight="false" outlineLevel="0" collapsed="false">
      <c r="A65" s="113" t="s">
        <v>109</v>
      </c>
      <c r="B65" s="113"/>
      <c r="C65" s="113"/>
      <c r="D65" s="113"/>
      <c r="E65" s="113"/>
      <c r="F65" s="113"/>
      <c r="I65" s="102" t="n">
        <f aca="false">PBU!I61+1</f>
        <v>2008</v>
      </c>
      <c r="J65" s="102" t="n">
        <f aca="false">PBU!J61</f>
        <v>3</v>
      </c>
      <c r="K65" s="114" t="n">
        <f aca="false">PBU!K64</f>
        <v>200</v>
      </c>
      <c r="L65" s="114" t="n">
        <f aca="false">PBU!K65*100/'RIPTE e IPC'!T789</f>
        <v>401.379120348984</v>
      </c>
    </row>
    <row r="66" customFormat="false" ht="13.8" hidden="false" customHeight="false" outlineLevel="0" collapsed="false">
      <c r="I66" s="104" t="n">
        <f aca="false">PBU!I62+1</f>
        <v>2008</v>
      </c>
      <c r="J66" s="104" t="n">
        <f aca="false">PBU!J62</f>
        <v>4</v>
      </c>
      <c r="K66" s="115" t="n">
        <v>326</v>
      </c>
      <c r="L66" s="116" t="n">
        <f aca="false">PBU!K66*100/'RIPTE e IPC'!T792</f>
        <v>645.955930219916</v>
      </c>
    </row>
    <row r="67" customFormat="false" ht="13.8" hidden="false" customHeight="false" outlineLevel="0" collapsed="false">
      <c r="I67" s="102" t="n">
        <f aca="false">PBU!I63+1</f>
        <v>2009</v>
      </c>
      <c r="J67" s="102" t="n">
        <f aca="false">PBU!J63</f>
        <v>1</v>
      </c>
      <c r="K67" s="114" t="n">
        <v>326</v>
      </c>
      <c r="L67" s="114" t="n">
        <f aca="false">PBU!K67*100/'RIPTE e IPC'!T795</f>
        <v>637.627780990646</v>
      </c>
    </row>
    <row r="68" customFormat="false" ht="13.8" hidden="false" customHeight="false" outlineLevel="0" collapsed="false">
      <c r="I68" s="104" t="n">
        <f aca="false">PBU!I64+1</f>
        <v>2009</v>
      </c>
      <c r="J68" s="104" t="n">
        <f aca="false">PBU!J64</f>
        <v>2</v>
      </c>
      <c r="K68" s="115" t="n">
        <v>364.1</v>
      </c>
      <c r="L68" s="116" t="n">
        <f aca="false">PBU!K68*100/'RIPTE e IPC'!T798</f>
        <v>702.950846258983</v>
      </c>
    </row>
    <row r="69" customFormat="false" ht="13.8" hidden="false" customHeight="false" outlineLevel="0" collapsed="false">
      <c r="I69" s="102" t="n">
        <f aca="false">PBU!I65+1</f>
        <v>2009</v>
      </c>
      <c r="J69" s="102" t="n">
        <f aca="false">PBU!J65</f>
        <v>3</v>
      </c>
      <c r="K69" s="114" t="n">
        <v>364.1</v>
      </c>
      <c r="L69" s="114" t="n">
        <f aca="false">PBU!K69*100/'RIPTE e IPC'!T801</f>
        <v>689.942873530282</v>
      </c>
    </row>
    <row r="70" customFormat="false" ht="13.8" hidden="false" customHeight="false" outlineLevel="0" collapsed="false">
      <c r="I70" s="104" t="n">
        <f aca="false">PBU!I66+1</f>
        <v>2009</v>
      </c>
      <c r="J70" s="104" t="n">
        <f aca="false">PBU!J66</f>
        <v>4</v>
      </c>
      <c r="K70" s="104" t="n">
        <v>390.82</v>
      </c>
      <c r="L70" s="116" t="n">
        <f aca="false">PBU!K70*100/'RIPTE e IPC'!T804</f>
        <v>723.309059574341</v>
      </c>
    </row>
    <row r="71" customFormat="false" ht="13.8" hidden="false" customHeight="false" outlineLevel="0" collapsed="false">
      <c r="I71" s="102" t="n">
        <f aca="false">PBU!I67+1</f>
        <v>2010</v>
      </c>
      <c r="J71" s="102" t="n">
        <f aca="false">PBU!J67</f>
        <v>1</v>
      </c>
      <c r="K71" s="102" t="n">
        <v>390.82</v>
      </c>
      <c r="L71" s="114" t="n">
        <f aca="false">PBU!K71*100/'RIPTE e IPC'!T807</f>
        <v>700.519696591078</v>
      </c>
    </row>
    <row r="72" customFormat="false" ht="13.8" hidden="false" customHeight="false" outlineLevel="0" collapsed="false">
      <c r="I72" s="104" t="n">
        <f aca="false">PBU!I68+1</f>
        <v>2010</v>
      </c>
      <c r="J72" s="104" t="n">
        <f aca="false">PBU!J68</f>
        <v>2</v>
      </c>
      <c r="K72" s="104" t="n">
        <v>422.91</v>
      </c>
      <c r="L72" s="116" t="n">
        <f aca="false">PBU!K72*100/'RIPTE e IPC'!T810</f>
        <v>737.827167068822</v>
      </c>
    </row>
    <row r="73" customFormat="false" ht="13.8" hidden="false" customHeight="false" outlineLevel="0" collapsed="false">
      <c r="I73" s="102" t="n">
        <f aca="false">PBU!I69+1</f>
        <v>2010</v>
      </c>
      <c r="J73" s="102" t="n">
        <f aca="false">PBU!J69</f>
        <v>3</v>
      </c>
      <c r="K73" s="102" t="n">
        <v>422.91</v>
      </c>
      <c r="L73" s="114" t="n">
        <f aca="false">PBU!K73*100/'RIPTE e IPC'!T813</f>
        <v>721.298560478089</v>
      </c>
    </row>
    <row r="74" customFormat="false" ht="13.8" hidden="false" customHeight="false" outlineLevel="0" collapsed="false">
      <c r="I74" s="104" t="n">
        <f aca="false">PBU!I70+1</f>
        <v>2010</v>
      </c>
      <c r="J74" s="104" t="n">
        <f aca="false">PBU!J70</f>
        <v>4</v>
      </c>
      <c r="K74" s="104" t="n">
        <v>494.38</v>
      </c>
      <c r="L74" s="116" t="n">
        <f aca="false">PBU!K74*100/'RIPTE e IPC'!T816</f>
        <v>824.11567073601</v>
      </c>
    </row>
    <row r="75" customFormat="false" ht="13.8" hidden="false" customHeight="false" outlineLevel="0" collapsed="false">
      <c r="I75" s="102" t="n">
        <f aca="false">PBU!I71+1</f>
        <v>2011</v>
      </c>
      <c r="J75" s="102" t="n">
        <f aca="false">PBU!J71</f>
        <v>1</v>
      </c>
      <c r="K75" s="102" t="n">
        <v>494.38</v>
      </c>
      <c r="L75" s="114" t="n">
        <f aca="false">PBU!K75*100/'RIPTE e IPC'!T819</f>
        <v>805.431956937604</v>
      </c>
    </row>
    <row r="76" customFormat="false" ht="13.8" hidden="false" customHeight="false" outlineLevel="0" collapsed="false">
      <c r="I76" s="104" t="n">
        <f aca="false">PBU!I72+1</f>
        <v>2011</v>
      </c>
      <c r="J76" s="104" t="n">
        <f aca="false">PBU!J72</f>
        <v>2</v>
      </c>
      <c r="K76" s="104" t="n">
        <v>580.06</v>
      </c>
      <c r="L76" s="116" t="n">
        <f aca="false">PBU!K76*100/'RIPTE e IPC'!T822</f>
        <v>922.56295715966</v>
      </c>
    </row>
    <row r="77" customFormat="false" ht="13.8" hidden="false" customHeight="false" outlineLevel="0" collapsed="false">
      <c r="I77" s="102" t="n">
        <f aca="false">PBU!I73+1</f>
        <v>2011</v>
      </c>
      <c r="J77" s="102" t="n">
        <f aca="false">PBU!J73</f>
        <v>3</v>
      </c>
      <c r="K77" s="102" t="n">
        <v>580.06</v>
      </c>
      <c r="L77" s="114" t="n">
        <f aca="false">PBU!K77*100/'RIPTE e IPC'!T825</f>
        <v>901.285425942261</v>
      </c>
    </row>
    <row r="78" customFormat="false" ht="13.8" hidden="false" customHeight="false" outlineLevel="0" collapsed="false">
      <c r="I78" s="104" t="n">
        <f aca="false">PBU!I74+1</f>
        <v>2011</v>
      </c>
      <c r="J78" s="104" t="n">
        <f aca="false">PBU!J74</f>
        <v>4</v>
      </c>
      <c r="K78" s="104" t="n">
        <v>677.62</v>
      </c>
      <c r="L78" s="116" t="n">
        <f aca="false">PBU!K78*100/'RIPTE e IPC'!T828</f>
        <v>1031.50795741512</v>
      </c>
    </row>
    <row r="79" customFormat="false" ht="13.8" hidden="false" customHeight="false" outlineLevel="0" collapsed="false">
      <c r="I79" s="102" t="n">
        <f aca="false">PBU!I75+1</f>
        <v>2012</v>
      </c>
      <c r="J79" s="102" t="n">
        <f aca="false">PBU!J75</f>
        <v>1</v>
      </c>
      <c r="K79" s="102" t="n">
        <v>677.62</v>
      </c>
      <c r="L79" s="114" t="n">
        <f aca="false">PBU!K79*100/'RIPTE e IPC'!T831</f>
        <v>1006.22883258868</v>
      </c>
    </row>
    <row r="80" customFormat="false" ht="13.8" hidden="false" customHeight="false" outlineLevel="0" collapsed="false">
      <c r="I80" s="104" t="n">
        <f aca="false">PBU!I76+1</f>
        <v>2012</v>
      </c>
      <c r="J80" s="104" t="n">
        <f aca="false">PBU!J76</f>
        <v>2</v>
      </c>
      <c r="K80" s="104" t="n">
        <v>797.02</v>
      </c>
      <c r="L80" s="116" t="n">
        <f aca="false">PBU!K80*100/'RIPTE e IPC'!T834</f>
        <v>1153.50605548657</v>
      </c>
    </row>
    <row r="81" customFormat="false" ht="13.8" hidden="false" customHeight="false" outlineLevel="0" collapsed="false">
      <c r="I81" s="102" t="n">
        <f aca="false">PBU!I77+1</f>
        <v>2012</v>
      </c>
      <c r="J81" s="102" t="n">
        <f aca="false">PBU!J77</f>
        <v>3</v>
      </c>
      <c r="K81" s="102" t="n">
        <v>797.02</v>
      </c>
      <c r="L81" s="114" t="n">
        <f aca="false">PBU!K81*100/'RIPTE e IPC'!T837</f>
        <v>1126.20837527187</v>
      </c>
    </row>
    <row r="82" customFormat="false" ht="13.8" hidden="false" customHeight="false" outlineLevel="0" collapsed="false">
      <c r="I82" s="104" t="n">
        <f aca="false">PBU!I78+1</f>
        <v>2012</v>
      </c>
      <c r="J82" s="104" t="n">
        <f aca="false">PBU!J78</f>
        <v>4</v>
      </c>
      <c r="K82" s="104" t="n">
        <v>888.04</v>
      </c>
      <c r="L82" s="116" t="n">
        <f aca="false">PBU!K82*100/'RIPTE e IPC'!T840</f>
        <v>1222.02428499773</v>
      </c>
    </row>
    <row r="83" customFormat="false" ht="13.8" hidden="false" customHeight="false" outlineLevel="0" collapsed="false">
      <c r="I83" s="102" t="n">
        <f aca="false">PBU!I79+1</f>
        <v>2013</v>
      </c>
      <c r="J83" s="102" t="n">
        <f aca="false">PBU!J79</f>
        <v>1</v>
      </c>
      <c r="K83" s="102" t="n">
        <v>888.04</v>
      </c>
      <c r="L83" s="114" t="n">
        <f aca="false">PBU!K83*100/'RIPTE e IPC'!T843</f>
        <v>1189.96253818511</v>
      </c>
    </row>
    <row r="84" customFormat="false" ht="13.8" hidden="false" customHeight="false" outlineLevel="0" collapsed="false">
      <c r="I84" s="104" t="n">
        <f aca="false">PBU!I80+1</f>
        <v>2013</v>
      </c>
      <c r="J84" s="104" t="n">
        <f aca="false">PBU!J80</f>
        <v>2</v>
      </c>
      <c r="K84" s="104" t="n">
        <v>1022.84</v>
      </c>
      <c r="L84" s="116" t="n">
        <f aca="false">PBU!K84*100/'RIPTE e IPC'!T846</f>
        <v>1341.62554488484</v>
      </c>
    </row>
    <row r="85" customFormat="false" ht="13.8" hidden="false" customHeight="false" outlineLevel="0" collapsed="false">
      <c r="I85" s="102" t="n">
        <f aca="false">PBU!I81+1</f>
        <v>2013</v>
      </c>
      <c r="J85" s="102" t="n">
        <f aca="false">PBU!J81</f>
        <v>3</v>
      </c>
      <c r="K85" s="102" t="n">
        <v>1022.84</v>
      </c>
      <c r="L85" s="114" t="n">
        <f aca="false">PBU!K85*100/'RIPTE e IPC'!T849</f>
        <v>1307.37947062547</v>
      </c>
    </row>
    <row r="86" customFormat="false" ht="13.8" hidden="false" customHeight="false" outlineLevel="0" collapsed="false">
      <c r="I86" s="104" t="n">
        <f aca="false">PBU!I82+1</f>
        <v>2013</v>
      </c>
      <c r="J86" s="104" t="n">
        <f aca="false">PBU!J82</f>
        <v>4</v>
      </c>
      <c r="K86" s="104" t="n">
        <v>1170.23</v>
      </c>
      <c r="L86" s="116" t="n">
        <f aca="false">PBU!K86*100/'RIPTE e IPC'!T852</f>
        <v>1456.85629660846</v>
      </c>
    </row>
    <row r="87" customFormat="false" ht="13.8" hidden="false" customHeight="false" outlineLevel="0" collapsed="false">
      <c r="I87" s="102" t="n">
        <f aca="false">PBU!I83+1</f>
        <v>2014</v>
      </c>
      <c r="J87" s="102" t="n">
        <f aca="false">PBU!J83</f>
        <v>1</v>
      </c>
      <c r="K87" s="102" t="n">
        <v>1170.23</v>
      </c>
      <c r="L87" s="114" t="n">
        <f aca="false">PBU!K87*100/'RIPTE e IPC'!T855</f>
        <v>1339.48747711119</v>
      </c>
    </row>
    <row r="88" customFormat="false" ht="13.8" hidden="false" customHeight="false" outlineLevel="0" collapsed="false">
      <c r="I88" s="104" t="n">
        <f aca="false">PBU!I84+1</f>
        <v>2014</v>
      </c>
      <c r="J88" s="104" t="n">
        <f aca="false">PBU!J84</f>
        <v>2</v>
      </c>
      <c r="K88" s="104" t="n">
        <v>1302.58</v>
      </c>
      <c r="L88" s="116" t="n">
        <f aca="false">PBU!K88*100/'RIPTE e IPC'!T858</f>
        <v>1407.55161464245</v>
      </c>
    </row>
    <row r="89" customFormat="false" ht="13.8" hidden="false" customHeight="false" outlineLevel="0" collapsed="false">
      <c r="I89" s="102" t="n">
        <f aca="false">PBU!I85+1</f>
        <v>2014</v>
      </c>
      <c r="J89" s="102" t="n">
        <f aca="false">PBU!J85</f>
        <v>3</v>
      </c>
      <c r="K89" s="102" t="n">
        <v>1302.58</v>
      </c>
      <c r="L89" s="114" t="n">
        <f aca="false">PBU!K89*100/'RIPTE e IPC'!T861</f>
        <v>1351.94463727386</v>
      </c>
    </row>
    <row r="90" customFormat="false" ht="13.8" hidden="false" customHeight="false" outlineLevel="0" collapsed="false">
      <c r="I90" s="104" t="n">
        <f aca="false">PBU!I86+1</f>
        <v>2014</v>
      </c>
      <c r="J90" s="104" t="n">
        <f aca="false">PBU!J86</f>
        <v>4</v>
      </c>
      <c r="K90" s="104" t="n">
        <v>1526.75</v>
      </c>
      <c r="L90" s="116" t="n">
        <f aca="false">PBU!K90*100/'RIPTE e IPC'!T864</f>
        <v>1526.75</v>
      </c>
    </row>
    <row r="91" customFormat="false" ht="13.8" hidden="false" customHeight="false" outlineLevel="0" collapsed="false">
      <c r="I91" s="102" t="n">
        <f aca="false">PBU!I87+1</f>
        <v>2015</v>
      </c>
      <c r="J91" s="102" t="n">
        <f aca="false">PBU!J87</f>
        <v>1</v>
      </c>
      <c r="K91" s="102" t="n">
        <v>1526.75</v>
      </c>
      <c r="L91" s="114" t="n">
        <f aca="false">PBU!K91*100/'RIPTE e IPC'!T867</f>
        <v>1480.97256545407</v>
      </c>
    </row>
    <row r="92" customFormat="false" ht="13.8" hidden="false" customHeight="false" outlineLevel="0" collapsed="false">
      <c r="I92" s="104" t="n">
        <f aca="false">PBU!I88+1</f>
        <v>2015</v>
      </c>
      <c r="J92" s="104" t="n">
        <f aca="false">PBU!J88</f>
        <v>2</v>
      </c>
      <c r="K92" s="104" t="n">
        <v>1805.53</v>
      </c>
      <c r="L92" s="116" t="n">
        <f aca="false">PBU!K92*100/'RIPTE e IPC'!T870</f>
        <v>1691.61073109664</v>
      </c>
    </row>
    <row r="93" customFormat="false" ht="13.8" hidden="false" customHeight="false" outlineLevel="0" collapsed="false">
      <c r="I93" s="102" t="n">
        <f aca="false">PBU!I89+1</f>
        <v>2015</v>
      </c>
      <c r="J93" s="102" t="n">
        <f aca="false">PBU!J89</f>
        <v>3</v>
      </c>
      <c r="K93" s="102" t="n">
        <v>1805.53</v>
      </c>
      <c r="L93" s="114" t="n">
        <f aca="false">PBU!K93*100/'RIPTE e IPC'!T873</f>
        <v>1634.19171007015</v>
      </c>
    </row>
    <row r="94" customFormat="false" ht="13.8" hidden="false" customHeight="false" outlineLevel="0" collapsed="false">
      <c r="I94" s="104" t="n">
        <f aca="false">PBU!I90+1</f>
        <v>2015</v>
      </c>
      <c r="J94" s="104" t="n">
        <f aca="false">PBU!J90</f>
        <v>4</v>
      </c>
      <c r="K94" s="104" t="n">
        <v>2031.04</v>
      </c>
      <c r="L94" s="116" t="n">
        <f aca="false">PBU!K94*100/'RIPTE e IPC'!T876</f>
        <v>1754.68004168061</v>
      </c>
    </row>
    <row r="95" customFormat="false" ht="13.8" hidden="false" customHeight="false" outlineLevel="0" collapsed="false">
      <c r="I95" s="102" t="n">
        <f aca="false">PBU!I91+1</f>
        <v>2016</v>
      </c>
      <c r="J95" s="102" t="n">
        <f aca="false">PBU!J91</f>
        <v>1</v>
      </c>
      <c r="K95" s="102" t="n">
        <v>2031.04</v>
      </c>
      <c r="L95" s="114" t="n">
        <f aca="false">PBU!K95*100/'RIPTE e IPC'!T879</f>
        <v>1549.08663234181</v>
      </c>
    </row>
    <row r="96" customFormat="false" ht="13.8" hidden="false" customHeight="false" outlineLevel="0" collapsed="false">
      <c r="I96" s="104" t="n">
        <f aca="false">PBU!I92+1</f>
        <v>2016</v>
      </c>
      <c r="J96" s="104" t="n">
        <f aca="false">PBU!J92</f>
        <v>2</v>
      </c>
      <c r="K96" s="104" t="n">
        <v>2342.8</v>
      </c>
      <c r="L96" s="116" t="n">
        <f aca="false">PBU!K96*100/'RIPTE e IPC'!T882</f>
        <v>1584.30521842435</v>
      </c>
    </row>
    <row r="97" customFormat="false" ht="13.8" hidden="false" customHeight="false" outlineLevel="0" collapsed="false">
      <c r="I97" s="102" t="n">
        <f aca="false">PBU!I93+1</f>
        <v>2016</v>
      </c>
      <c r="J97" s="102" t="n">
        <f aca="false">PBU!J93</f>
        <v>3</v>
      </c>
      <c r="K97" s="102" t="n">
        <v>2342.8</v>
      </c>
      <c r="L97" s="114" t="n">
        <f aca="false">PBU!K97*100/'RIPTE e IPC'!T885</f>
        <v>1503.16368312875</v>
      </c>
    </row>
    <row r="98" customFormat="false" ht="13.8" hidden="false" customHeight="false" outlineLevel="0" collapsed="false">
      <c r="I98" s="104" t="n">
        <f aca="false">PBU!I94+1</f>
        <v>2016</v>
      </c>
      <c r="J98" s="104" t="n">
        <f aca="false">PBU!J94</f>
        <v>4</v>
      </c>
      <c r="K98" s="104" t="n">
        <v>2674.54</v>
      </c>
      <c r="L98" s="116" t="n">
        <f aca="false">PBU!K98*100/'RIPTE e IPC'!T888</f>
        <v>1631.01533414636</v>
      </c>
    </row>
    <row r="99" customFormat="false" ht="13.8" hidden="false" customHeight="false" outlineLevel="0" collapsed="false">
      <c r="I99" s="102" t="n">
        <f aca="false">PBU!I95+1</f>
        <v>2017</v>
      </c>
      <c r="J99" s="102" t="n">
        <f aca="false">PBU!J95</f>
        <v>1</v>
      </c>
      <c r="K99" s="102" t="n">
        <v>2674.54</v>
      </c>
      <c r="L99" s="114" t="n">
        <f aca="false">PBU!K99*100/'RIPTE e IPC'!T891</f>
        <v>1554.41954854234</v>
      </c>
    </row>
    <row r="100" customFormat="false" ht="13.8" hidden="false" customHeight="false" outlineLevel="0" collapsed="false">
      <c r="I100" s="104" t="n">
        <f aca="false">PBU!I96+1</f>
        <v>2017</v>
      </c>
      <c r="J100" s="104" t="n">
        <f aca="false">PBU!J96</f>
        <v>2</v>
      </c>
      <c r="K100" s="104" t="n">
        <v>3021.16</v>
      </c>
      <c r="L100" s="116" t="n">
        <f aca="false">PBU!K100*100/'RIPTE e IPC'!T894</f>
        <v>1647.14569926896</v>
      </c>
    </row>
    <row r="101" customFormat="false" ht="13.8" hidden="false" customHeight="false" outlineLevel="0" collapsed="false">
      <c r="I101" s="102" t="n">
        <f aca="false">PBU!I97+1</f>
        <v>2017</v>
      </c>
      <c r="J101" s="102" t="n">
        <f aca="false">PBU!J97</f>
        <v>3</v>
      </c>
      <c r="K101" s="102" t="n">
        <v>3021.16</v>
      </c>
      <c r="L101" s="114" t="n">
        <f aca="false">PBU!K101*100/'RIPTE e IPC'!T897</f>
        <v>1577.88334959615</v>
      </c>
    </row>
    <row r="102" customFormat="false" ht="13.8" hidden="false" customHeight="false" outlineLevel="0" collapsed="false">
      <c r="I102" s="104" t="n">
        <f aca="false">PBU!I98+1</f>
        <v>2017</v>
      </c>
      <c r="J102" s="104" t="n">
        <f aca="false">PBU!J98</f>
        <v>4</v>
      </c>
      <c r="K102" s="104" t="n">
        <v>3423.58</v>
      </c>
      <c r="L102" s="116" t="n">
        <f aca="false">PBU!K102*100/'RIPTE e IPC'!T900</f>
        <v>1705.12216429832</v>
      </c>
    </row>
    <row r="103" customFormat="false" ht="13.8" hidden="false" customHeight="false" outlineLevel="0" collapsed="false">
      <c r="I103" s="102" t="n">
        <f aca="false">PBU!I99+1</f>
        <v>2018</v>
      </c>
      <c r="J103" s="102" t="n">
        <f aca="false">PBU!J99</f>
        <v>1</v>
      </c>
      <c r="K103" s="102" t="n">
        <v>3423.58</v>
      </c>
      <c r="L103" s="114" t="n">
        <f aca="false">PBU!K103*100/'RIPTE e IPC'!T903</f>
        <v>1586.25710743385</v>
      </c>
    </row>
    <row r="104" customFormat="false" ht="13.8" hidden="false" customHeight="false" outlineLevel="0" collapsed="false">
      <c r="I104" s="104" t="n">
        <f aca="false">PBU!I100+1</f>
        <v>2018</v>
      </c>
      <c r="J104" s="104" t="n">
        <f aca="false">PBU!J100</f>
        <v>2</v>
      </c>
      <c r="K104" s="104" t="n">
        <v>3619.07</v>
      </c>
      <c r="L104" s="116" t="n">
        <f aca="false">PBU!K104*100/'RIPTE e IPC'!T906</f>
        <v>1562.36933900926</v>
      </c>
    </row>
    <row r="105" customFormat="false" ht="13.8" hidden="false" customHeight="false" outlineLevel="0" collapsed="false">
      <c r="I105" s="102" t="n">
        <f aca="false">PBU!I101+1</f>
        <v>2018</v>
      </c>
      <c r="J105" s="102" t="n">
        <f aca="false">PBU!J101</f>
        <v>3</v>
      </c>
      <c r="K105" s="114" t="n">
        <v>3825</v>
      </c>
      <c r="L105" s="114" t="n">
        <f aca="false">PBU!K105*100/'RIPTE e IPC'!T909</f>
        <v>1486.10321946449</v>
      </c>
    </row>
    <row r="106" customFormat="false" ht="13.8" hidden="false" customHeight="false" outlineLevel="0" collapsed="false">
      <c r="I106" s="104" t="n">
        <f aca="false">PBU!I102+1</f>
        <v>2018</v>
      </c>
      <c r="J106" s="104" t="n">
        <f aca="false">PBU!J102</f>
        <v>4</v>
      </c>
      <c r="K106" s="115" t="n">
        <v>4080.51</v>
      </c>
      <c r="L106" s="116" t="n">
        <f aca="false">PBU!K106*100/'RIPTE e IPC'!T912</f>
        <v>1368.84147254097</v>
      </c>
    </row>
    <row r="107" customFormat="false" ht="13.8" hidden="false" customHeight="false" outlineLevel="0" collapsed="false">
      <c r="I107" s="102" t="n">
        <f aca="false">PBU!I103+1</f>
        <v>2019</v>
      </c>
      <c r="J107" s="102" t="n">
        <f aca="false">PBU!J103</f>
        <v>1</v>
      </c>
      <c r="K107" s="114" t="n">
        <v>4397.97</v>
      </c>
      <c r="L107" s="114" t="n">
        <f aca="false">PBU!K107*100/'RIPTE e IPC'!T915</f>
        <v>1347.02654560638</v>
      </c>
      <c r="M107" s="0" t="n">
        <f aca="false">9309.1*100/'RIPTE e IPC'!T915</f>
        <v>2851.22563721544</v>
      </c>
    </row>
    <row r="108" customFormat="false" ht="13.8" hidden="false" customHeight="false" outlineLevel="0" collapsed="false">
      <c r="I108" s="104" t="n">
        <f aca="false">PBU!I104+1</f>
        <v>2019</v>
      </c>
      <c r="J108" s="104" t="n">
        <f aca="false">PBU!J104</f>
        <v>2</v>
      </c>
      <c r="K108" s="116" t="n">
        <v>4918.25</v>
      </c>
      <c r="L108" s="116" t="n">
        <f aca="false">PBU!K108*100/'RIPTE e IPC'!T918</f>
        <v>1349.82737781819</v>
      </c>
      <c r="M108" s="117"/>
    </row>
    <row r="109" customFormat="false" ht="13.8" hidden="false" customHeight="false" outlineLevel="0" collapsed="false">
      <c r="I109" s="102" t="n">
        <f aca="false">PBU!I105+1</f>
        <v>2019</v>
      </c>
      <c r="J109" s="102" t="n">
        <f aca="false">PBU!J105</f>
        <v>3</v>
      </c>
      <c r="K109" s="114" t="n">
        <v>5446.47</v>
      </c>
      <c r="L109" s="114" t="n">
        <f aca="false">PBU!K109*100/'RIPTE e IPC'!T921</f>
        <v>1356.14162281941</v>
      </c>
    </row>
    <row r="110" customFormat="false" ht="13.8" hidden="false" customHeight="false" outlineLevel="0" collapsed="false">
      <c r="I110" s="104" t="n">
        <f aca="false">PBU!I106+1</f>
        <v>2019</v>
      </c>
      <c r="J110" s="104" t="n">
        <f aca="false">PBU!J106</f>
        <v>4</v>
      </c>
      <c r="K110" s="116" t="n">
        <f aca="false">K109*(1+M110)</f>
        <v>6111.76712795445</v>
      </c>
      <c r="L110" s="116" t="n">
        <f aca="false">PBU!K110*100/'RIPTE e IPC'!T924</f>
        <v>1277.84384675127</v>
      </c>
      <c r="M110" s="0" t="n">
        <f aca="false">('RIPTE e IPC'!M916-'RIPTE e IPC'!M913)/'RIPTE e IPC'!M913*0.3 + ('RIPTE e IPC'!K916-'RIPTE e IPC'!K913)/'RIPTE e IPC'!K913*0.7</f>
        <v>0.122151986140464</v>
      </c>
      <c r="N110" s="0" t="s">
        <v>111</v>
      </c>
    </row>
    <row r="111" customFormat="false" ht="13.8" hidden="false" customHeight="false" outlineLevel="0" collapsed="false">
      <c r="M111" s="0" t="n">
        <f aca="false">('RIPTE e IPC'!M919-'RIPTE e IPC'!M916)/'RIPTE e IPC'!M916*0.3 + ('RIPTE e IPC'!K919-'RIPTE e IPC'!K916)/'RIPTE e IPC'!K916*0.7</f>
        <v>0.0873766848127232</v>
      </c>
      <c r="N111" s="0" t="s">
        <v>112</v>
      </c>
    </row>
    <row r="114" customFormat="false" ht="15" hidden="false" customHeight="false" outlineLevel="0" collapsed="false">
      <c r="L114" s="117" t="s">
        <v>113</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I88" colorId="64" zoomScale="85" zoomScaleNormal="85" zoomScalePageLayoutView="100" workbookViewId="0">
      <selection pane="topLeft" activeCell="K117" activeCellId="0" sqref="K117"/>
    </sheetView>
  </sheetViews>
  <sheetFormatPr defaultRowHeight="12.8"/>
  <cols>
    <col collapsed="false" hidden="false" max="10" min="1" style="0" width="25.4438775510204"/>
    <col collapsed="false" hidden="false" max="12" min="11" style="0" width="42.3265306122449"/>
    <col collapsed="false" hidden="false" max="1025" min="13" style="0" width="25.4438775510204"/>
  </cols>
  <sheetData>
    <row r="1" customFormat="false" ht="12.8" hidden="false" customHeight="false" outlineLevel="0" collapsed="false">
      <c r="A1" s="84" t="s">
        <v>83</v>
      </c>
      <c r="B1" s="84"/>
      <c r="C1" s="84"/>
      <c r="D1" s="84"/>
      <c r="E1" s="84"/>
      <c r="F1" s="84"/>
    </row>
    <row r="2" customFormat="false" ht="13.8" hidden="false" customHeight="false" outlineLevel="0" collapsed="false">
      <c r="A2" s="85" t="s">
        <v>84</v>
      </c>
      <c r="B2" s="85"/>
      <c r="C2" s="85"/>
      <c r="D2" s="85"/>
      <c r="E2" s="85"/>
      <c r="F2" s="85"/>
    </row>
    <row r="3" customFormat="false" ht="12.8" hidden="false" customHeight="false" outlineLevel="0" collapsed="false">
      <c r="A3" s="86" t="s">
        <v>85</v>
      </c>
      <c r="B3" s="87"/>
      <c r="C3" s="87"/>
      <c r="D3" s="87"/>
      <c r="E3" s="87"/>
      <c r="F3" s="87"/>
    </row>
    <row r="4" customFormat="false" ht="25.55" hidden="false" customHeight="true" outlineLevel="0" collapsed="false">
      <c r="A4" s="88" t="s">
        <v>86</v>
      </c>
      <c r="B4" s="88"/>
      <c r="C4" s="89" t="s">
        <v>87</v>
      </c>
      <c r="D4" s="89" t="s">
        <v>88</v>
      </c>
      <c r="E4" s="89" t="s">
        <v>89</v>
      </c>
      <c r="F4" s="89" t="s">
        <v>90</v>
      </c>
    </row>
    <row r="5" customFormat="false" ht="13.8" hidden="false" customHeight="false" outlineLevel="0" collapsed="false">
      <c r="A5" s="89" t="s">
        <v>91</v>
      </c>
      <c r="B5" s="89" t="s">
        <v>92</v>
      </c>
      <c r="C5" s="89"/>
      <c r="D5" s="89"/>
      <c r="E5" s="89"/>
      <c r="F5" s="89"/>
      <c r="I5" s="97" t="s">
        <v>114</v>
      </c>
      <c r="J5" s="97"/>
      <c r="K5" s="97"/>
      <c r="L5" s="90"/>
    </row>
    <row r="6" customFormat="false" ht="57.1" hidden="false" customHeight="true" outlineLevel="0" collapsed="false">
      <c r="A6" s="91" t="n">
        <v>1993</v>
      </c>
      <c r="B6" s="92" t="s">
        <v>94</v>
      </c>
      <c r="C6" s="93" t="n">
        <v>200</v>
      </c>
      <c r="D6" s="93"/>
      <c r="E6" s="94"/>
      <c r="F6" s="93" t="n">
        <f aca="false">+'Min pension'!C6/'Min pension'!$C$6*100</f>
        <v>100</v>
      </c>
      <c r="I6" s="95" t="s">
        <v>95</v>
      </c>
      <c r="J6" s="96" t="s">
        <v>96</v>
      </c>
      <c r="K6" s="97" t="s">
        <v>97</v>
      </c>
      <c r="L6" s="98" t="s">
        <v>98</v>
      </c>
    </row>
    <row r="7" customFormat="false" ht="12.8" hidden="false" customHeight="false" outlineLevel="0" collapsed="false">
      <c r="A7" s="91" t="n">
        <v>2003</v>
      </c>
      <c r="B7" s="92" t="s">
        <v>99</v>
      </c>
      <c r="C7" s="93" t="n">
        <v>250</v>
      </c>
      <c r="D7" s="93" t="n">
        <f aca="false">'Min pension'!C7*100/'RIPTE e IPC'!T728</f>
        <v>760.150483911932</v>
      </c>
      <c r="E7" s="99" t="n">
        <f aca="false">+'Min pension'!C7/'Min pension'!C6-1</f>
        <v>0.25</v>
      </c>
      <c r="F7" s="93" t="n">
        <f aca="false">+'Min pension'!C7/'Min pension'!$C$6*100</f>
        <v>125</v>
      </c>
      <c r="I7" s="95"/>
      <c r="J7" s="96"/>
      <c r="K7" s="97"/>
      <c r="L7" s="98"/>
    </row>
    <row r="8" customFormat="false" ht="12.8" hidden="false" customHeight="false" outlineLevel="0" collapsed="false">
      <c r="A8" s="91" t="n">
        <v>2003</v>
      </c>
      <c r="B8" s="92" t="s">
        <v>94</v>
      </c>
      <c r="C8" s="93" t="n">
        <v>260</v>
      </c>
      <c r="D8" s="93" t="n">
        <f aca="false">'Min pension'!C8*100/'RIPTE e IPC'!T729</f>
        <v>790.36406439252</v>
      </c>
      <c r="E8" s="99" t="n">
        <f aca="false">+'Min pension'!C8/'Min pension'!C7-1</f>
        <v>0.04</v>
      </c>
      <c r="F8" s="93" t="n">
        <f aca="false">+'Min pension'!C8/'Min pension'!$C$6*100</f>
        <v>130</v>
      </c>
      <c r="I8" s="100"/>
      <c r="J8" s="101"/>
      <c r="K8" s="97"/>
      <c r="L8" s="98"/>
    </row>
    <row r="9" customFormat="false" ht="13.8" hidden="false" customHeight="false" outlineLevel="0" collapsed="false">
      <c r="A9" s="91" t="n">
        <v>2003</v>
      </c>
      <c r="B9" s="92" t="s">
        <v>100</v>
      </c>
      <c r="C9" s="93" t="n">
        <v>270</v>
      </c>
      <c r="D9" s="93" t="n">
        <f aca="false">'Min pension'!C9*100/'RIPTE e IPC'!T730</f>
        <v>820.437540433277</v>
      </c>
      <c r="E9" s="99" t="n">
        <f aca="false">+'Min pension'!C9/'Min pension'!C8-1</f>
        <v>0.0384615384615385</v>
      </c>
      <c r="F9" s="93" t="n">
        <f aca="false">+'Min pension'!C9/'Min pension'!$C$6*100</f>
        <v>135</v>
      </c>
      <c r="I9" s="102" t="n">
        <v>1994</v>
      </c>
      <c r="J9" s="102" t="n">
        <v>3</v>
      </c>
      <c r="K9" s="114" t="n">
        <f aca="false">63*2.5</f>
        <v>157.5</v>
      </c>
      <c r="L9" s="114" t="n">
        <f aca="false">'Min pension'!K9*100/'RIPTE e IPC'!T621</f>
        <v>691.73819556211</v>
      </c>
    </row>
    <row r="10" customFormat="false" ht="13.8" hidden="false" customHeight="false" outlineLevel="0" collapsed="false">
      <c r="A10" s="91" t="n">
        <v>2003</v>
      </c>
      <c r="B10" s="92" t="s">
        <v>101</v>
      </c>
      <c r="C10" s="93" t="n">
        <v>280</v>
      </c>
      <c r="D10" s="93" t="n">
        <f aca="false">'Min pension'!C10*100/'RIPTE e IPC'!T731</f>
        <v>845.838144397284</v>
      </c>
      <c r="E10" s="99" t="n">
        <f aca="false">+'Min pension'!C10/'Min pension'!C9-1</f>
        <v>0.037037037037037</v>
      </c>
      <c r="F10" s="93" t="n">
        <f aca="false">+'Min pension'!C10/'Min pension'!$C$6*100</f>
        <v>140</v>
      </c>
      <c r="I10" s="104" t="n">
        <v>1994</v>
      </c>
      <c r="J10" s="104" t="n">
        <v>4</v>
      </c>
      <c r="K10" s="115" t="n">
        <f aca="false">'Min pension'!K9</f>
        <v>157.5</v>
      </c>
      <c r="L10" s="116" t="n">
        <f aca="false">'Min pension'!K10*100/'RIPTE e IPC'!T624</f>
        <v>683.296629501415</v>
      </c>
    </row>
    <row r="11" customFormat="false" ht="13.8" hidden="false" customHeight="false" outlineLevel="0" collapsed="false">
      <c r="A11" s="91" t="n">
        <v>2003</v>
      </c>
      <c r="B11" s="92" t="s">
        <v>102</v>
      </c>
      <c r="C11" s="93" t="n">
        <v>290</v>
      </c>
      <c r="D11" s="93" t="n">
        <f aca="false">'Min pension'!C11*100/'RIPTE e IPC'!T732</f>
        <v>873.891461288125</v>
      </c>
      <c r="E11" s="99" t="n">
        <f aca="false">+'Min pension'!C11/'Min pension'!C10-1</f>
        <v>0.0357142857142858</v>
      </c>
      <c r="F11" s="93" t="n">
        <f aca="false">+'Min pension'!C11/'Min pension'!$C$6*100</f>
        <v>145</v>
      </c>
      <c r="I11" s="102" t="n">
        <v>1995</v>
      </c>
      <c r="J11" s="102" t="n">
        <v>1</v>
      </c>
      <c r="K11" s="114" t="n">
        <f aca="false">'Min pension'!K10</f>
        <v>157.5</v>
      </c>
      <c r="L11" s="114" t="n">
        <f aca="false">'Min pension'!K11*100/'RIPTE e IPC'!T627</f>
        <v>673.441648217348</v>
      </c>
    </row>
    <row r="12" customFormat="false" ht="12.8" hidden="false" customHeight="false" outlineLevel="0" collapsed="false">
      <c r="A12" s="91" t="n">
        <v>2003</v>
      </c>
      <c r="B12" s="92" t="s">
        <v>103</v>
      </c>
      <c r="C12" s="93" t="n">
        <v>300</v>
      </c>
      <c r="D12" s="93" t="n">
        <f aca="false">'Min pension'!C12*100/'RIPTE e IPC'!T733</f>
        <v>902.110301658548</v>
      </c>
      <c r="E12" s="99" t="n">
        <f aca="false">+'Min pension'!C12/'Min pension'!C11-1</f>
        <v>0.0344827586206897</v>
      </c>
      <c r="F12" s="93" t="n">
        <f aca="false">+'Min pension'!C12/'Min pension'!$C$6*100</f>
        <v>150</v>
      </c>
      <c r="I12" s="104" t="n">
        <v>1995</v>
      </c>
      <c r="J12" s="104" t="n">
        <v>2</v>
      </c>
      <c r="K12" s="115" t="n">
        <f aca="false">72*2.5</f>
        <v>180</v>
      </c>
      <c r="L12" s="116" t="n">
        <f aca="false">'Min pension'!K12*100/'RIPTE e IPC'!T630</f>
        <v>769.439728589802</v>
      </c>
    </row>
    <row r="13" customFormat="false" ht="13.8" hidden="false" customHeight="false" outlineLevel="0" collapsed="false">
      <c r="A13" s="91" t="n">
        <v>2004</v>
      </c>
      <c r="B13" s="92" t="s">
        <v>104</v>
      </c>
      <c r="C13" s="93" t="n">
        <v>350</v>
      </c>
      <c r="D13" s="93" t="n">
        <f aca="false">'Min pension'!C13*100/'RIPTE e IPC'!T734</f>
        <v>1048.05640300498</v>
      </c>
      <c r="E13" s="99" t="n">
        <f aca="false">+'Min pension'!C13/'Min pension'!C12-1</f>
        <v>0.166666666666667</v>
      </c>
      <c r="F13" s="93" t="n">
        <f aca="false">+'Min pension'!C13/'Min pension'!$C$6*100</f>
        <v>175</v>
      </c>
      <c r="I13" s="102" t="n">
        <f aca="false">'Min pension'!I9+1</f>
        <v>1995</v>
      </c>
      <c r="J13" s="102" t="n">
        <f aca="false">'Min pension'!J9</f>
        <v>3</v>
      </c>
      <c r="K13" s="102" t="n">
        <v>150</v>
      </c>
      <c r="L13" s="114" t="n">
        <f aca="false">'Min pension'!K13*100/'RIPTE e IPC'!T633</f>
        <v>641.481344624837</v>
      </c>
    </row>
    <row r="14" customFormat="false" ht="13.8" hidden="false" customHeight="false" outlineLevel="0" collapsed="false">
      <c r="A14" s="107" t="n">
        <v>2004</v>
      </c>
      <c r="B14" s="108" t="s">
        <v>100</v>
      </c>
      <c r="C14" s="109" t="n">
        <v>450</v>
      </c>
      <c r="D14" s="109"/>
      <c r="E14" s="99" t="n">
        <f aca="false">+'Min pension'!C14/'Min pension'!C13-1</f>
        <v>0.285714285714286</v>
      </c>
      <c r="F14" s="109" t="n">
        <f aca="false">+'Min pension'!C14/'Min pension'!$C$6*100</f>
        <v>225</v>
      </c>
      <c r="I14" s="104" t="n">
        <f aca="false">'Min pension'!I10+1</f>
        <v>1995</v>
      </c>
      <c r="J14" s="104" t="n">
        <f aca="false">'Min pension'!J10</f>
        <v>4</v>
      </c>
      <c r="K14" s="104" t="n">
        <v>150</v>
      </c>
      <c r="L14" s="116" t="n">
        <f aca="false">'Min pension'!K14*100/'RIPTE e IPC'!T636</f>
        <v>639.719545176574</v>
      </c>
    </row>
    <row r="15" customFormat="false" ht="13.8" hidden="false" customHeight="false" outlineLevel="0" collapsed="false">
      <c r="A15" s="107" t="n">
        <v>2005</v>
      </c>
      <c r="B15" s="108" t="s">
        <v>105</v>
      </c>
      <c r="C15" s="109" t="n">
        <v>510</v>
      </c>
      <c r="D15" s="109"/>
      <c r="E15" s="99" t="n">
        <f aca="false">+'Min pension'!C15/'Min pension'!C14-1</f>
        <v>0.133333333333333</v>
      </c>
      <c r="F15" s="109" t="n">
        <f aca="false">+'Min pension'!C15/'Min pension'!$C$6*100</f>
        <v>255</v>
      </c>
      <c r="I15" s="102" t="n">
        <f aca="false">'Min pension'!I11+1</f>
        <v>1996</v>
      </c>
      <c r="J15" s="102" t="n">
        <f aca="false">'Min pension'!J11</f>
        <v>1</v>
      </c>
      <c r="K15" s="102" t="n">
        <v>150</v>
      </c>
      <c r="L15" s="114" t="n">
        <f aca="false">'Min pension'!K15*100/'RIPTE e IPC'!T639</f>
        <v>639.239003523249</v>
      </c>
    </row>
    <row r="16" customFormat="false" ht="13.8" hidden="false" customHeight="false" outlineLevel="0" collapsed="false">
      <c r="A16" s="107" t="n">
        <v>2005</v>
      </c>
      <c r="B16" s="108" t="s">
        <v>106</v>
      </c>
      <c r="C16" s="109" t="n">
        <v>570</v>
      </c>
      <c r="D16" s="109"/>
      <c r="E16" s="99" t="n">
        <f aca="false">+'Min pension'!C16/'Min pension'!C15-1</f>
        <v>0.117647058823529</v>
      </c>
      <c r="F16" s="109" t="n">
        <f aca="false">+'Min pension'!C16/'Min pension'!$C$6*100</f>
        <v>285</v>
      </c>
      <c r="I16" s="104" t="n">
        <f aca="false">'Min pension'!I12+1</f>
        <v>1996</v>
      </c>
      <c r="J16" s="104" t="n">
        <f aca="false">'Min pension'!J12</f>
        <v>2</v>
      </c>
      <c r="K16" s="104" t="n">
        <v>150</v>
      </c>
      <c r="L16" s="116" t="n">
        <f aca="false">'Min pension'!K16*100/'RIPTE e IPC'!T642</f>
        <v>643.270250370635</v>
      </c>
    </row>
    <row r="17" customFormat="false" ht="13.8" hidden="false" customHeight="false" outlineLevel="0" collapsed="false">
      <c r="A17" s="107" t="n">
        <v>2005</v>
      </c>
      <c r="B17" s="108" t="s">
        <v>99</v>
      </c>
      <c r="C17" s="109" t="n">
        <v>630</v>
      </c>
      <c r="D17" s="109"/>
      <c r="E17" s="99" t="n">
        <f aca="false">+'Min pension'!C17/'Min pension'!C16-1</f>
        <v>0.105263157894737</v>
      </c>
      <c r="F17" s="109" t="n">
        <f aca="false">+'Min pension'!C17/'Min pension'!$C$6*100</f>
        <v>315</v>
      </c>
      <c r="I17" s="102" t="n">
        <f aca="false">'Min pension'!I13+1</f>
        <v>1996</v>
      </c>
      <c r="J17" s="102" t="n">
        <f aca="false">'Min pension'!J13</f>
        <v>3</v>
      </c>
      <c r="K17" s="102" t="n">
        <v>150</v>
      </c>
      <c r="L17" s="114" t="n">
        <f aca="false">'Min pension'!K17*100/'RIPTE e IPC'!T645</f>
        <v>640.280601738488</v>
      </c>
    </row>
    <row r="18" customFormat="false" ht="13.8" hidden="false" customHeight="false" outlineLevel="0" collapsed="false">
      <c r="A18" s="107" t="n">
        <v>2006</v>
      </c>
      <c r="B18" s="108" t="s">
        <v>94</v>
      </c>
      <c r="C18" s="109" t="n">
        <v>760</v>
      </c>
      <c r="D18" s="109"/>
      <c r="E18" s="99" t="n">
        <f aca="false">+'Min pension'!C18/'Min pension'!C17-1</f>
        <v>0.206349206349206</v>
      </c>
      <c r="F18" s="109" t="n">
        <f aca="false">+'Min pension'!C18/'Min pension'!$C$6*100</f>
        <v>380</v>
      </c>
      <c r="I18" s="104" t="n">
        <f aca="false">'Min pension'!I14+1</f>
        <v>1996</v>
      </c>
      <c r="J18" s="104" t="n">
        <f aca="false">'Min pension'!J14</f>
        <v>4</v>
      </c>
      <c r="K18" s="104" t="n">
        <v>150</v>
      </c>
      <c r="L18" s="116" t="n">
        <f aca="false">'Min pension'!K18*100/'RIPTE e IPC'!T648</f>
        <v>636.903725689155</v>
      </c>
    </row>
    <row r="19" customFormat="false" ht="13.8" hidden="false" customHeight="false" outlineLevel="0" collapsed="false">
      <c r="A19" s="107" t="n">
        <v>2006</v>
      </c>
      <c r="B19" s="108" t="s">
        <v>100</v>
      </c>
      <c r="C19" s="109" t="n">
        <v>780</v>
      </c>
      <c r="D19" s="109"/>
      <c r="E19" s="99" t="n">
        <f aca="false">+'Min pension'!C19/'Min pension'!C18-1</f>
        <v>0.0263157894736843</v>
      </c>
      <c r="F19" s="109" t="n">
        <f aca="false">+'Min pension'!C19/'Min pension'!$C$6*100</f>
        <v>390</v>
      </c>
      <c r="I19" s="102" t="n">
        <f aca="false">'Min pension'!I15+1</f>
        <v>1997</v>
      </c>
      <c r="J19" s="102" t="n">
        <f aca="false">'Min pension'!J15</f>
        <v>1</v>
      </c>
      <c r="K19" s="102" t="n">
        <v>150</v>
      </c>
      <c r="L19" s="114" t="n">
        <f aca="false">'Min pension'!K19*100/'RIPTE e IPC'!T651</f>
        <v>633.320388646171</v>
      </c>
    </row>
    <row r="20" customFormat="false" ht="13.8" hidden="false" customHeight="false" outlineLevel="0" collapsed="false">
      <c r="A20" s="107" t="n">
        <v>2006</v>
      </c>
      <c r="B20" s="108" t="s">
        <v>102</v>
      </c>
      <c r="C20" s="109" t="n">
        <v>800</v>
      </c>
      <c r="D20" s="109"/>
      <c r="E20" s="99" t="n">
        <f aca="false">+'Min pension'!C20/'Min pension'!C19-1</f>
        <v>0.0256410256410255</v>
      </c>
      <c r="F20" s="109" t="n">
        <f aca="false">+'Min pension'!C20/'Min pension'!$C$6*100</f>
        <v>400</v>
      </c>
      <c r="I20" s="104" t="n">
        <f aca="false">'Min pension'!I16+1</f>
        <v>1997</v>
      </c>
      <c r="J20" s="104" t="n">
        <f aca="false">'Min pension'!J16</f>
        <v>2</v>
      </c>
      <c r="K20" s="104" t="n">
        <v>150</v>
      </c>
      <c r="L20" s="116" t="n">
        <f aca="false">'Min pension'!K20*100/'RIPTE e IPC'!T654</f>
        <v>639.098704511023</v>
      </c>
    </row>
    <row r="21" customFormat="false" ht="13.8" hidden="false" customHeight="false" outlineLevel="0" collapsed="false">
      <c r="A21" s="107" t="n">
        <v>2007</v>
      </c>
      <c r="B21" s="108" t="s">
        <v>94</v>
      </c>
      <c r="C21" s="109" t="n">
        <v>900</v>
      </c>
      <c r="D21" s="109"/>
      <c r="E21" s="99" t="n">
        <f aca="false">+'Min pension'!C21/'Min pension'!C20-1</f>
        <v>0.125</v>
      </c>
      <c r="F21" s="109" t="n">
        <f aca="false">+'Min pension'!C21/'Min pension'!$C$6*100</f>
        <v>450</v>
      </c>
      <c r="I21" s="102" t="n">
        <f aca="false">'Min pension'!I17+1</f>
        <v>1997</v>
      </c>
      <c r="J21" s="102" t="n">
        <f aca="false">'Min pension'!J17</f>
        <v>3</v>
      </c>
      <c r="K21" s="102" t="n">
        <v>150</v>
      </c>
      <c r="L21" s="114" t="n">
        <f aca="false">'Min pension'!K21*100/'RIPTE e IPC'!T657</f>
        <v>635.187696928107</v>
      </c>
    </row>
    <row r="22" customFormat="false" ht="13.8" hidden="false" customHeight="false" outlineLevel="0" collapsed="false">
      <c r="A22" s="107" t="n">
        <v>2007</v>
      </c>
      <c r="B22" s="108" t="s">
        <v>101</v>
      </c>
      <c r="C22" s="109" t="n">
        <v>960</v>
      </c>
      <c r="D22" s="109"/>
      <c r="E22" s="99" t="n">
        <f aca="false">+'Min pension'!C22/'Min pension'!C21-1</f>
        <v>0.0666666666666667</v>
      </c>
      <c r="F22" s="109" t="n">
        <f aca="false">+'Min pension'!C22/'Min pension'!$C$6*100</f>
        <v>480</v>
      </c>
      <c r="I22" s="104" t="n">
        <f aca="false">'Min pension'!I18+1</f>
        <v>1997</v>
      </c>
      <c r="J22" s="104" t="n">
        <f aca="false">'Min pension'!J18</f>
        <v>4</v>
      </c>
      <c r="K22" s="104" t="n">
        <v>150</v>
      </c>
      <c r="L22" s="116" t="n">
        <f aca="false">'Min pension'!K22*100/'RIPTE e IPC'!T660</f>
        <v>637.721598520611</v>
      </c>
    </row>
    <row r="23" customFormat="false" ht="13.8" hidden="false" customHeight="false" outlineLevel="0" collapsed="false">
      <c r="A23" s="107" t="n">
        <v>2007</v>
      </c>
      <c r="B23" s="108" t="s">
        <v>103</v>
      </c>
      <c r="C23" s="109" t="n">
        <v>980</v>
      </c>
      <c r="D23" s="109"/>
      <c r="E23" s="99" t="n">
        <f aca="false">+'Min pension'!C23/'Min pension'!C22-1</f>
        <v>0.0208333333333333</v>
      </c>
      <c r="F23" s="109" t="n">
        <f aca="false">+'Min pension'!C23/'Min pension'!$C$6*100</f>
        <v>490</v>
      </c>
      <c r="I23" s="102" t="n">
        <f aca="false">'Min pension'!I19+1</f>
        <v>1998</v>
      </c>
      <c r="J23" s="102" t="n">
        <f aca="false">'Min pension'!J19</f>
        <v>1</v>
      </c>
      <c r="K23" s="102" t="n">
        <v>150</v>
      </c>
      <c r="L23" s="114" t="n">
        <f aca="false">'Min pension'!K23*100/'RIPTE e IPC'!T663</f>
        <v>630.461762295791</v>
      </c>
    </row>
    <row r="24" customFormat="false" ht="13.8" hidden="false" customHeight="false" outlineLevel="0" collapsed="false">
      <c r="A24" s="107" t="n">
        <v>2008</v>
      </c>
      <c r="B24" s="108" t="s">
        <v>94</v>
      </c>
      <c r="C24" s="109" t="n">
        <v>1200</v>
      </c>
      <c r="D24" s="109"/>
      <c r="E24" s="99" t="n">
        <f aca="false">+'Min pension'!C24/'Min pension'!C23-1</f>
        <v>0.224489795918367</v>
      </c>
      <c r="F24" s="109" t="n">
        <f aca="false">+'Min pension'!C24/'Min pension'!$C$6*100</f>
        <v>600</v>
      </c>
      <c r="I24" s="104" t="n">
        <f aca="false">'Min pension'!I20+1</f>
        <v>1998</v>
      </c>
      <c r="J24" s="104" t="n">
        <f aca="false">'Min pension'!J20</f>
        <v>2</v>
      </c>
      <c r="K24" s="104" t="n">
        <v>150</v>
      </c>
      <c r="L24" s="116" t="n">
        <f aca="false">'Min pension'!K24*100/'RIPTE e IPC'!T666</f>
        <v>631.639692733198</v>
      </c>
    </row>
    <row r="25" customFormat="false" ht="13.8" hidden="false" customHeight="false" outlineLevel="0" collapsed="false">
      <c r="A25" s="107" t="n">
        <v>2008</v>
      </c>
      <c r="B25" s="108" t="s">
        <v>103</v>
      </c>
      <c r="C25" s="109" t="n">
        <v>1240</v>
      </c>
      <c r="D25" s="109"/>
      <c r="E25" s="99" t="n">
        <f aca="false">+'Min pension'!C25/'Min pension'!C24-1</f>
        <v>0.0333333333333334</v>
      </c>
      <c r="F25" s="109" t="n">
        <f aca="false">+'Min pension'!C25/'Min pension'!$C$6*100</f>
        <v>620</v>
      </c>
      <c r="I25" s="102" t="n">
        <f aca="false">'Min pension'!I21+1</f>
        <v>1998</v>
      </c>
      <c r="J25" s="102" t="n">
        <f aca="false">'Min pension'!J21</f>
        <v>3</v>
      </c>
      <c r="K25" s="102" t="n">
        <v>150</v>
      </c>
      <c r="L25" s="114" t="n">
        <f aca="false">'Min pension'!K25*100/'RIPTE e IPC'!T669</f>
        <v>628.345016215802</v>
      </c>
    </row>
    <row r="26" customFormat="false" ht="13.8" hidden="false" customHeight="false" outlineLevel="0" collapsed="false">
      <c r="A26" s="107" t="n">
        <v>2009</v>
      </c>
      <c r="B26" s="108" t="s">
        <v>94</v>
      </c>
      <c r="C26" s="109" t="n">
        <v>1400</v>
      </c>
      <c r="D26" s="109"/>
      <c r="E26" s="99" t="n">
        <f aca="false">+'Min pension'!C26/'Min pension'!C25-1</f>
        <v>0.129032258064516</v>
      </c>
      <c r="F26" s="109" t="n">
        <f aca="false">+'Min pension'!C26/'Min pension'!$C$6*100</f>
        <v>700</v>
      </c>
      <c r="I26" s="104" t="n">
        <f aca="false">'Min pension'!I22+1</f>
        <v>1998</v>
      </c>
      <c r="J26" s="104" t="n">
        <f aca="false">'Min pension'!J22</f>
        <v>4</v>
      </c>
      <c r="K26" s="104" t="n">
        <v>150</v>
      </c>
      <c r="L26" s="116" t="n">
        <f aca="false">'Min pension'!K26*100/'RIPTE e IPC'!T672</f>
        <v>632.348800426135</v>
      </c>
    </row>
    <row r="27" customFormat="false" ht="13.8" hidden="false" customHeight="false" outlineLevel="0" collapsed="false">
      <c r="A27" s="107" t="n">
        <v>2009</v>
      </c>
      <c r="B27" s="108" t="s">
        <v>101</v>
      </c>
      <c r="C27" s="109" t="n">
        <v>1440</v>
      </c>
      <c r="D27" s="109"/>
      <c r="E27" s="99" t="n">
        <f aca="false">+'Min pension'!C27/'Min pension'!C26-1</f>
        <v>0.0285714285714285</v>
      </c>
      <c r="F27" s="109" t="n">
        <f aca="false">+'Min pension'!C27/'Min pension'!$C$6*100</f>
        <v>720</v>
      </c>
      <c r="I27" s="102" t="n">
        <f aca="false">'Min pension'!I23+1</f>
        <v>1999</v>
      </c>
      <c r="J27" s="102" t="n">
        <f aca="false">'Min pension'!J23</f>
        <v>1</v>
      </c>
      <c r="K27" s="102" t="n">
        <v>150</v>
      </c>
      <c r="L27" s="114" t="n">
        <f aca="false">'Min pension'!K27*100/'RIPTE e IPC'!T675</f>
        <v>630.479876904932</v>
      </c>
    </row>
    <row r="28" customFormat="false" ht="13.8" hidden="false" customHeight="false" outlineLevel="0" collapsed="false">
      <c r="A28" s="107" t="n">
        <v>2010</v>
      </c>
      <c r="B28" s="108" t="s">
        <v>104</v>
      </c>
      <c r="C28" s="109" t="n">
        <v>1500</v>
      </c>
      <c r="D28" s="109"/>
      <c r="E28" s="99" t="n">
        <f aca="false">+'Min pension'!C28/'Min pension'!C27-1</f>
        <v>0.0416666666666667</v>
      </c>
      <c r="F28" s="109" t="n">
        <f aca="false">+'Min pension'!C28/'Min pension'!$C$6*100</f>
        <v>750</v>
      </c>
      <c r="I28" s="104" t="n">
        <f aca="false">'Min pension'!I24+1</f>
        <v>1999</v>
      </c>
      <c r="J28" s="104" t="n">
        <f aca="false">'Min pension'!J24</f>
        <v>2</v>
      </c>
      <c r="K28" s="104" t="n">
        <v>150</v>
      </c>
      <c r="L28" s="116" t="n">
        <f aca="false">'Min pension'!K28*100/'RIPTE e IPC'!T678</f>
        <v>639.018409382717</v>
      </c>
    </row>
    <row r="29" customFormat="false" ht="13.8" hidden="false" customHeight="false" outlineLevel="0" collapsed="false">
      <c r="A29" s="107" t="n">
        <v>2010</v>
      </c>
      <c r="B29" s="108" t="s">
        <v>94</v>
      </c>
      <c r="C29" s="109" t="n">
        <v>1740</v>
      </c>
      <c r="D29" s="109"/>
      <c r="E29" s="99" t="n">
        <f aca="false">+'Min pension'!C29/'Min pension'!C28-1</f>
        <v>0.16</v>
      </c>
      <c r="F29" s="109" t="n">
        <f aca="false">+'Min pension'!C29/'Min pension'!$C$6*100</f>
        <v>870</v>
      </c>
      <c r="I29" s="102" t="n">
        <f aca="false">'Min pension'!I25+1</f>
        <v>1999</v>
      </c>
      <c r="J29" s="102" t="n">
        <f aca="false">'Min pension'!J25</f>
        <v>3</v>
      </c>
      <c r="K29" s="102" t="n">
        <v>150</v>
      </c>
      <c r="L29" s="114" t="n">
        <f aca="false">'Min pension'!K29*100/'RIPTE e IPC'!T681</f>
        <v>640.281802771552</v>
      </c>
    </row>
    <row r="30" customFormat="false" ht="13.8" hidden="false" customHeight="false" outlineLevel="0" collapsed="false">
      <c r="A30" s="107" t="n">
        <v>2011</v>
      </c>
      <c r="B30" s="108" t="s">
        <v>104</v>
      </c>
      <c r="C30" s="109" t="n">
        <v>1840</v>
      </c>
      <c r="D30" s="109"/>
      <c r="E30" s="99" t="n">
        <f aca="false">+'Min pension'!C30/'Min pension'!C29-1</f>
        <v>0.0574712643678161</v>
      </c>
      <c r="F30" s="109" t="n">
        <f aca="false">+'Min pension'!C30/'Min pension'!$C$6*100</f>
        <v>920</v>
      </c>
      <c r="I30" s="104" t="n">
        <f aca="false">'Min pension'!I26+1</f>
        <v>1999</v>
      </c>
      <c r="J30" s="104" t="n">
        <f aca="false">'Min pension'!J26</f>
        <v>4</v>
      </c>
      <c r="K30" s="104" t="n">
        <v>150</v>
      </c>
      <c r="L30" s="116" t="n">
        <f aca="false">'Min pension'!K30*100/'RIPTE e IPC'!T684</f>
        <v>643.69496080405</v>
      </c>
    </row>
    <row r="31" customFormat="false" ht="13.8" hidden="false" customHeight="false" outlineLevel="0" collapsed="false">
      <c r="A31" s="107" t="n">
        <v>2011</v>
      </c>
      <c r="B31" s="108" t="s">
        <v>100</v>
      </c>
      <c r="C31" s="109" t="n">
        <v>2300</v>
      </c>
      <c r="D31" s="109"/>
      <c r="E31" s="99" t="n">
        <f aca="false">+'Min pension'!C31/'Min pension'!C30-1</f>
        <v>0.25</v>
      </c>
      <c r="F31" s="109" t="n">
        <f aca="false">+'Min pension'!C31/'Min pension'!$C$6*100</f>
        <v>1150</v>
      </c>
      <c r="I31" s="102" t="n">
        <f aca="false">'Min pension'!I27+1</f>
        <v>2000</v>
      </c>
      <c r="J31" s="102" t="n">
        <f aca="false">'Min pension'!J27</f>
        <v>1</v>
      </c>
      <c r="K31" s="102" t="n">
        <v>150</v>
      </c>
      <c r="L31" s="114" t="n">
        <f aca="false">'Min pension'!K31*100/'RIPTE e IPC'!T687</f>
        <v>638.670873884536</v>
      </c>
    </row>
    <row r="32" customFormat="false" ht="13.8" hidden="false" customHeight="false" outlineLevel="0" collapsed="false">
      <c r="A32" s="107" t="n">
        <v>2012</v>
      </c>
      <c r="B32" s="108" t="s">
        <v>100</v>
      </c>
      <c r="C32" s="109" t="n">
        <v>2670</v>
      </c>
      <c r="D32" s="109"/>
      <c r="E32" s="99" t="n">
        <f aca="false">+'Min pension'!C32/'Min pension'!C31-1</f>
        <v>0.160869565217391</v>
      </c>
      <c r="F32" s="109" t="n">
        <f aca="false">+'Min pension'!C32/'Min pension'!$C$6*100</f>
        <v>1335</v>
      </c>
      <c r="I32" s="104" t="n">
        <f aca="false">'Min pension'!I28+1</f>
        <v>2000</v>
      </c>
      <c r="J32" s="104" t="n">
        <f aca="false">'Min pension'!J28</f>
        <v>2</v>
      </c>
      <c r="K32" s="104" t="n">
        <v>150</v>
      </c>
      <c r="L32" s="116" t="n">
        <f aca="false">'Min pension'!K32*100/'RIPTE e IPC'!T690</f>
        <v>645.29422477785</v>
      </c>
    </row>
    <row r="33" customFormat="false" ht="13.8" hidden="false" customHeight="false" outlineLevel="0" collapsed="false">
      <c r="A33" s="107" t="n">
        <v>2013</v>
      </c>
      <c r="B33" s="108" t="s">
        <v>107</v>
      </c>
      <c r="C33" s="109" t="n">
        <v>2875</v>
      </c>
      <c r="D33" s="109"/>
      <c r="E33" s="99" t="n">
        <f aca="false">+'Min pension'!C33/'Min pension'!C32-1</f>
        <v>0.0767790262172285</v>
      </c>
      <c r="F33" s="109" t="n">
        <f aca="false">+'Min pension'!C33/'Min pension'!$C$6*100</f>
        <v>1437.5</v>
      </c>
      <c r="I33" s="102" t="n">
        <f aca="false">'Min pension'!I29+1</f>
        <v>2000</v>
      </c>
      <c r="J33" s="102" t="n">
        <f aca="false">'Min pension'!J29</f>
        <v>3</v>
      </c>
      <c r="K33" s="102" t="n">
        <v>150</v>
      </c>
      <c r="L33" s="114" t="n">
        <f aca="false">'Min pension'!K33*100/'RIPTE e IPC'!T693</f>
        <v>645.081758725515</v>
      </c>
    </row>
    <row r="34" customFormat="false" ht="13.8" hidden="false" customHeight="false" outlineLevel="0" collapsed="false">
      <c r="A34" s="107" t="n">
        <v>2013</v>
      </c>
      <c r="B34" s="108" t="s">
        <v>94</v>
      </c>
      <c r="C34" s="109" t="n">
        <v>3300</v>
      </c>
      <c r="D34" s="109"/>
      <c r="E34" s="99" t="n">
        <f aca="false">+'Min pension'!C34/'Min pension'!C33-1</f>
        <v>0.147826086956522</v>
      </c>
      <c r="F34" s="109" t="n">
        <f aca="false">+'Min pension'!C34/'Min pension'!$C$6*100</f>
        <v>1650</v>
      </c>
      <c r="I34" s="104" t="n">
        <f aca="false">'Min pension'!I30+1</f>
        <v>2000</v>
      </c>
      <c r="J34" s="104" t="n">
        <f aca="false">'Min pension'!J30</f>
        <v>4</v>
      </c>
      <c r="K34" s="104" t="n">
        <v>150</v>
      </c>
      <c r="L34" s="116" t="n">
        <f aca="false">'Min pension'!K34*100/'RIPTE e IPC'!T696</f>
        <v>648.104075022396</v>
      </c>
    </row>
    <row r="35" customFormat="false" ht="13.8" hidden="false" customHeight="false" outlineLevel="0" collapsed="false">
      <c r="A35" s="91" t="n">
        <v>2014</v>
      </c>
      <c r="B35" s="92" t="s">
        <v>104</v>
      </c>
      <c r="C35" s="93" t="n">
        <v>3600</v>
      </c>
      <c r="D35" s="93"/>
      <c r="E35" s="99" t="n">
        <f aca="false">+'Min pension'!C35/'Min pension'!C34-1</f>
        <v>0.0909090909090908</v>
      </c>
      <c r="F35" s="109" t="n">
        <f aca="false">+'Min pension'!C35/'Min pension'!$C$6*100</f>
        <v>1800</v>
      </c>
      <c r="I35" s="102" t="n">
        <f aca="false">'Min pension'!I31+1</f>
        <v>2001</v>
      </c>
      <c r="J35" s="102" t="n">
        <f aca="false">'Min pension'!J31</f>
        <v>1</v>
      </c>
      <c r="K35" s="102" t="n">
        <v>150</v>
      </c>
      <c r="L35" s="114" t="n">
        <f aca="false">'Min pension'!K35*100/'RIPTE e IPC'!T699</f>
        <v>649.788154772649</v>
      </c>
    </row>
    <row r="36" customFormat="false" ht="13.8" hidden="false" customHeight="false" outlineLevel="0" collapsed="false">
      <c r="A36" s="91" t="n">
        <v>2014</v>
      </c>
      <c r="B36" s="92" t="s">
        <v>100</v>
      </c>
      <c r="C36" s="93" t="n">
        <v>4400</v>
      </c>
      <c r="D36" s="93"/>
      <c r="E36" s="99" t="n">
        <f aca="false">+'Min pension'!C36/'Min pension'!C35-1</f>
        <v>0.222222222222222</v>
      </c>
      <c r="F36" s="93" t="n">
        <f aca="false">+'Min pension'!C36/'Min pension'!$C$6*100</f>
        <v>2200</v>
      </c>
      <c r="I36" s="104" t="n">
        <f aca="false">'Min pension'!I32+1</f>
        <v>2001</v>
      </c>
      <c r="J36" s="104" t="n">
        <f aca="false">'Min pension'!J32</f>
        <v>2</v>
      </c>
      <c r="K36" s="104" t="n">
        <v>150</v>
      </c>
      <c r="L36" s="116" t="n">
        <f aca="false">'Min pension'!K36*100/'RIPTE e IPC'!T702</f>
        <v>643.829324255693</v>
      </c>
    </row>
    <row r="37" customFormat="false" ht="13.8" hidden="false" customHeight="false" outlineLevel="0" collapsed="false">
      <c r="A37" s="91" t="n">
        <v>2015</v>
      </c>
      <c r="B37" s="92" t="s">
        <v>104</v>
      </c>
      <c r="C37" s="93" t="n">
        <v>4716</v>
      </c>
      <c r="D37" s="93"/>
      <c r="E37" s="99" t="n">
        <f aca="false">+'Min pension'!C37/'Min pension'!C36-1</f>
        <v>0.0718181818181818</v>
      </c>
      <c r="F37" s="93" t="n">
        <f aca="false">+'Min pension'!C37/'Min pension'!$C$6*100</f>
        <v>2358</v>
      </c>
      <c r="I37" s="102" t="n">
        <f aca="false">'Min pension'!I33+1</f>
        <v>2001</v>
      </c>
      <c r="J37" s="102" t="n">
        <f aca="false">'Min pension'!J33</f>
        <v>3</v>
      </c>
      <c r="K37" s="102" t="n">
        <v>150</v>
      </c>
      <c r="L37" s="114" t="n">
        <f aca="false">'Min pension'!K37*100/'RIPTE e IPC'!T705</f>
        <v>652.970290041752</v>
      </c>
    </row>
    <row r="38" customFormat="false" ht="13.8" hidden="false" customHeight="false" outlineLevel="0" collapsed="false">
      <c r="A38" s="91" t="n">
        <v>2015</v>
      </c>
      <c r="B38" s="92" t="s">
        <v>94</v>
      </c>
      <c r="C38" s="93" t="n">
        <v>5588</v>
      </c>
      <c r="D38" s="93"/>
      <c r="E38" s="99" t="n">
        <f aca="false">+'Min pension'!C38/'Min pension'!C37-1</f>
        <v>0.18490245971162</v>
      </c>
      <c r="F38" s="93" t="n">
        <f aca="false">+'Min pension'!C38/'Min pension'!$C$6*100</f>
        <v>2794</v>
      </c>
      <c r="I38" s="104" t="n">
        <f aca="false">'Min pension'!I34+1</f>
        <v>2001</v>
      </c>
      <c r="J38" s="104" t="n">
        <f aca="false">'Min pension'!J34</f>
        <v>4</v>
      </c>
      <c r="K38" s="104" t="n">
        <v>150</v>
      </c>
      <c r="L38" s="116" t="n">
        <f aca="false">'Min pension'!K38*100/'RIPTE e IPC'!T708</f>
        <v>658.520362825103</v>
      </c>
    </row>
    <row r="39" customFormat="false" ht="13.8" hidden="false" customHeight="false" outlineLevel="0" collapsed="false">
      <c r="A39" s="91" t="n">
        <v>2016</v>
      </c>
      <c r="B39" s="92" t="s">
        <v>104</v>
      </c>
      <c r="C39" s="93" t="n">
        <v>6060</v>
      </c>
      <c r="D39" s="93"/>
      <c r="E39" s="99" t="n">
        <f aca="false">+'Min pension'!C39/'Min pension'!C38-1</f>
        <v>0.0844667143879743</v>
      </c>
      <c r="F39" s="93" t="n">
        <f aca="false">+'Min pension'!C39/'Min pension'!$C$6*100</f>
        <v>3030</v>
      </c>
      <c r="I39" s="102" t="n">
        <f aca="false">'Min pension'!I35+1</f>
        <v>2002</v>
      </c>
      <c r="J39" s="102" t="n">
        <f aca="false">'Min pension'!J35</f>
        <v>1</v>
      </c>
      <c r="K39" s="102" t="n">
        <v>150</v>
      </c>
      <c r="L39" s="114" t="n">
        <f aca="false">'Min pension'!K39*100/'RIPTE e IPC'!T711</f>
        <v>624.634735036443</v>
      </c>
    </row>
    <row r="40" customFormat="false" ht="13.8" hidden="false" customHeight="false" outlineLevel="0" collapsed="false">
      <c r="A40" s="91" t="n">
        <v>2016</v>
      </c>
      <c r="B40" s="92" t="s">
        <v>106</v>
      </c>
      <c r="C40" s="93" t="n">
        <v>6810</v>
      </c>
      <c r="D40" s="93"/>
      <c r="E40" s="99" t="n">
        <f aca="false">+'Min pension'!C40/'Min pension'!C39-1</f>
        <v>0.123762376237624</v>
      </c>
      <c r="F40" s="93" t="n">
        <f aca="false">+'Min pension'!C40/'Min pension'!$C$6*100</f>
        <v>3405</v>
      </c>
      <c r="I40" s="104" t="n">
        <f aca="false">'Min pension'!I36+1</f>
        <v>2002</v>
      </c>
      <c r="J40" s="104" t="n">
        <f aca="false">'Min pension'!J36</f>
        <v>2</v>
      </c>
      <c r="K40" s="104" t="n">
        <v>150</v>
      </c>
      <c r="L40" s="116" t="n">
        <f aca="false">'Min pension'!K40*100/'RIPTE e IPC'!T714</f>
        <v>523.330626276964</v>
      </c>
    </row>
    <row r="41" customFormat="false" ht="13.8" hidden="false" customHeight="false" outlineLevel="0" collapsed="false">
      <c r="A41" s="91" t="n">
        <v>2016</v>
      </c>
      <c r="B41" s="92" t="s">
        <v>100</v>
      </c>
      <c r="C41" s="93" t="n">
        <v>7560</v>
      </c>
      <c r="D41" s="93"/>
      <c r="E41" s="99" t="n">
        <f aca="false">+'Min pension'!C41/'Min pension'!C40-1</f>
        <v>0.110132158590308</v>
      </c>
      <c r="F41" s="93" t="n">
        <f aca="false">+'Min pension'!C41/'Min pension'!$C$6*100</f>
        <v>3780</v>
      </c>
      <c r="I41" s="102" t="n">
        <f aca="false">'Min pension'!I37+1</f>
        <v>2002</v>
      </c>
      <c r="J41" s="102" t="n">
        <f aca="false">'Min pension'!J37</f>
        <v>3</v>
      </c>
      <c r="K41" s="102" t="n">
        <v>200</v>
      </c>
      <c r="L41" s="114" t="n">
        <f aca="false">'Min pension'!K41*100/'RIPTE e IPC'!T717</f>
        <v>637.642310782963</v>
      </c>
    </row>
    <row r="42" customFormat="false" ht="13.8" hidden="false" customHeight="false" outlineLevel="0" collapsed="false">
      <c r="A42" s="91" t="n">
        <v>2017</v>
      </c>
      <c r="B42" s="92" t="s">
        <v>104</v>
      </c>
      <c r="C42" s="93" t="n">
        <v>8060</v>
      </c>
      <c r="D42" s="93"/>
      <c r="E42" s="99" t="n">
        <f aca="false">+'Min pension'!C42/'Min pension'!C41-1</f>
        <v>0.0661375661375661</v>
      </c>
      <c r="F42" s="93" t="n">
        <f aca="false">+'Min pension'!C42/'Min pension'!$C$6*100</f>
        <v>4030</v>
      </c>
      <c r="I42" s="104" t="n">
        <f aca="false">'Min pension'!I38+1</f>
        <v>2002</v>
      </c>
      <c r="J42" s="104" t="n">
        <f aca="false">'Min pension'!J38</f>
        <v>4</v>
      </c>
      <c r="K42" s="104" t="n">
        <v>200</v>
      </c>
      <c r="L42" s="116" t="n">
        <f aca="false">'Min pension'!K42*100/'RIPTE e IPC'!T720</f>
        <v>624.591937048091</v>
      </c>
    </row>
    <row r="43" customFormat="false" ht="13.8" hidden="false" customHeight="false" outlineLevel="0" collapsed="false">
      <c r="A43" s="91" t="n">
        <v>2017</v>
      </c>
      <c r="B43" s="92" t="s">
        <v>99</v>
      </c>
      <c r="C43" s="93" t="n">
        <v>8860</v>
      </c>
      <c r="D43" s="93"/>
      <c r="E43" s="99" t="n">
        <f aca="false">+'Min pension'!C43/'Min pension'!C42-1</f>
        <v>0.0992555831265509</v>
      </c>
      <c r="F43" s="93" t="n">
        <f aca="false">+'Min pension'!C43/'Min pension'!$C$6*100</f>
        <v>4430</v>
      </c>
      <c r="I43" s="102" t="n">
        <f aca="false">'Min pension'!I39+1</f>
        <v>2003</v>
      </c>
      <c r="J43" s="102" t="n">
        <f aca="false">'Min pension'!J39</f>
        <v>1</v>
      </c>
      <c r="K43" s="102" t="n">
        <v>200</v>
      </c>
      <c r="L43" s="114" t="n">
        <f aca="false">'Min pension'!K43*100/'RIPTE e IPC'!T723</f>
        <v>611.843791923297</v>
      </c>
    </row>
    <row r="44" customFormat="false" ht="13.8" hidden="false" customHeight="false" outlineLevel="0" collapsed="false">
      <c r="A44" s="91" t="n">
        <v>2018</v>
      </c>
      <c r="B44" s="92" t="s">
        <v>104</v>
      </c>
      <c r="C44" s="93" t="n">
        <v>9500</v>
      </c>
      <c r="D44" s="93"/>
      <c r="E44" s="99" t="n">
        <f aca="false">+'Min pension'!C44/'Min pension'!C43-1</f>
        <v>0.072234762979684</v>
      </c>
      <c r="F44" s="93" t="n">
        <f aca="false">+'Min pension'!C44/'Min pension'!$C$6*100</f>
        <v>4750</v>
      </c>
      <c r="I44" s="104" t="n">
        <f aca="false">'Min pension'!I40+1</f>
        <v>2003</v>
      </c>
      <c r="J44" s="104" t="n">
        <f aca="false">'Min pension'!J40</f>
        <v>2</v>
      </c>
      <c r="K44" s="104" t="n">
        <v>200</v>
      </c>
      <c r="L44" s="116" t="n">
        <f aca="false">'Min pension'!K44*100/'RIPTE e IPC'!T726</f>
        <v>610.297682096874</v>
      </c>
    </row>
    <row r="45" customFormat="false" ht="13.8" hidden="false" customHeight="false" outlineLevel="0" collapsed="false">
      <c r="A45" s="91" t="n">
        <v>2018</v>
      </c>
      <c r="B45" s="92" t="s">
        <v>99</v>
      </c>
      <c r="C45" s="93" t="n">
        <v>10000</v>
      </c>
      <c r="D45" s="93"/>
      <c r="E45" s="110" t="n">
        <f aca="false">+'Min pension'!C45/'Min pension'!C44-1</f>
        <v>0.0526315789473684</v>
      </c>
      <c r="F45" s="93" t="n">
        <f aca="false">+'Min pension'!C45/'Min pension'!$C$6*100</f>
        <v>5000</v>
      </c>
      <c r="I45" s="102" t="n">
        <f aca="false">'Min pension'!I41+1</f>
        <v>2003</v>
      </c>
      <c r="J45" s="102" t="n">
        <f aca="false">'Min pension'!J41</f>
        <v>3</v>
      </c>
      <c r="K45" s="111" t="n">
        <v>220</v>
      </c>
      <c r="L45" s="114" t="n">
        <f aca="false">'Min pension'!K45*100/'RIPTE e IPC'!T729</f>
        <v>668.769592947517</v>
      </c>
    </row>
    <row r="46" customFormat="false" ht="13.8" hidden="false" customHeight="false" outlineLevel="0" collapsed="false">
      <c r="A46" s="91" t="n">
        <v>2018</v>
      </c>
      <c r="B46" s="92" t="s">
        <v>100</v>
      </c>
      <c r="C46" s="93" t="n">
        <v>10700</v>
      </c>
      <c r="E46" s="110" t="n">
        <f aca="false">+'Min pension'!C46/'Min pension'!C45-1</f>
        <v>0.0700000000000001</v>
      </c>
      <c r="F46" s="93" t="n">
        <f aca="false">+'Min pension'!C46/'Min pension'!$C$6*100</f>
        <v>5350</v>
      </c>
      <c r="I46" s="104" t="n">
        <f aca="false">'Min pension'!I42+1</f>
        <v>2003</v>
      </c>
      <c r="J46" s="104" t="n">
        <f aca="false">'Min pension'!J42</f>
        <v>4</v>
      </c>
      <c r="K46" s="104" t="n">
        <v>220</v>
      </c>
      <c r="L46" s="116" t="n">
        <f aca="false">'Min pension'!K46*100/'RIPTE e IPC'!T732</f>
        <v>662.952143046164</v>
      </c>
    </row>
    <row r="47" customFormat="false" ht="13.8" hidden="false" customHeight="false" outlineLevel="0" collapsed="false">
      <c r="A47" s="91" t="n">
        <v>2018</v>
      </c>
      <c r="B47" s="92" t="s">
        <v>103</v>
      </c>
      <c r="C47" s="93" t="n">
        <v>11300</v>
      </c>
      <c r="E47" s="110" t="n">
        <f aca="false">('Min pension'!C47-'Min pension'!C46)/'Min pension'!C46</f>
        <v>0.0560747663551402</v>
      </c>
      <c r="I47" s="102" t="n">
        <f aca="false">'Min pension'!I43+1</f>
        <v>2004</v>
      </c>
      <c r="J47" s="102" t="n">
        <f aca="false">'Min pension'!J43</f>
        <v>1</v>
      </c>
      <c r="K47" s="102" t="n">
        <v>240</v>
      </c>
      <c r="L47" s="114" t="n">
        <f aca="false">'Min pension'!K47*100/'RIPTE e IPC'!T735</f>
        <v>717.945046147886</v>
      </c>
    </row>
    <row r="48" customFormat="false" ht="13.8" hidden="false" customHeight="false" outlineLevel="0" collapsed="false">
      <c r="A48" s="91" t="n">
        <v>2019</v>
      </c>
      <c r="B48" s="92" t="s">
        <v>108</v>
      </c>
      <c r="C48" s="93" t="n">
        <v>12500</v>
      </c>
      <c r="E48" s="110" t="n">
        <f aca="false">('Min pension'!C48-'Min pension'!C47)/'Min pension'!C47</f>
        <v>0.106194690265487</v>
      </c>
      <c r="I48" s="104" t="n">
        <f aca="false">'Min pension'!I44+1</f>
        <v>2004</v>
      </c>
      <c r="J48" s="104" t="n">
        <f aca="false">'Min pension'!J44</f>
        <v>2</v>
      </c>
      <c r="K48" s="104" t="n">
        <v>240</v>
      </c>
      <c r="L48" s="116" t="n">
        <f aca="false">'Min pension'!K48*100/'RIPTE e IPC'!T738</f>
        <v>702.506250408209</v>
      </c>
    </row>
    <row r="49" customFormat="false" ht="13.8" hidden="false" customHeight="false" outlineLevel="0" collapsed="false">
      <c r="A49" s="91" t="n">
        <v>2019</v>
      </c>
      <c r="B49" s="92"/>
      <c r="C49" s="93"/>
      <c r="E49" s="110" t="n">
        <f aca="false">('Min pension'!C49-'Min pension'!C48)/'Min pension'!C48</f>
        <v>-1</v>
      </c>
      <c r="I49" s="102" t="n">
        <f aca="false">'Min pension'!I45+1</f>
        <v>2004</v>
      </c>
      <c r="J49" s="102" t="n">
        <f aca="false">'Min pension'!J45</f>
        <v>3</v>
      </c>
      <c r="K49" s="102" t="n">
        <v>308</v>
      </c>
      <c r="L49" s="114" t="n">
        <f aca="false">'Min pension'!K49*100/'RIPTE e IPC'!T741</f>
        <v>889.308460569924</v>
      </c>
    </row>
    <row r="50" customFormat="false" ht="13.8" hidden="false" customHeight="false" outlineLevel="0" collapsed="false">
      <c r="A50" s="91" t="n">
        <v>2019</v>
      </c>
      <c r="B50" s="92"/>
      <c r="C50" s="93"/>
      <c r="E50" s="110" t="e">
        <f aca="false">('Min pension'!C50-'Min pension'!C49)/'Min pension'!C49</f>
        <v>#DIV/0!</v>
      </c>
      <c r="I50" s="104" t="n">
        <f aca="false">'Min pension'!I46+1</f>
        <v>2004</v>
      </c>
      <c r="J50" s="104" t="n">
        <f aca="false">'Min pension'!J46</f>
        <v>4</v>
      </c>
      <c r="K50" s="104" t="n">
        <v>308</v>
      </c>
      <c r="L50" s="116" t="n">
        <f aca="false">'Min pension'!K50*100/'RIPTE e IPC'!T744</f>
        <v>880.243065197983</v>
      </c>
    </row>
    <row r="51" customFormat="false" ht="13.8" hidden="false" customHeight="false" outlineLevel="0" collapsed="false">
      <c r="I51" s="102" t="n">
        <f aca="false">'Min pension'!I47+1</f>
        <v>2005</v>
      </c>
      <c r="J51" s="102" t="n">
        <f aca="false">'Min pension'!J47</f>
        <v>1</v>
      </c>
      <c r="K51" s="102" t="n">
        <v>308</v>
      </c>
      <c r="L51" s="114" t="n">
        <f aca="false">'Min pension'!K51*100/'RIPTE e IPC'!T747</f>
        <v>852.103777174654</v>
      </c>
    </row>
    <row r="52" customFormat="false" ht="13.8" hidden="false" customHeight="false" outlineLevel="0" collapsed="false">
      <c r="I52" s="104" t="n">
        <f aca="false">'Min pension'!I48+1</f>
        <v>2005</v>
      </c>
      <c r="J52" s="104" t="n">
        <f aca="false">'Min pension'!J48</f>
        <v>2</v>
      </c>
      <c r="K52" s="104" t="n">
        <v>308</v>
      </c>
      <c r="L52" s="116" t="n">
        <f aca="false">'Min pension'!K52*100/'RIPTE e IPC'!T750</f>
        <v>830.051811727466</v>
      </c>
    </row>
    <row r="53" customFormat="false" ht="13.8" hidden="false" customHeight="false" outlineLevel="0" collapsed="false">
      <c r="I53" s="102" t="n">
        <f aca="false">'Min pension'!I49+1</f>
        <v>2005</v>
      </c>
      <c r="J53" s="102" t="n">
        <f aca="false">'Min pension'!J49</f>
        <v>3</v>
      </c>
      <c r="K53" s="102" t="n">
        <v>350</v>
      </c>
      <c r="L53" s="114" t="n">
        <f aca="false">'Min pension'!K53*100/'RIPTE e IPC'!T753</f>
        <v>921.362863054172</v>
      </c>
    </row>
    <row r="54" customFormat="false" ht="13.8" hidden="false" customHeight="false" outlineLevel="0" collapsed="false">
      <c r="I54" s="104" t="n">
        <f aca="false">'Min pension'!I50+1</f>
        <v>2005</v>
      </c>
      <c r="J54" s="104" t="n">
        <f aca="false">'Min pension'!J50</f>
        <v>4</v>
      </c>
      <c r="K54" s="104" t="n">
        <v>390</v>
      </c>
      <c r="L54" s="116" t="n">
        <f aca="false">'Min pension'!K54*100/'RIPTE e IPC'!T756</f>
        <v>994.986558875664</v>
      </c>
    </row>
    <row r="55" customFormat="false" ht="13.8" hidden="false" customHeight="false" outlineLevel="0" collapsed="false">
      <c r="I55" s="102" t="n">
        <f aca="false">'Min pension'!I51+1</f>
        <v>2006</v>
      </c>
      <c r="J55" s="102" t="n">
        <f aca="false">'Min pension'!J51</f>
        <v>1</v>
      </c>
      <c r="K55" s="102" t="n">
        <v>390</v>
      </c>
      <c r="L55" s="114" t="n">
        <f aca="false">'Min pension'!K55*100/'RIPTE e IPC'!T759</f>
        <v>967.799269385406</v>
      </c>
    </row>
    <row r="56" customFormat="false" ht="13.8" hidden="false" customHeight="false" outlineLevel="0" collapsed="false">
      <c r="I56" s="104" t="n">
        <f aca="false">'Min pension'!I52+1</f>
        <v>2006</v>
      </c>
      <c r="J56" s="104" t="n">
        <f aca="false">'Min pension'!J52</f>
        <v>2</v>
      </c>
      <c r="K56" s="104" t="n">
        <v>390</v>
      </c>
      <c r="L56" s="116" t="n">
        <f aca="false">'Min pension'!K56*100/'RIPTE e IPC'!T762</f>
        <v>942.650797585432</v>
      </c>
    </row>
    <row r="57" customFormat="false" ht="13.8" hidden="false" customHeight="false" outlineLevel="0" collapsed="false">
      <c r="I57" s="102" t="n">
        <f aca="false">'Min pension'!I53+1</f>
        <v>2006</v>
      </c>
      <c r="J57" s="102" t="n">
        <f aca="false">'Min pension'!J53</f>
        <v>3</v>
      </c>
      <c r="K57" s="102" t="n">
        <v>470</v>
      </c>
      <c r="L57" s="114" t="n">
        <f aca="false">'Min pension'!K57*100/'RIPTE e IPC'!T765</f>
        <v>1117.32199959945</v>
      </c>
    </row>
    <row r="58" customFormat="false" ht="13.8" hidden="false" customHeight="false" outlineLevel="0" collapsed="false">
      <c r="I58" s="104" t="n">
        <f aca="false">'Min pension'!I54+1</f>
        <v>2006</v>
      </c>
      <c r="J58" s="104" t="n">
        <f aca="false">'Min pension'!J54</f>
        <v>4</v>
      </c>
      <c r="K58" s="104" t="n">
        <v>470</v>
      </c>
      <c r="L58" s="116" t="n">
        <f aca="false">'Min pension'!K58*100/'RIPTE e IPC'!T768</f>
        <v>1090.25000899644</v>
      </c>
    </row>
    <row r="59" customFormat="false" ht="13.8" hidden="false" customHeight="false" outlineLevel="0" collapsed="false">
      <c r="I59" s="102" t="n">
        <f aca="false">'Min pension'!I55+1</f>
        <v>2007</v>
      </c>
      <c r="J59" s="102" t="n">
        <f aca="false">'Min pension'!J55</f>
        <v>1</v>
      </c>
      <c r="K59" s="102" t="n">
        <v>530</v>
      </c>
      <c r="L59" s="114" t="n">
        <f aca="false">'Min pension'!K59*100/'RIPTE e IPC'!T771</f>
        <v>1200.08843686146</v>
      </c>
    </row>
    <row r="60" customFormat="false" ht="13.8" hidden="false" customHeight="false" outlineLevel="0" collapsed="false">
      <c r="I60" s="104" t="n">
        <v>2007</v>
      </c>
      <c r="J60" s="104" t="n">
        <v>2</v>
      </c>
      <c r="K60" s="104" t="n">
        <v>530</v>
      </c>
      <c r="L60" s="116" t="n">
        <f aca="false">'Min pension'!K60*100/'RIPTE e IPC'!T774</f>
        <v>1177.24847606834</v>
      </c>
    </row>
    <row r="61" customFormat="false" ht="13.8" hidden="false" customHeight="false" outlineLevel="0" collapsed="false">
      <c r="I61" s="102" t="n">
        <v>2007</v>
      </c>
      <c r="J61" s="102" t="n">
        <v>3</v>
      </c>
      <c r="K61" s="102" t="n">
        <v>596.2</v>
      </c>
      <c r="L61" s="114" t="n">
        <f aca="false">'Min pension'!K61*100/'RIPTE e IPC'!T777</f>
        <v>1304.2982083246</v>
      </c>
    </row>
    <row r="62" customFormat="false" ht="13.8" hidden="false" customHeight="false" outlineLevel="0" collapsed="false">
      <c r="I62" s="104" t="n">
        <v>2007</v>
      </c>
      <c r="J62" s="104" t="n">
        <v>4</v>
      </c>
      <c r="K62" s="104" t="n">
        <v>596.2</v>
      </c>
      <c r="L62" s="116" t="n">
        <f aca="false">'Min pension'!K62*100/'RIPTE e IPC'!T780</f>
        <v>1274.28034352732</v>
      </c>
    </row>
    <row r="63" customFormat="false" ht="13.8" hidden="false" customHeight="false" outlineLevel="0" collapsed="false">
      <c r="I63" s="102" t="n">
        <v>2008</v>
      </c>
      <c r="J63" s="102" t="n">
        <v>1</v>
      </c>
      <c r="K63" s="102" t="n">
        <v>655</v>
      </c>
      <c r="L63" s="114" t="n">
        <f aca="false">'Min pension'!K63*100/'RIPTE e IPC'!T783</f>
        <v>1367.9100141387</v>
      </c>
    </row>
    <row r="64" customFormat="false" ht="13.8" hidden="false" customHeight="false" outlineLevel="0" collapsed="false">
      <c r="I64" s="104" t="n">
        <f aca="false">'Min pension'!I60+1</f>
        <v>2008</v>
      </c>
      <c r="J64" s="104" t="n">
        <f aca="false">'Min pension'!J60</f>
        <v>2</v>
      </c>
      <c r="K64" s="104" t="n">
        <v>655</v>
      </c>
      <c r="L64" s="116" t="n">
        <f aca="false">'Min pension'!K64*100/'RIPTE e IPC'!T786</f>
        <v>1333.99384430723</v>
      </c>
    </row>
    <row r="65" customFormat="false" ht="13.8" hidden="false" customHeight="false" outlineLevel="0" collapsed="false">
      <c r="A65" s="113" t="s">
        <v>109</v>
      </c>
      <c r="B65" s="113"/>
      <c r="C65" s="113"/>
      <c r="D65" s="113"/>
      <c r="E65" s="113"/>
      <c r="F65" s="113"/>
      <c r="I65" s="102" t="n">
        <f aca="false">'Min pension'!I61+1</f>
        <v>2008</v>
      </c>
      <c r="J65" s="102" t="n">
        <f aca="false">'Min pension'!J61</f>
        <v>3</v>
      </c>
      <c r="K65" s="102" t="n">
        <v>690</v>
      </c>
      <c r="L65" s="114" t="n">
        <f aca="false">'Min pension'!K65*100/'RIPTE e IPC'!T789</f>
        <v>1384.75796520399</v>
      </c>
    </row>
    <row r="66" customFormat="false" ht="13.8" hidden="false" customHeight="false" outlineLevel="0" collapsed="false">
      <c r="I66" s="104" t="n">
        <f aca="false">'Min pension'!I62+1</f>
        <v>2008</v>
      </c>
      <c r="J66" s="104" t="n">
        <f aca="false">'Min pension'!J62</f>
        <v>4</v>
      </c>
      <c r="K66" s="104" t="n">
        <v>690</v>
      </c>
      <c r="L66" s="116" t="n">
        <f aca="false">'Min pension'!K66*100/'RIPTE e IPC'!T792</f>
        <v>1367.20733696853</v>
      </c>
    </row>
    <row r="67" customFormat="false" ht="13.8" hidden="false" customHeight="false" outlineLevel="0" collapsed="false">
      <c r="I67" s="102" t="n">
        <f aca="false">'Min pension'!I63+1</f>
        <v>2009</v>
      </c>
      <c r="J67" s="102" t="n">
        <f aca="false">'Min pension'!J63</f>
        <v>1</v>
      </c>
      <c r="K67" s="102" t="n">
        <v>690</v>
      </c>
      <c r="L67" s="114" t="n">
        <f aca="false">'Min pension'!K67*100/'RIPTE e IPC'!T795</f>
        <v>1349.58027264891</v>
      </c>
    </row>
    <row r="68" customFormat="false" ht="13.8" hidden="false" customHeight="false" outlineLevel="0" collapsed="false">
      <c r="I68" s="104" t="n">
        <f aca="false">'Min pension'!I64+1</f>
        <v>2009</v>
      </c>
      <c r="J68" s="104" t="n">
        <f aca="false">'Min pension'!J64</f>
        <v>2</v>
      </c>
      <c r="K68" s="104" t="n">
        <v>770.66</v>
      </c>
      <c r="L68" s="116" t="n">
        <f aca="false">'Min pension'!K68*100/'RIPTE e IPC'!T798</f>
        <v>1487.87722927203</v>
      </c>
    </row>
    <row r="69" customFormat="false" ht="13.8" hidden="false" customHeight="false" outlineLevel="0" collapsed="false">
      <c r="I69" s="102" t="n">
        <f aca="false">'Min pension'!I65+1</f>
        <v>2009</v>
      </c>
      <c r="J69" s="102" t="n">
        <f aca="false">'Min pension'!J65</f>
        <v>3</v>
      </c>
      <c r="K69" s="102" t="n">
        <v>770.66</v>
      </c>
      <c r="L69" s="114" t="n">
        <f aca="false">'Min pension'!K69*100/'RIPTE e IPC'!T801</f>
        <v>1460.34434197981</v>
      </c>
    </row>
    <row r="70" customFormat="false" ht="13.8" hidden="false" customHeight="false" outlineLevel="0" collapsed="false">
      <c r="I70" s="104" t="n">
        <f aca="false">'Min pension'!I66+1</f>
        <v>2009</v>
      </c>
      <c r="J70" s="104" t="n">
        <f aca="false">'Min pension'!J66</f>
        <v>4</v>
      </c>
      <c r="K70" s="104" t="n">
        <v>827.23</v>
      </c>
      <c r="L70" s="116" t="n">
        <f aca="false">'Min pension'!K70*100/'RIPTE e IPC'!T804</f>
        <v>1530.99368853099</v>
      </c>
    </row>
    <row r="71" customFormat="false" ht="13.8" hidden="false" customHeight="false" outlineLevel="0" collapsed="false">
      <c r="I71" s="102" t="n">
        <f aca="false">'Min pension'!I67+1</f>
        <v>2010</v>
      </c>
      <c r="J71" s="102" t="n">
        <f aca="false">'Min pension'!J67</f>
        <v>1</v>
      </c>
      <c r="K71" s="102" t="n">
        <v>827.23</v>
      </c>
      <c r="L71" s="114" t="n">
        <f aca="false">'Min pension'!K71*100/'RIPTE e IPC'!T807</f>
        <v>1482.75653398249</v>
      </c>
    </row>
    <row r="72" customFormat="false" ht="13.8" hidden="false" customHeight="false" outlineLevel="0" collapsed="false">
      <c r="I72" s="104" t="n">
        <f aca="false">'Min pension'!I68+1</f>
        <v>2010</v>
      </c>
      <c r="J72" s="104" t="n">
        <f aca="false">'Min pension'!J68</f>
        <v>2</v>
      </c>
      <c r="K72" s="104" t="n">
        <v>895.15</v>
      </c>
      <c r="L72" s="116" t="n">
        <f aca="false">'Min pension'!K72*100/'RIPTE e IPC'!T810</f>
        <v>1561.71759618277</v>
      </c>
    </row>
    <row r="73" customFormat="false" ht="13.8" hidden="false" customHeight="false" outlineLevel="0" collapsed="false">
      <c r="I73" s="102" t="n">
        <f aca="false">'Min pension'!I69+1</f>
        <v>2010</v>
      </c>
      <c r="J73" s="102" t="n">
        <f aca="false">'Min pension'!J69</f>
        <v>3</v>
      </c>
      <c r="K73" s="102" t="n">
        <v>895.15</v>
      </c>
      <c r="L73" s="114" t="n">
        <f aca="false">'Min pension'!K73*100/'RIPTE e IPC'!T813</f>
        <v>1526.73241685456</v>
      </c>
    </row>
    <row r="74" customFormat="false" ht="13.8" hidden="false" customHeight="false" outlineLevel="0" collapsed="false">
      <c r="I74" s="104" t="n">
        <f aca="false">'Min pension'!I70+1</f>
        <v>2010</v>
      </c>
      <c r="J74" s="104" t="n">
        <f aca="false">'Min pension'!J70</f>
        <v>4</v>
      </c>
      <c r="K74" s="104" t="n">
        <v>1046.43</v>
      </c>
      <c r="L74" s="116" t="n">
        <f aca="false">'Min pension'!K74*100/'RIPTE e IPC'!T816</f>
        <v>1744.36538963607</v>
      </c>
    </row>
    <row r="75" customFormat="false" ht="13.8" hidden="false" customHeight="false" outlineLevel="0" collapsed="false">
      <c r="I75" s="102" t="n">
        <f aca="false">'Min pension'!I71+1</f>
        <v>2011</v>
      </c>
      <c r="J75" s="102" t="n">
        <f aca="false">'Min pension'!J71</f>
        <v>1</v>
      </c>
      <c r="K75" s="102" t="n">
        <v>1046.43</v>
      </c>
      <c r="L75" s="114" t="n">
        <f aca="false">'Min pension'!K75*100/'RIPTE e IPC'!T819</f>
        <v>1704.81848516974</v>
      </c>
    </row>
    <row r="76" customFormat="false" ht="13.8" hidden="false" customHeight="false" outlineLevel="0" collapsed="false">
      <c r="I76" s="104" t="n">
        <f aca="false">'Min pension'!I72+1</f>
        <v>2011</v>
      </c>
      <c r="J76" s="104" t="n">
        <f aca="false">'Min pension'!J72</f>
        <v>2</v>
      </c>
      <c r="K76" s="104" t="n">
        <v>1227.78</v>
      </c>
      <c r="L76" s="116" t="n">
        <f aca="false">'Min pension'!K76*100/'RIPTE e IPC'!T822</f>
        <v>1952.73652301743</v>
      </c>
    </row>
    <row r="77" customFormat="false" ht="13.8" hidden="false" customHeight="false" outlineLevel="0" collapsed="false">
      <c r="I77" s="102" t="n">
        <f aca="false">'Min pension'!I73+1</f>
        <v>2011</v>
      </c>
      <c r="J77" s="102" t="n">
        <f aca="false">'Min pension'!J73</f>
        <v>3</v>
      </c>
      <c r="K77" s="102" t="n">
        <v>1227.78</v>
      </c>
      <c r="L77" s="114" t="n">
        <f aca="false">'Min pension'!K77*100/'RIPTE e IPC'!T825</f>
        <v>1907.69958325585</v>
      </c>
    </row>
    <row r="78" customFormat="false" ht="13.8" hidden="false" customHeight="false" outlineLevel="0" collapsed="false">
      <c r="I78" s="104" t="n">
        <f aca="false">'Min pension'!I74+1</f>
        <v>2011</v>
      </c>
      <c r="J78" s="104" t="n">
        <f aca="false">'Min pension'!J74</f>
        <v>4</v>
      </c>
      <c r="K78" s="104" t="n">
        <v>1434.29</v>
      </c>
      <c r="L78" s="116" t="n">
        <f aca="false">'Min pension'!K78*100/'RIPTE e IPC'!T828</f>
        <v>2183.34988377105</v>
      </c>
    </row>
    <row r="79" customFormat="false" ht="13.8" hidden="false" customHeight="false" outlineLevel="0" collapsed="false">
      <c r="I79" s="102" t="n">
        <f aca="false">'Min pension'!I75+1</f>
        <v>2012</v>
      </c>
      <c r="J79" s="102" t="n">
        <f aca="false">'Min pension'!J75</f>
        <v>1</v>
      </c>
      <c r="K79" s="102" t="n">
        <v>1434.29</v>
      </c>
      <c r="L79" s="114" t="n">
        <f aca="false">'Min pension'!K79*100/'RIPTE e IPC'!T831</f>
        <v>2129.84261428768</v>
      </c>
    </row>
    <row r="80" customFormat="false" ht="13.8" hidden="false" customHeight="false" outlineLevel="0" collapsed="false">
      <c r="I80" s="104" t="n">
        <f aca="false">'Min pension'!I76+1</f>
        <v>2012</v>
      </c>
      <c r="J80" s="104" t="n">
        <f aca="false">'Min pension'!J76</f>
        <v>2</v>
      </c>
      <c r="K80" s="104" t="n">
        <v>1687.01</v>
      </c>
      <c r="L80" s="116" t="n">
        <f aca="false">'Min pension'!K80*100/'RIPTE e IPC'!T834</f>
        <v>2441.5651434925</v>
      </c>
    </row>
    <row r="81" customFormat="false" ht="13.8" hidden="false" customHeight="false" outlineLevel="0" collapsed="false">
      <c r="I81" s="102" t="n">
        <f aca="false">'Min pension'!I77+1</f>
        <v>2012</v>
      </c>
      <c r="J81" s="102" t="n">
        <f aca="false">'Min pension'!J77</f>
        <v>3</v>
      </c>
      <c r="K81" s="102" t="n">
        <v>1687.01</v>
      </c>
      <c r="L81" s="114" t="n">
        <f aca="false">'Min pension'!K81*100/'RIPTE e IPC'!T837</f>
        <v>2383.78559028304</v>
      </c>
    </row>
    <row r="82" customFormat="false" ht="13.8" hidden="false" customHeight="false" outlineLevel="0" collapsed="false">
      <c r="I82" s="104" t="n">
        <f aca="false">'Min pension'!I78+1</f>
        <v>2012</v>
      </c>
      <c r="J82" s="104" t="n">
        <f aca="false">'Min pension'!J78</f>
        <v>4</v>
      </c>
      <c r="K82" s="104" t="n">
        <v>1879.67</v>
      </c>
      <c r="L82" s="116" t="n">
        <f aca="false">'Min pension'!K82*100/'RIPTE e IPC'!T840</f>
        <v>2586.5978872367</v>
      </c>
    </row>
    <row r="83" customFormat="false" ht="13.8" hidden="false" customHeight="false" outlineLevel="0" collapsed="false">
      <c r="I83" s="102" t="n">
        <f aca="false">'Min pension'!I79+1</f>
        <v>2013</v>
      </c>
      <c r="J83" s="102" t="n">
        <f aca="false">'Min pension'!J79</f>
        <v>1</v>
      </c>
      <c r="K83" s="102" t="n">
        <v>1879.67</v>
      </c>
      <c r="L83" s="114" t="n">
        <f aca="false">'Min pension'!K83*100/'RIPTE e IPC'!T843</f>
        <v>2518.73438600784</v>
      </c>
    </row>
    <row r="84" customFormat="false" ht="13.8" hidden="false" customHeight="false" outlineLevel="0" collapsed="false">
      <c r="I84" s="104" t="n">
        <f aca="false">'Min pension'!I80+1</f>
        <v>2013</v>
      </c>
      <c r="J84" s="104" t="n">
        <f aca="false">'Min pension'!J80</f>
        <v>2</v>
      </c>
      <c r="K84" s="104" t="n">
        <v>2165</v>
      </c>
      <c r="L84" s="116" t="n">
        <f aca="false">'Min pension'!K84*100/'RIPTE e IPC'!T846</f>
        <v>2839.75920444613</v>
      </c>
    </row>
    <row r="85" customFormat="false" ht="13.8" hidden="false" customHeight="false" outlineLevel="0" collapsed="false">
      <c r="I85" s="102" t="n">
        <f aca="false">'Min pension'!I81+1</f>
        <v>2013</v>
      </c>
      <c r="J85" s="102" t="n">
        <f aca="false">'Min pension'!J81</f>
        <v>3</v>
      </c>
      <c r="K85" s="102" t="n">
        <v>2165</v>
      </c>
      <c r="L85" s="114" t="n">
        <f aca="false">'Min pension'!K85*100/'RIPTE e IPC'!T849</f>
        <v>2767.27206005255</v>
      </c>
    </row>
    <row r="86" customFormat="false" ht="13.8" hidden="false" customHeight="false" outlineLevel="0" collapsed="false">
      <c r="I86" s="104" t="n">
        <f aca="false">'Min pension'!I82+1</f>
        <v>2013</v>
      </c>
      <c r="J86" s="104" t="n">
        <f aca="false">'Min pension'!J82</f>
        <v>4</v>
      </c>
      <c r="K86" s="104" t="n">
        <v>2476.98</v>
      </c>
      <c r="L86" s="116" t="n">
        <f aca="false">'Min pension'!K86*100/'RIPTE e IPC'!T852</f>
        <v>3083.67065412202</v>
      </c>
    </row>
    <row r="87" customFormat="false" ht="13.8" hidden="false" customHeight="false" outlineLevel="0" collapsed="false">
      <c r="I87" s="102" t="n">
        <f aca="false">'Min pension'!I83+1</f>
        <v>2014</v>
      </c>
      <c r="J87" s="102" t="n">
        <f aca="false">'Min pension'!J83</f>
        <v>1</v>
      </c>
      <c r="K87" s="102" t="n">
        <v>2476.98</v>
      </c>
      <c r="L87" s="114" t="n">
        <f aca="false">'Min pension'!K87*100/'RIPTE e IPC'!T855</f>
        <v>2835.24067153883</v>
      </c>
    </row>
    <row r="88" customFormat="false" ht="13.8" hidden="false" customHeight="false" outlineLevel="0" collapsed="false">
      <c r="I88" s="104" t="n">
        <f aca="false">'Min pension'!I84+1</f>
        <v>2014</v>
      </c>
      <c r="J88" s="104" t="n">
        <f aca="false">'Min pension'!J84</f>
        <v>2</v>
      </c>
      <c r="K88" s="104" t="n">
        <v>2757.13</v>
      </c>
      <c r="L88" s="116" t="n">
        <f aca="false">'Min pension'!K88*100/'RIPTE e IPC'!T858</f>
        <v>2979.32010569727</v>
      </c>
    </row>
    <row r="89" customFormat="false" ht="13.8" hidden="false" customHeight="false" outlineLevel="0" collapsed="false">
      <c r="I89" s="102" t="n">
        <f aca="false">'Min pension'!I85+1</f>
        <v>2014</v>
      </c>
      <c r="J89" s="102" t="n">
        <f aca="false">'Min pension'!J85</f>
        <v>3</v>
      </c>
      <c r="K89" s="102" t="n">
        <v>2757.13</v>
      </c>
      <c r="L89" s="114" t="n">
        <f aca="false">'Min pension'!K89*100/'RIPTE e IPC'!T861</f>
        <v>2861.61857065737</v>
      </c>
    </row>
    <row r="90" customFormat="false" ht="13.8" hidden="false" customHeight="false" outlineLevel="0" collapsed="false">
      <c r="I90" s="104" t="n">
        <f aca="false">'Min pension'!I86+1</f>
        <v>2014</v>
      </c>
      <c r="J90" s="104" t="n">
        <f aca="false">'Min pension'!J86</f>
        <v>4</v>
      </c>
      <c r="K90" s="104" t="n">
        <v>3231.63</v>
      </c>
      <c r="L90" s="116" t="n">
        <f aca="false">'Min pension'!K90*100/'RIPTE e IPC'!T864</f>
        <v>3231.63</v>
      </c>
    </row>
    <row r="91" customFormat="false" ht="13.8" hidden="false" customHeight="false" outlineLevel="0" collapsed="false">
      <c r="I91" s="102" t="n">
        <f aca="false">'Min pension'!I87+1</f>
        <v>2015</v>
      </c>
      <c r="J91" s="102" t="n">
        <f aca="false">'Min pension'!J87</f>
        <v>1</v>
      </c>
      <c r="K91" s="102" t="n">
        <v>3231.63</v>
      </c>
      <c r="L91" s="114" t="n">
        <f aca="false">'Min pension'!K91*100/'RIPTE e IPC'!T867</f>
        <v>3134.73415536162</v>
      </c>
    </row>
    <row r="92" customFormat="false" ht="13.8" hidden="false" customHeight="false" outlineLevel="0" collapsed="false">
      <c r="I92" s="104" t="n">
        <f aca="false">'Min pension'!I88+1</f>
        <v>2015</v>
      </c>
      <c r="J92" s="104" t="n">
        <f aca="false">'Min pension'!J88</f>
        <v>2</v>
      </c>
      <c r="K92" s="104" t="n">
        <v>3821.73</v>
      </c>
      <c r="L92" s="116" t="n">
        <f aca="false">'Min pension'!K92*100/'RIPTE e IPC'!T870</f>
        <v>3580.59931397095</v>
      </c>
    </row>
    <row r="93" customFormat="false" ht="13.8" hidden="false" customHeight="false" outlineLevel="0" collapsed="false">
      <c r="I93" s="102" t="n">
        <f aca="false">'Min pension'!I89+1</f>
        <v>2015</v>
      </c>
      <c r="J93" s="102" t="n">
        <f aca="false">'Min pension'!J89</f>
        <v>3</v>
      </c>
      <c r="K93" s="102" t="n">
        <v>3821.73</v>
      </c>
      <c r="L93" s="114" t="n">
        <f aca="false">'Min pension'!K93*100/'RIPTE e IPC'!T873</f>
        <v>3459.06159638797</v>
      </c>
    </row>
    <row r="94" customFormat="false" ht="13.8" hidden="false" customHeight="false" outlineLevel="0" collapsed="false">
      <c r="I94" s="104" t="n">
        <f aca="false">'Min pension'!I90+1</f>
        <v>2015</v>
      </c>
      <c r="J94" s="104" t="n">
        <f aca="false">'Min pension'!J90</f>
        <v>4</v>
      </c>
      <c r="K94" s="104" t="n">
        <v>4299.06</v>
      </c>
      <c r="L94" s="116" t="n">
        <f aca="false">'Min pension'!K94*100/'RIPTE e IPC'!T876</f>
        <v>3714.09464116287</v>
      </c>
    </row>
    <row r="95" customFormat="false" ht="13.8" hidden="false" customHeight="false" outlineLevel="0" collapsed="false">
      <c r="I95" s="102" t="n">
        <f aca="false">'Min pension'!I91+1</f>
        <v>2016</v>
      </c>
      <c r="J95" s="102" t="n">
        <f aca="false">'Min pension'!J91</f>
        <v>1</v>
      </c>
      <c r="K95" s="102" t="n">
        <v>4299.06</v>
      </c>
      <c r="L95" s="114" t="n">
        <f aca="false">'Min pension'!K95*100/'RIPTE e IPC'!T879</f>
        <v>3278.91936034514</v>
      </c>
    </row>
    <row r="96" customFormat="false" ht="13.8" hidden="false" customHeight="false" outlineLevel="0" collapsed="false">
      <c r="I96" s="104" t="n">
        <f aca="false">'Min pension'!I92+1</f>
        <v>2016</v>
      </c>
      <c r="J96" s="104" t="n">
        <f aca="false">'Min pension'!J92</f>
        <v>2</v>
      </c>
      <c r="K96" s="104" t="n">
        <v>4958.97</v>
      </c>
      <c r="L96" s="116" t="n">
        <f aca="false">'Min pension'!K96*100/'RIPTE e IPC'!T882</f>
        <v>3353.47534958588</v>
      </c>
    </row>
    <row r="97" customFormat="false" ht="13.8" hidden="false" customHeight="false" outlineLevel="0" collapsed="false">
      <c r="I97" s="102" t="n">
        <f aca="false">'Min pension'!I93+1</f>
        <v>2016</v>
      </c>
      <c r="J97" s="102" t="n">
        <f aca="false">'Min pension'!J93</f>
        <v>3</v>
      </c>
      <c r="K97" s="102" t="n">
        <v>4958.97</v>
      </c>
      <c r="L97" s="114" t="n">
        <f aca="false">'Min pension'!K97*100/'RIPTE e IPC'!T885</f>
        <v>3181.72426571837</v>
      </c>
    </row>
    <row r="98" customFormat="false" ht="13.8" hidden="false" customHeight="false" outlineLevel="0" collapsed="false">
      <c r="I98" s="104" t="n">
        <f aca="false">'Min pension'!I94+1</f>
        <v>2016</v>
      </c>
      <c r="J98" s="104" t="n">
        <f aca="false">'Min pension'!J94</f>
        <v>4</v>
      </c>
      <c r="K98" s="104" t="n">
        <v>5661.16</v>
      </c>
      <c r="L98" s="116" t="n">
        <f aca="false">'Min pension'!K98*100/'RIPTE e IPC'!T888</f>
        <v>3452.34648539786</v>
      </c>
    </row>
    <row r="99" customFormat="false" ht="13.8" hidden="false" customHeight="false" outlineLevel="0" collapsed="false">
      <c r="I99" s="102" t="n">
        <f aca="false">'Min pension'!I95+1</f>
        <v>2017</v>
      </c>
      <c r="J99" s="102" t="n">
        <f aca="false">'Min pension'!J95</f>
        <v>1</v>
      </c>
      <c r="K99" s="102" t="n">
        <v>5661.16</v>
      </c>
      <c r="L99" s="114" t="n">
        <f aca="false">'Min pension'!K99*100/'RIPTE e IPC'!T891</f>
        <v>3290.21729771324</v>
      </c>
    </row>
    <row r="100" customFormat="false" ht="13.8" hidden="false" customHeight="false" outlineLevel="0" collapsed="false">
      <c r="I100" s="104" t="n">
        <f aca="false">'Min pension'!I96+1</f>
        <v>2017</v>
      </c>
      <c r="J100" s="104" t="n">
        <f aca="false">'Min pension'!J96</f>
        <v>2</v>
      </c>
      <c r="K100" s="104" t="n">
        <v>6394.85</v>
      </c>
      <c r="L100" s="116" t="n">
        <f aca="false">'Min pension'!K100*100/'RIPTE e IPC'!T894</f>
        <v>3486.49183590743</v>
      </c>
    </row>
    <row r="101" customFormat="false" ht="13.8" hidden="false" customHeight="false" outlineLevel="0" collapsed="false">
      <c r="I101" s="102" t="n">
        <f aca="false">'Min pension'!I97+1</f>
        <v>2017</v>
      </c>
      <c r="J101" s="102" t="n">
        <f aca="false">'Min pension'!J97</f>
        <v>3</v>
      </c>
      <c r="K101" s="102" t="n">
        <v>6394.85</v>
      </c>
      <c r="L101" s="114" t="n">
        <f aca="false">'Min pension'!K101*100/'RIPTE e IPC'!T897</f>
        <v>3339.88512298751</v>
      </c>
    </row>
    <row r="102" customFormat="false" ht="13.8" hidden="false" customHeight="false" outlineLevel="0" collapsed="false">
      <c r="I102" s="104" t="n">
        <f aca="false">'Min pension'!I98+1</f>
        <v>2017</v>
      </c>
      <c r="J102" s="104" t="n">
        <f aca="false">'Min pension'!J98</f>
        <v>4</v>
      </c>
      <c r="K102" s="104" t="n">
        <v>7246.42</v>
      </c>
      <c r="L102" s="116" t="n">
        <f aca="false">'Min pension'!K102*100/'RIPTE e IPC'!T900</f>
        <v>3609.09672150633</v>
      </c>
    </row>
    <row r="103" customFormat="false" ht="13.8" hidden="false" customHeight="false" outlineLevel="0" collapsed="false">
      <c r="I103" s="102" t="n">
        <f aca="false">'Min pension'!I99+1</f>
        <v>2018</v>
      </c>
      <c r="J103" s="102" t="n">
        <f aca="false">'Min pension'!J99</f>
        <v>1</v>
      </c>
      <c r="K103" s="102" t="n">
        <v>7246.42</v>
      </c>
      <c r="L103" s="114" t="n">
        <f aca="false">'Min pension'!K103*100/'RIPTE e IPC'!T903</f>
        <v>3357.50449192098</v>
      </c>
    </row>
    <row r="104" customFormat="false" ht="13.8" hidden="false" customHeight="false" outlineLevel="0" collapsed="false">
      <c r="I104" s="104" t="n">
        <f aca="false">'Min pension'!I100+1</f>
        <v>2018</v>
      </c>
      <c r="J104" s="104" t="n">
        <f aca="false">'Min pension'!J100</f>
        <v>2</v>
      </c>
      <c r="K104" s="104" t="n">
        <v>7660.42</v>
      </c>
      <c r="L104" s="116" t="n">
        <f aca="false">'Min pension'!K104*100/'RIPTE e IPC'!T906</f>
        <v>3307.03891660933</v>
      </c>
    </row>
    <row r="105" customFormat="false" ht="13.8" hidden="false" customHeight="false" outlineLevel="0" collapsed="false">
      <c r="I105" s="102" t="n">
        <f aca="false">'Min pension'!I101+1</f>
        <v>2018</v>
      </c>
      <c r="J105" s="102" t="n">
        <f aca="false">'Min pension'!J101</f>
        <v>3</v>
      </c>
      <c r="K105" s="102" t="n">
        <v>8096.3</v>
      </c>
      <c r="L105" s="114" t="n">
        <f aca="false">'Min pension'!K105*100/'RIPTE e IPC'!T909</f>
        <v>3145.60457405238</v>
      </c>
    </row>
    <row r="106" customFormat="false" ht="13.8" hidden="false" customHeight="false" outlineLevel="0" collapsed="false">
      <c r="I106" s="104" t="n">
        <f aca="false">'Min pension'!I102+1</f>
        <v>2018</v>
      </c>
      <c r="J106" s="104" t="n">
        <f aca="false">'Min pension'!J102</f>
        <v>4</v>
      </c>
      <c r="K106" s="115" t="n">
        <v>8637.13</v>
      </c>
      <c r="L106" s="116" t="n">
        <f aca="false">'Min pension'!K106*100/'RIPTE e IPC'!T912</f>
        <v>2897.39805752903</v>
      </c>
    </row>
    <row r="107" customFormat="false" ht="13.8" hidden="false" customHeight="false" outlineLevel="0" collapsed="false">
      <c r="I107" s="102" t="n">
        <f aca="false">'Min pension'!I103+1</f>
        <v>2019</v>
      </c>
      <c r="J107" s="102" t="n">
        <f aca="false">'Min pension'!J103</f>
        <v>1</v>
      </c>
      <c r="K107" s="114" t="n">
        <v>9309.91</v>
      </c>
      <c r="L107" s="114" t="n">
        <f aca="false">'Min pension'!K107*100/'RIPTE e IPC'!T915</f>
        <v>2851.4737270164</v>
      </c>
    </row>
    <row r="108" customFormat="false" ht="13.8" hidden="false" customHeight="false" outlineLevel="0" collapsed="false">
      <c r="I108" s="104" t="n">
        <f aca="false">'Min pension'!I104+1</f>
        <v>2019</v>
      </c>
      <c r="J108" s="104" t="n">
        <f aca="false">'Min pension'!J104</f>
        <v>2</v>
      </c>
      <c r="K108" s="116" t="n">
        <v>10410.37</v>
      </c>
      <c r="L108" s="116" t="n">
        <f aca="false">'Min pension'!K108*100/'RIPTE e IPC'!T918</f>
        <v>2857.15497162958</v>
      </c>
      <c r="M108" s="117"/>
    </row>
    <row r="109" customFormat="false" ht="13.8" hidden="false" customHeight="false" outlineLevel="0" collapsed="false">
      <c r="I109" s="102" t="n">
        <f aca="false">'Min pension'!I105+1</f>
        <v>2019</v>
      </c>
      <c r="J109" s="102" t="n">
        <f aca="false">'Min pension'!J105</f>
        <v>3</v>
      </c>
      <c r="K109" s="114" t="n">
        <v>11528.44</v>
      </c>
      <c r="L109" s="114" t="n">
        <f aca="false">'Min pension'!K109*100/'RIPTE e IPC'!T921</f>
        <v>2870.51931437725</v>
      </c>
    </row>
    <row r="110" customFormat="false" ht="13.8" hidden="false" customHeight="false" outlineLevel="0" collapsed="false">
      <c r="I110" s="104" t="n">
        <f aca="false">'Min pension'!I106+1</f>
        <v>2019</v>
      </c>
      <c r="J110" s="104" t="n">
        <f aca="false">'Min pension'!J106</f>
        <v>4</v>
      </c>
      <c r="K110" s="116" t="n">
        <f aca="false">K109*(1+PBU!M110)</f>
        <v>12936.6618431012</v>
      </c>
      <c r="L110" s="116" t="n">
        <f aca="false">'Min pension'!K110*100/'RIPTE e IPC'!T924</f>
        <v>2704.78789319344</v>
      </c>
    </row>
    <row r="111" customFormat="false" ht="13.8" hidden="false" customHeight="false" outlineLevel="0" collapsed="false"/>
    <row r="114" customFormat="false" ht="15" hidden="false" customHeight="false" outlineLevel="0" collapsed="false">
      <c r="L114" s="117" t="s">
        <v>113</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9" colorId="64" zoomScale="85" zoomScaleNormal="85" zoomScalePageLayoutView="100" workbookViewId="0">
      <selection pane="topLeft" activeCell="L109" activeCellId="0" sqref="L109"/>
    </sheetView>
  </sheetViews>
  <sheetFormatPr defaultRowHeight="12.8"/>
  <cols>
    <col collapsed="false" hidden="false" max="10" min="1" style="0" width="25.4438775510204"/>
    <col collapsed="false" hidden="false" max="12" min="11" style="0" width="42.3265306122449"/>
    <col collapsed="false" hidden="false" max="1025" min="13" style="0" width="25.4438775510204"/>
  </cols>
  <sheetData>
    <row r="1" customFormat="false" ht="12.8" hidden="false" customHeight="false" outlineLevel="0" collapsed="false">
      <c r="A1" s="84" t="s">
        <v>83</v>
      </c>
      <c r="B1" s="84"/>
      <c r="C1" s="84"/>
      <c r="D1" s="84"/>
      <c r="E1" s="84"/>
      <c r="F1" s="84"/>
    </row>
    <row r="2" customFormat="false" ht="13.8" hidden="false" customHeight="false" outlineLevel="0" collapsed="false">
      <c r="A2" s="85" t="s">
        <v>84</v>
      </c>
      <c r="B2" s="85"/>
      <c r="C2" s="85"/>
      <c r="D2" s="85"/>
      <c r="E2" s="85"/>
      <c r="F2" s="85"/>
    </row>
    <row r="3" customFormat="false" ht="12.8" hidden="false" customHeight="false" outlineLevel="0" collapsed="false">
      <c r="A3" s="86" t="s">
        <v>85</v>
      </c>
      <c r="B3" s="87"/>
      <c r="C3" s="87"/>
      <c r="D3" s="87"/>
      <c r="E3" s="87"/>
      <c r="F3" s="87"/>
    </row>
    <row r="4" customFormat="false" ht="25.55" hidden="false" customHeight="true" outlineLevel="0" collapsed="false">
      <c r="A4" s="88" t="s">
        <v>86</v>
      </c>
      <c r="B4" s="88"/>
      <c r="C4" s="89" t="s">
        <v>87</v>
      </c>
      <c r="D4" s="89" t="s">
        <v>88</v>
      </c>
      <c r="E4" s="89" t="s">
        <v>89</v>
      </c>
      <c r="F4" s="89" t="s">
        <v>90</v>
      </c>
    </row>
    <row r="5" customFormat="false" ht="13.8" hidden="false" customHeight="false" outlineLevel="0" collapsed="false">
      <c r="A5" s="89" t="s">
        <v>91</v>
      </c>
      <c r="B5" s="89" t="s">
        <v>92</v>
      </c>
      <c r="C5" s="89"/>
      <c r="D5" s="89"/>
      <c r="E5" s="89"/>
      <c r="F5" s="89"/>
      <c r="I5" s="97" t="s">
        <v>115</v>
      </c>
      <c r="J5" s="97"/>
      <c r="K5" s="97"/>
      <c r="L5" s="90"/>
    </row>
    <row r="6" customFormat="false" ht="57.1" hidden="false" customHeight="true" outlineLevel="0" collapsed="false">
      <c r="A6" s="91" t="n">
        <v>1993</v>
      </c>
      <c r="B6" s="92" t="s">
        <v>94</v>
      </c>
      <c r="C6" s="93" t="n">
        <v>200</v>
      </c>
      <c r="D6" s="93"/>
      <c r="E6" s="94"/>
      <c r="F6" s="93" t="n">
        <f aca="false">+'Min pension'!C6/'Min pension'!$C$6*100</f>
        <v>100</v>
      </c>
      <c r="I6" s="95" t="s">
        <v>95</v>
      </c>
      <c r="J6" s="96" t="s">
        <v>96</v>
      </c>
      <c r="K6" s="97" t="s">
        <v>97</v>
      </c>
      <c r="L6" s="98" t="s">
        <v>98</v>
      </c>
      <c r="N6" s="118"/>
      <c r="O6" s="118" t="s">
        <v>116</v>
      </c>
      <c r="P6" s="119"/>
      <c r="Q6" s="119"/>
      <c r="R6" s="119"/>
    </row>
    <row r="7" customFormat="false" ht="13.8" hidden="false" customHeight="false" outlineLevel="0" collapsed="false">
      <c r="A7" s="91" t="n">
        <v>2003</v>
      </c>
      <c r="B7" s="92" t="s">
        <v>99</v>
      </c>
      <c r="C7" s="93" t="n">
        <v>250</v>
      </c>
      <c r="D7" s="93" t="n">
        <f aca="false">'Min pension'!C7*100/'RIPTE e IPC'!T728</f>
        <v>760.150483911932</v>
      </c>
      <c r="E7" s="99" t="n">
        <f aca="false">+'Min pension'!C7/'Min pension'!C6-1</f>
        <v>0.25</v>
      </c>
      <c r="F7" s="93" t="n">
        <f aca="false">+'Min pension'!C7/'Min pension'!$C$6*100</f>
        <v>125</v>
      </c>
      <c r="I7" s="95"/>
      <c r="J7" s="96"/>
      <c r="K7" s="97"/>
      <c r="L7" s="98"/>
      <c r="N7" s="120" t="s">
        <v>117</v>
      </c>
      <c r="O7" s="120" t="s">
        <v>118</v>
      </c>
      <c r="P7" s="120" t="s">
        <v>119</v>
      </c>
      <c r="Q7" s="120" t="s">
        <v>120</v>
      </c>
      <c r="R7" s="120" t="s">
        <v>121</v>
      </c>
    </row>
    <row r="8" customFormat="false" ht="13.8" hidden="false" customHeight="false" outlineLevel="0" collapsed="false">
      <c r="A8" s="91" t="n">
        <v>2003</v>
      </c>
      <c r="B8" s="92" t="s">
        <v>94</v>
      </c>
      <c r="C8" s="93" t="n">
        <v>260</v>
      </c>
      <c r="D8" s="93" t="n">
        <f aca="false">'Min pension'!C8*100/'RIPTE e IPC'!T729</f>
        <v>790.36406439252</v>
      </c>
      <c r="E8" s="99" t="n">
        <f aca="false">+'Min pension'!C8/'Min pension'!C7-1</f>
        <v>0.04</v>
      </c>
      <c r="F8" s="93" t="n">
        <f aca="false">+'Min pension'!C8/'Min pension'!$C$6*100</f>
        <v>130</v>
      </c>
      <c r="I8" s="100"/>
      <c r="J8" s="101"/>
      <c r="K8" s="97"/>
      <c r="L8" s="98"/>
      <c r="N8" s="121" t="s">
        <v>122</v>
      </c>
      <c r="O8" s="121" t="s">
        <v>123</v>
      </c>
      <c r="P8" s="121" t="s">
        <v>124</v>
      </c>
      <c r="Q8" s="121" t="n">
        <v>3100</v>
      </c>
      <c r="R8" s="121"/>
      <c r="S8" s="0" t="s">
        <v>125</v>
      </c>
    </row>
    <row r="9" customFormat="false" ht="13.8" hidden="false" customHeight="false" outlineLevel="0" collapsed="false">
      <c r="A9" s="91" t="n">
        <v>2003</v>
      </c>
      <c r="B9" s="92" t="s">
        <v>100</v>
      </c>
      <c r="C9" s="93" t="n">
        <v>270</v>
      </c>
      <c r="D9" s="93" t="n">
        <f aca="false">'Min pension'!C9*100/'RIPTE e IPC'!T730</f>
        <v>820.437540433277</v>
      </c>
      <c r="E9" s="99" t="n">
        <f aca="false">+'Min pension'!C9/'Min pension'!C8-1</f>
        <v>0.0384615384615385</v>
      </c>
      <c r="F9" s="93" t="n">
        <f aca="false">+'Min pension'!C9/'Min pension'!$C$6*100</f>
        <v>135</v>
      </c>
      <c r="I9" s="102" t="n">
        <v>1994</v>
      </c>
      <c r="J9" s="102" t="n">
        <v>3</v>
      </c>
      <c r="K9" s="114"/>
      <c r="L9" s="114"/>
      <c r="N9" s="122" t="s">
        <v>126</v>
      </c>
      <c r="O9" s="122" t="s">
        <v>127</v>
      </c>
      <c r="P9" s="122" t="s">
        <v>128</v>
      </c>
      <c r="Q9" s="122" t="n">
        <f aca="false">Q8*(1+R9)</f>
        <v>3441</v>
      </c>
      <c r="R9" s="123" t="n">
        <v>0.11</v>
      </c>
      <c r="S9" s="0" t="s">
        <v>129</v>
      </c>
    </row>
    <row r="10" customFormat="false" ht="13.8" hidden="false" customHeight="false" outlineLevel="0" collapsed="false">
      <c r="A10" s="91" t="n">
        <v>2003</v>
      </c>
      <c r="B10" s="92" t="s">
        <v>101</v>
      </c>
      <c r="C10" s="93" t="n">
        <v>280</v>
      </c>
      <c r="D10" s="93" t="n">
        <f aca="false">'Min pension'!C10*100/'RIPTE e IPC'!T731</f>
        <v>845.838144397284</v>
      </c>
      <c r="E10" s="99" t="n">
        <f aca="false">+'Min pension'!C10/'Min pension'!C9-1</f>
        <v>0.037037037037037</v>
      </c>
      <c r="F10" s="93" t="n">
        <f aca="false">+'Min pension'!C10/'Min pension'!$C$6*100</f>
        <v>140</v>
      </c>
      <c r="I10" s="104" t="n">
        <v>1994</v>
      </c>
      <c r="J10" s="104" t="n">
        <v>4</v>
      </c>
      <c r="K10" s="115"/>
      <c r="L10" s="116"/>
      <c r="N10" s="121" t="s">
        <v>130</v>
      </c>
      <c r="O10" s="121" t="s">
        <v>131</v>
      </c>
      <c r="P10" s="121" t="s">
        <v>132</v>
      </c>
      <c r="Q10" s="121" t="n">
        <f aca="false">Q9*(1+R10)</f>
        <v>3888.33</v>
      </c>
      <c r="R10" s="124" t="n">
        <v>0.13</v>
      </c>
    </row>
    <row r="11" customFormat="false" ht="13.8" hidden="false" customHeight="false" outlineLevel="0" collapsed="false">
      <c r="A11" s="91" t="n">
        <v>2003</v>
      </c>
      <c r="B11" s="92" t="s">
        <v>102</v>
      </c>
      <c r="C11" s="93" t="n">
        <v>290</v>
      </c>
      <c r="D11" s="93" t="n">
        <f aca="false">'Min pension'!C11*100/'RIPTE e IPC'!T732</f>
        <v>873.891461288125</v>
      </c>
      <c r="E11" s="99" t="n">
        <f aca="false">+'Min pension'!C11/'Min pension'!C10-1</f>
        <v>0.0357142857142858</v>
      </c>
      <c r="F11" s="93" t="n">
        <f aca="false">+'Min pension'!C11/'Min pension'!$C$6*100</f>
        <v>145</v>
      </c>
      <c r="I11" s="102" t="n">
        <v>1995</v>
      </c>
      <c r="J11" s="102" t="n">
        <v>1</v>
      </c>
      <c r="K11" s="114"/>
      <c r="L11" s="114"/>
      <c r="N11" s="122" t="s">
        <v>133</v>
      </c>
      <c r="O11" s="122" t="s">
        <v>134</v>
      </c>
      <c r="P11" s="122" t="s">
        <v>135</v>
      </c>
      <c r="Q11" s="122" t="n">
        <f aca="false">Q10*(1+R11)</f>
        <v>4374.37125</v>
      </c>
      <c r="R11" s="123" t="n">
        <v>0.125</v>
      </c>
    </row>
    <row r="12" customFormat="false" ht="13.8" hidden="false" customHeight="false" outlineLevel="0" collapsed="false">
      <c r="A12" s="91" t="n">
        <v>2003</v>
      </c>
      <c r="B12" s="92" t="s">
        <v>103</v>
      </c>
      <c r="C12" s="93" t="n">
        <v>300</v>
      </c>
      <c r="D12" s="93" t="n">
        <f aca="false">'Min pension'!C12*100/'RIPTE e IPC'!T733</f>
        <v>902.110301658548</v>
      </c>
      <c r="E12" s="99" t="n">
        <f aca="false">+'Min pension'!C12/'Min pension'!C11-1</f>
        <v>0.0344827586206897</v>
      </c>
      <c r="F12" s="93" t="n">
        <f aca="false">+'Min pension'!C12/'Min pension'!$C$6*100</f>
        <v>150</v>
      </c>
      <c r="I12" s="104" t="n">
        <v>1995</v>
      </c>
      <c r="J12" s="104" t="n">
        <v>2</v>
      </c>
      <c r="K12" s="105" t="n">
        <f aca="false">$Q$8</f>
        <v>3100</v>
      </c>
      <c r="L12" s="116" t="n">
        <f aca="false">'Max pension'!K12*100/'RIPTE e IPC'!T630</f>
        <v>13251.4619923799</v>
      </c>
      <c r="N12" s="121" t="s">
        <v>136</v>
      </c>
      <c r="O12" s="121" t="s">
        <v>137</v>
      </c>
      <c r="P12" s="121" t="s">
        <v>138</v>
      </c>
      <c r="Q12" s="121" t="n">
        <f aca="false">Q11*(1+R12)</f>
        <v>4702.44909375</v>
      </c>
      <c r="R12" s="124" t="n">
        <v>0.075</v>
      </c>
    </row>
    <row r="13" customFormat="false" ht="13.8" hidden="false" customHeight="false" outlineLevel="0" collapsed="false">
      <c r="A13" s="91" t="n">
        <v>2004</v>
      </c>
      <c r="B13" s="92" t="s">
        <v>104</v>
      </c>
      <c r="C13" s="93" t="n">
        <v>350</v>
      </c>
      <c r="D13" s="93" t="n">
        <f aca="false">'Min pension'!C13*100/'RIPTE e IPC'!T734</f>
        <v>1048.05640300498</v>
      </c>
      <c r="E13" s="99" t="n">
        <f aca="false">+'Min pension'!C13/'Min pension'!C12-1</f>
        <v>0.166666666666667</v>
      </c>
      <c r="F13" s="93" t="n">
        <f aca="false">+'Min pension'!C13/'Min pension'!$C$6*100</f>
        <v>175</v>
      </c>
      <c r="I13" s="102" t="n">
        <f aca="false">'Min pension'!I9+1</f>
        <v>1995</v>
      </c>
      <c r="J13" s="102" t="n">
        <f aca="false">'Min pension'!J9</f>
        <v>3</v>
      </c>
      <c r="K13" s="102" t="n">
        <f aca="false">$Q$8</f>
        <v>3100</v>
      </c>
      <c r="L13" s="114" t="n">
        <f aca="false">'Max pension'!K13*100/'RIPTE e IPC'!T633</f>
        <v>13257.2811222466</v>
      </c>
      <c r="N13" s="122" t="s">
        <v>139</v>
      </c>
      <c r="O13" s="122" t="s">
        <v>140</v>
      </c>
      <c r="P13" s="122" t="s">
        <v>138</v>
      </c>
      <c r="Q13" s="122" t="n">
        <f aca="false">Q12*(1+R13)</f>
        <v>5055.13277578125</v>
      </c>
      <c r="R13" s="123" t="n">
        <v>0.075</v>
      </c>
    </row>
    <row r="14" customFormat="false" ht="13.8" hidden="false" customHeight="false" outlineLevel="0" collapsed="false">
      <c r="A14" s="107" t="n">
        <v>2004</v>
      </c>
      <c r="B14" s="108" t="s">
        <v>100</v>
      </c>
      <c r="C14" s="109" t="n">
        <v>450</v>
      </c>
      <c r="D14" s="109"/>
      <c r="E14" s="99" t="n">
        <f aca="false">+'Min pension'!C14/'Min pension'!C13-1</f>
        <v>0.285714285714286</v>
      </c>
      <c r="F14" s="109" t="n">
        <f aca="false">+'Min pension'!C14/'Min pension'!$C$6*100</f>
        <v>225</v>
      </c>
      <c r="I14" s="104" t="n">
        <f aca="false">'Min pension'!I10+1</f>
        <v>1995</v>
      </c>
      <c r="J14" s="104" t="n">
        <f aca="false">'Min pension'!J10</f>
        <v>4</v>
      </c>
      <c r="K14" s="104" t="n">
        <f aca="false">$Q$8</f>
        <v>3100</v>
      </c>
      <c r="L14" s="116" t="n">
        <f aca="false">'Max pension'!K14*100/'RIPTE e IPC'!T636</f>
        <v>13220.8706003159</v>
      </c>
    </row>
    <row r="15" customFormat="false" ht="13.8" hidden="false" customHeight="false" outlineLevel="0" collapsed="false">
      <c r="A15" s="107" t="n">
        <v>2005</v>
      </c>
      <c r="B15" s="108" t="s">
        <v>105</v>
      </c>
      <c r="C15" s="109" t="n">
        <v>510</v>
      </c>
      <c r="D15" s="109"/>
      <c r="E15" s="99" t="n">
        <f aca="false">+'Min pension'!C15/'Min pension'!C14-1</f>
        <v>0.133333333333333</v>
      </c>
      <c r="F15" s="109" t="n">
        <f aca="false">+'Min pension'!C15/'Min pension'!$C$6*100</f>
        <v>255</v>
      </c>
      <c r="I15" s="102" t="n">
        <f aca="false">'Min pension'!I11+1</f>
        <v>1996</v>
      </c>
      <c r="J15" s="102" t="n">
        <f aca="false">'Min pension'!J11</f>
        <v>1</v>
      </c>
      <c r="K15" s="102" t="n">
        <f aca="false">$Q$8</f>
        <v>3100</v>
      </c>
      <c r="L15" s="114" t="n">
        <f aca="false">'Max pension'!K15*100/'RIPTE e IPC'!T639</f>
        <v>13210.9394061471</v>
      </c>
    </row>
    <row r="16" customFormat="false" ht="13.8" hidden="false" customHeight="false" outlineLevel="0" collapsed="false">
      <c r="A16" s="107" t="n">
        <v>2005</v>
      </c>
      <c r="B16" s="108" t="s">
        <v>106</v>
      </c>
      <c r="C16" s="109" t="n">
        <v>570</v>
      </c>
      <c r="D16" s="109"/>
      <c r="E16" s="99" t="n">
        <f aca="false">+'Min pension'!C16/'Min pension'!C15-1</f>
        <v>0.117647058823529</v>
      </c>
      <c r="F16" s="109" t="n">
        <f aca="false">+'Min pension'!C16/'Min pension'!$C$6*100</f>
        <v>285</v>
      </c>
      <c r="I16" s="104" t="n">
        <f aca="false">'Min pension'!I12+1</f>
        <v>1996</v>
      </c>
      <c r="J16" s="104" t="n">
        <f aca="false">'Min pension'!J12</f>
        <v>2</v>
      </c>
      <c r="K16" s="104" t="n">
        <f aca="false">$Q$8</f>
        <v>3100</v>
      </c>
      <c r="L16" s="116" t="n">
        <f aca="false">'Max pension'!K16*100/'RIPTE e IPC'!T642</f>
        <v>13294.2518409931</v>
      </c>
    </row>
    <row r="17" customFormat="false" ht="13.8" hidden="false" customHeight="false" outlineLevel="0" collapsed="false">
      <c r="A17" s="107" t="n">
        <v>2005</v>
      </c>
      <c r="B17" s="108" t="s">
        <v>99</v>
      </c>
      <c r="C17" s="109" t="n">
        <v>630</v>
      </c>
      <c r="D17" s="109"/>
      <c r="E17" s="99" t="n">
        <f aca="false">+'Min pension'!C17/'Min pension'!C16-1</f>
        <v>0.105263157894737</v>
      </c>
      <c r="F17" s="109" t="n">
        <f aca="false">+'Min pension'!C17/'Min pension'!$C$6*100</f>
        <v>315</v>
      </c>
      <c r="I17" s="102" t="n">
        <f aca="false">'Min pension'!I13+1</f>
        <v>1996</v>
      </c>
      <c r="J17" s="102" t="n">
        <f aca="false">'Min pension'!J13</f>
        <v>3</v>
      </c>
      <c r="K17" s="102" t="n">
        <f aca="false">$Q$8</f>
        <v>3100</v>
      </c>
      <c r="L17" s="114" t="n">
        <f aca="false">'Max pension'!K17*100/'RIPTE e IPC'!T645</f>
        <v>13232.4657692621</v>
      </c>
    </row>
    <row r="18" customFormat="false" ht="13.8" hidden="false" customHeight="false" outlineLevel="0" collapsed="false">
      <c r="A18" s="107" t="n">
        <v>2006</v>
      </c>
      <c r="B18" s="108" t="s">
        <v>94</v>
      </c>
      <c r="C18" s="109" t="n">
        <v>760</v>
      </c>
      <c r="D18" s="109"/>
      <c r="E18" s="99" t="n">
        <f aca="false">+'Min pension'!C18/'Min pension'!C17-1</f>
        <v>0.206349206349206</v>
      </c>
      <c r="F18" s="109" t="n">
        <f aca="false">+'Min pension'!C18/'Min pension'!$C$6*100</f>
        <v>380</v>
      </c>
      <c r="I18" s="104" t="n">
        <f aca="false">'Min pension'!I14+1</f>
        <v>1996</v>
      </c>
      <c r="J18" s="104" t="n">
        <f aca="false">'Min pension'!J14</f>
        <v>4</v>
      </c>
      <c r="K18" s="104" t="n">
        <f aca="false">$Q$8</f>
        <v>3100</v>
      </c>
      <c r="L18" s="116" t="n">
        <f aca="false">'Max pension'!K18*100/'RIPTE e IPC'!T648</f>
        <v>13162.6769975759</v>
      </c>
    </row>
    <row r="19" customFormat="false" ht="13.8" hidden="false" customHeight="false" outlineLevel="0" collapsed="false">
      <c r="A19" s="107" t="n">
        <v>2006</v>
      </c>
      <c r="B19" s="108" t="s">
        <v>100</v>
      </c>
      <c r="C19" s="109" t="n">
        <v>780</v>
      </c>
      <c r="D19" s="109"/>
      <c r="E19" s="99" t="n">
        <f aca="false">+'Min pension'!C19/'Min pension'!C18-1</f>
        <v>0.0263157894736843</v>
      </c>
      <c r="F19" s="109" t="n">
        <f aca="false">+'Min pension'!C19/'Min pension'!$C$6*100</f>
        <v>390</v>
      </c>
      <c r="I19" s="102" t="n">
        <f aca="false">'Min pension'!I15+1</f>
        <v>1997</v>
      </c>
      <c r="J19" s="102" t="n">
        <f aca="false">'Min pension'!J15</f>
        <v>1</v>
      </c>
      <c r="K19" s="102" t="n">
        <f aca="false">$Q$8</f>
        <v>3100</v>
      </c>
      <c r="L19" s="114" t="n">
        <f aca="false">'Max pension'!K19*100/'RIPTE e IPC'!T651</f>
        <v>13088.6213653542</v>
      </c>
    </row>
    <row r="20" customFormat="false" ht="13.8" hidden="false" customHeight="false" outlineLevel="0" collapsed="false">
      <c r="A20" s="107" t="n">
        <v>2006</v>
      </c>
      <c r="B20" s="108" t="s">
        <v>102</v>
      </c>
      <c r="C20" s="109" t="n">
        <v>800</v>
      </c>
      <c r="D20" s="109"/>
      <c r="E20" s="99" t="n">
        <f aca="false">+'Min pension'!C20/'Min pension'!C19-1</f>
        <v>0.0256410256410255</v>
      </c>
      <c r="F20" s="109" t="n">
        <f aca="false">+'Min pension'!C20/'Min pension'!$C$6*100</f>
        <v>400</v>
      </c>
      <c r="I20" s="104" t="n">
        <f aca="false">'Min pension'!I16+1</f>
        <v>1997</v>
      </c>
      <c r="J20" s="104" t="n">
        <f aca="false">'Min pension'!J16</f>
        <v>2</v>
      </c>
      <c r="K20" s="104" t="n">
        <f aca="false">$Q$8</f>
        <v>3100</v>
      </c>
      <c r="L20" s="116" t="n">
        <f aca="false">'Max pension'!K20*100/'RIPTE e IPC'!T654</f>
        <v>13208.0398932278</v>
      </c>
    </row>
    <row r="21" customFormat="false" ht="13.8" hidden="false" customHeight="false" outlineLevel="0" collapsed="false">
      <c r="A21" s="107" t="n">
        <v>2007</v>
      </c>
      <c r="B21" s="108" t="s">
        <v>94</v>
      </c>
      <c r="C21" s="109" t="n">
        <v>900</v>
      </c>
      <c r="D21" s="109"/>
      <c r="E21" s="99" t="n">
        <f aca="false">+'Min pension'!C21/'Min pension'!C20-1</f>
        <v>0.125</v>
      </c>
      <c r="F21" s="109" t="n">
        <f aca="false">+'Min pension'!C21/'Min pension'!$C$6*100</f>
        <v>450</v>
      </c>
      <c r="I21" s="102" t="n">
        <f aca="false">'Min pension'!I17+1</f>
        <v>1997</v>
      </c>
      <c r="J21" s="102" t="n">
        <f aca="false">'Min pension'!J17</f>
        <v>3</v>
      </c>
      <c r="K21" s="102" t="n">
        <f aca="false">$Q$8</f>
        <v>3100</v>
      </c>
      <c r="L21" s="114" t="n">
        <f aca="false">'Max pension'!K21*100/'RIPTE e IPC'!T657</f>
        <v>13127.2124031809</v>
      </c>
    </row>
    <row r="22" customFormat="false" ht="13.8" hidden="false" customHeight="false" outlineLevel="0" collapsed="false">
      <c r="A22" s="107" t="n">
        <v>2007</v>
      </c>
      <c r="B22" s="108" t="s">
        <v>101</v>
      </c>
      <c r="C22" s="109" t="n">
        <v>960</v>
      </c>
      <c r="D22" s="109"/>
      <c r="E22" s="99" t="n">
        <f aca="false">+'Min pension'!C22/'Min pension'!C21-1</f>
        <v>0.0666666666666667</v>
      </c>
      <c r="F22" s="109" t="n">
        <f aca="false">+'Min pension'!C22/'Min pension'!$C$6*100</f>
        <v>480</v>
      </c>
      <c r="I22" s="104" t="n">
        <f aca="false">'Min pension'!I18+1</f>
        <v>1997</v>
      </c>
      <c r="J22" s="104" t="n">
        <f aca="false">'Min pension'!J18</f>
        <v>4</v>
      </c>
      <c r="K22" s="104" t="n">
        <f aca="false">$Q$8</f>
        <v>3100</v>
      </c>
      <c r="L22" s="116" t="n">
        <f aca="false">'Max pension'!K22*100/'RIPTE e IPC'!T660</f>
        <v>13179.5797027593</v>
      </c>
    </row>
    <row r="23" customFormat="false" ht="13.8" hidden="false" customHeight="false" outlineLevel="0" collapsed="false">
      <c r="A23" s="107" t="n">
        <v>2007</v>
      </c>
      <c r="B23" s="108" t="s">
        <v>103</v>
      </c>
      <c r="C23" s="109" t="n">
        <v>980</v>
      </c>
      <c r="D23" s="109"/>
      <c r="E23" s="99" t="n">
        <f aca="false">+'Min pension'!C23/'Min pension'!C22-1</f>
        <v>0.0208333333333333</v>
      </c>
      <c r="F23" s="109" t="n">
        <f aca="false">+'Min pension'!C23/'Min pension'!$C$6*100</f>
        <v>490</v>
      </c>
      <c r="I23" s="102" t="n">
        <f aca="false">'Min pension'!I19+1</f>
        <v>1998</v>
      </c>
      <c r="J23" s="102" t="n">
        <f aca="false">'Min pension'!J19</f>
        <v>1</v>
      </c>
      <c r="K23" s="102" t="n">
        <f aca="false">$Q$8</f>
        <v>3100</v>
      </c>
      <c r="L23" s="114" t="n">
        <f aca="false">'Max pension'!K23*100/'RIPTE e IPC'!T663</f>
        <v>13029.5430874463</v>
      </c>
    </row>
    <row r="24" customFormat="false" ht="13.8" hidden="false" customHeight="false" outlineLevel="0" collapsed="false">
      <c r="A24" s="107" t="n">
        <v>2008</v>
      </c>
      <c r="B24" s="108" t="s">
        <v>94</v>
      </c>
      <c r="C24" s="109" t="n">
        <v>1200</v>
      </c>
      <c r="D24" s="109"/>
      <c r="E24" s="99" t="n">
        <f aca="false">+'Min pension'!C24/'Min pension'!C23-1</f>
        <v>0.224489795918367</v>
      </c>
      <c r="F24" s="109" t="n">
        <f aca="false">+'Min pension'!C24/'Min pension'!$C$6*100</f>
        <v>600</v>
      </c>
      <c r="I24" s="104" t="n">
        <f aca="false">'Min pension'!I20+1</f>
        <v>1998</v>
      </c>
      <c r="J24" s="104" t="n">
        <f aca="false">'Min pension'!J20</f>
        <v>2</v>
      </c>
      <c r="K24" s="104" t="n">
        <f aca="false">$Q$8</f>
        <v>3100</v>
      </c>
      <c r="L24" s="116" t="n">
        <f aca="false">'Max pension'!K24*100/'RIPTE e IPC'!T666</f>
        <v>13053.8869831528</v>
      </c>
    </row>
    <row r="25" customFormat="false" ht="13.8" hidden="false" customHeight="false" outlineLevel="0" collapsed="false">
      <c r="A25" s="107" t="n">
        <v>2008</v>
      </c>
      <c r="B25" s="108" t="s">
        <v>103</v>
      </c>
      <c r="C25" s="109" t="n">
        <v>1240</v>
      </c>
      <c r="D25" s="109"/>
      <c r="E25" s="99" t="n">
        <f aca="false">+'Min pension'!C25/'Min pension'!C24-1</f>
        <v>0.0333333333333334</v>
      </c>
      <c r="F25" s="109" t="n">
        <f aca="false">+'Min pension'!C25/'Min pension'!$C$6*100</f>
        <v>620</v>
      </c>
      <c r="I25" s="102" t="n">
        <f aca="false">'Min pension'!I21+1</f>
        <v>1998</v>
      </c>
      <c r="J25" s="102" t="n">
        <f aca="false">'Min pension'!J21</f>
        <v>3</v>
      </c>
      <c r="K25" s="102" t="n">
        <f aca="false">$Q$8</f>
        <v>3100</v>
      </c>
      <c r="L25" s="114" t="n">
        <f aca="false">'Max pension'!K25*100/'RIPTE e IPC'!T669</f>
        <v>12985.7970017932</v>
      </c>
    </row>
    <row r="26" customFormat="false" ht="13.8" hidden="false" customHeight="false" outlineLevel="0" collapsed="false">
      <c r="A26" s="107" t="n">
        <v>2009</v>
      </c>
      <c r="B26" s="108" t="s">
        <v>94</v>
      </c>
      <c r="C26" s="109" t="n">
        <v>1400</v>
      </c>
      <c r="D26" s="109"/>
      <c r="E26" s="99" t="n">
        <f aca="false">+'Min pension'!C26/'Min pension'!C25-1</f>
        <v>0.129032258064516</v>
      </c>
      <c r="F26" s="109" t="n">
        <f aca="false">+'Min pension'!C26/'Min pension'!$C$6*100</f>
        <v>700</v>
      </c>
      <c r="I26" s="104" t="n">
        <f aca="false">'Min pension'!I22+1</f>
        <v>1998</v>
      </c>
      <c r="J26" s="104" t="n">
        <f aca="false">'Min pension'!J22</f>
        <v>4</v>
      </c>
      <c r="K26" s="104" t="n">
        <f aca="false">$Q$8</f>
        <v>3100</v>
      </c>
      <c r="L26" s="116" t="n">
        <f aca="false">'Max pension'!K26*100/'RIPTE e IPC'!T672</f>
        <v>13068.5418754735</v>
      </c>
    </row>
    <row r="27" customFormat="false" ht="13.8" hidden="false" customHeight="false" outlineLevel="0" collapsed="false">
      <c r="A27" s="107" t="n">
        <v>2009</v>
      </c>
      <c r="B27" s="108" t="s">
        <v>101</v>
      </c>
      <c r="C27" s="109" t="n">
        <v>1440</v>
      </c>
      <c r="D27" s="109"/>
      <c r="E27" s="99" t="n">
        <f aca="false">+'Min pension'!C27/'Min pension'!C26-1</f>
        <v>0.0285714285714285</v>
      </c>
      <c r="F27" s="109" t="n">
        <f aca="false">+'Min pension'!C27/'Min pension'!$C$6*100</f>
        <v>720</v>
      </c>
      <c r="I27" s="102" t="n">
        <f aca="false">'Min pension'!I23+1</f>
        <v>1999</v>
      </c>
      <c r="J27" s="102" t="n">
        <f aca="false">'Min pension'!J23</f>
        <v>1</v>
      </c>
      <c r="K27" s="102" t="n">
        <f aca="false">$Q$8</f>
        <v>3100</v>
      </c>
      <c r="L27" s="114" t="n">
        <f aca="false">'Max pension'!K27*100/'RIPTE e IPC'!T675</f>
        <v>13029.9174560353</v>
      </c>
    </row>
    <row r="28" customFormat="false" ht="13.8" hidden="false" customHeight="false" outlineLevel="0" collapsed="false">
      <c r="A28" s="107" t="n">
        <v>2010</v>
      </c>
      <c r="B28" s="108" t="s">
        <v>104</v>
      </c>
      <c r="C28" s="109" t="n">
        <v>1500</v>
      </c>
      <c r="D28" s="109"/>
      <c r="E28" s="99" t="n">
        <f aca="false">+'Min pension'!C28/'Min pension'!C27-1</f>
        <v>0.0416666666666667</v>
      </c>
      <c r="F28" s="109" t="n">
        <f aca="false">+'Min pension'!C28/'Min pension'!$C$6*100</f>
        <v>750</v>
      </c>
      <c r="I28" s="104" t="n">
        <f aca="false">'Min pension'!I24+1</f>
        <v>1999</v>
      </c>
      <c r="J28" s="104" t="n">
        <f aca="false">'Min pension'!J24</f>
        <v>2</v>
      </c>
      <c r="K28" s="104" t="n">
        <f aca="false">$Q$8</f>
        <v>3100</v>
      </c>
      <c r="L28" s="116" t="n">
        <f aca="false">'Max pension'!K28*100/'RIPTE e IPC'!T678</f>
        <v>13206.3804605761</v>
      </c>
    </row>
    <row r="29" customFormat="false" ht="13.8" hidden="false" customHeight="false" outlineLevel="0" collapsed="false">
      <c r="A29" s="107" t="n">
        <v>2010</v>
      </c>
      <c r="B29" s="108" t="s">
        <v>94</v>
      </c>
      <c r="C29" s="109" t="n">
        <v>1740</v>
      </c>
      <c r="D29" s="109"/>
      <c r="E29" s="99" t="n">
        <f aca="false">+'Min pension'!C29/'Min pension'!C28-1</f>
        <v>0.16</v>
      </c>
      <c r="F29" s="109" t="n">
        <f aca="false">+'Min pension'!C29/'Min pension'!$C$6*100</f>
        <v>870</v>
      </c>
      <c r="I29" s="102" t="n">
        <f aca="false">'Min pension'!I25+1</f>
        <v>1999</v>
      </c>
      <c r="J29" s="102" t="n">
        <f aca="false">'Min pension'!J25</f>
        <v>3</v>
      </c>
      <c r="K29" s="102" t="n">
        <f aca="false">$Q$8</f>
        <v>3100</v>
      </c>
      <c r="L29" s="114" t="n">
        <f aca="false">'Max pension'!K29*100/'RIPTE e IPC'!T681</f>
        <v>13232.4905906121</v>
      </c>
    </row>
    <row r="30" customFormat="false" ht="13.8" hidden="false" customHeight="false" outlineLevel="0" collapsed="false">
      <c r="A30" s="107" t="n">
        <v>2011</v>
      </c>
      <c r="B30" s="108" t="s">
        <v>104</v>
      </c>
      <c r="C30" s="109" t="n">
        <v>1840</v>
      </c>
      <c r="D30" s="109"/>
      <c r="E30" s="99" t="n">
        <f aca="false">+'Min pension'!C30/'Min pension'!C29-1</f>
        <v>0.0574712643678161</v>
      </c>
      <c r="F30" s="109" t="n">
        <f aca="false">+'Min pension'!C30/'Min pension'!$C$6*100</f>
        <v>920</v>
      </c>
      <c r="I30" s="104" t="n">
        <f aca="false">'Min pension'!I26+1</f>
        <v>1999</v>
      </c>
      <c r="J30" s="104" t="n">
        <f aca="false">'Min pension'!J26</f>
        <v>4</v>
      </c>
      <c r="K30" s="104" t="n">
        <f aca="false">$Q$8</f>
        <v>3100</v>
      </c>
      <c r="L30" s="116" t="n">
        <f aca="false">'Max pension'!K30*100/'RIPTE e IPC'!T684</f>
        <v>13303.0291899504</v>
      </c>
    </row>
    <row r="31" customFormat="false" ht="13.8" hidden="false" customHeight="false" outlineLevel="0" collapsed="false">
      <c r="A31" s="107" t="n">
        <v>2011</v>
      </c>
      <c r="B31" s="108" t="s">
        <v>100</v>
      </c>
      <c r="C31" s="109" t="n">
        <v>2300</v>
      </c>
      <c r="D31" s="109"/>
      <c r="E31" s="99" t="n">
        <f aca="false">+'Min pension'!C31/'Min pension'!C30-1</f>
        <v>0.25</v>
      </c>
      <c r="F31" s="109" t="n">
        <f aca="false">+'Min pension'!C31/'Min pension'!$C$6*100</f>
        <v>1150</v>
      </c>
      <c r="I31" s="102" t="n">
        <f aca="false">'Min pension'!I27+1</f>
        <v>2000</v>
      </c>
      <c r="J31" s="102" t="n">
        <f aca="false">'Min pension'!J27</f>
        <v>1</v>
      </c>
      <c r="K31" s="102" t="n">
        <f aca="false">$Q$8</f>
        <v>3100</v>
      </c>
      <c r="L31" s="114" t="n">
        <f aca="false">'Max pension'!K31*100/'RIPTE e IPC'!T687</f>
        <v>13199.1980602804</v>
      </c>
    </row>
    <row r="32" customFormat="false" ht="13.8" hidden="false" customHeight="false" outlineLevel="0" collapsed="false">
      <c r="A32" s="107" t="n">
        <v>2012</v>
      </c>
      <c r="B32" s="108" t="s">
        <v>100</v>
      </c>
      <c r="C32" s="109" t="n">
        <v>2670</v>
      </c>
      <c r="D32" s="109"/>
      <c r="E32" s="99" t="n">
        <f aca="false">+'Min pension'!C32/'Min pension'!C31-1</f>
        <v>0.160869565217391</v>
      </c>
      <c r="F32" s="109" t="n">
        <f aca="false">+'Min pension'!C32/'Min pension'!$C$6*100</f>
        <v>1335</v>
      </c>
      <c r="I32" s="104" t="n">
        <f aca="false">'Min pension'!I28+1</f>
        <v>2000</v>
      </c>
      <c r="J32" s="104" t="n">
        <f aca="false">'Min pension'!J28</f>
        <v>2</v>
      </c>
      <c r="K32" s="104" t="n">
        <f aca="false">$Q$8</f>
        <v>3100</v>
      </c>
      <c r="L32" s="116" t="n">
        <f aca="false">'Max pension'!K32*100/'RIPTE e IPC'!T690</f>
        <v>13336.0806454089</v>
      </c>
    </row>
    <row r="33" customFormat="false" ht="13.8" hidden="false" customHeight="false" outlineLevel="0" collapsed="false">
      <c r="A33" s="107" t="n">
        <v>2013</v>
      </c>
      <c r="B33" s="108" t="s">
        <v>107</v>
      </c>
      <c r="C33" s="109" t="n">
        <v>2875</v>
      </c>
      <c r="D33" s="109"/>
      <c r="E33" s="99" t="n">
        <f aca="false">+'Min pension'!C33/'Min pension'!C32-1</f>
        <v>0.0767790262172285</v>
      </c>
      <c r="F33" s="109" t="n">
        <f aca="false">+'Min pension'!C33/'Min pension'!$C$6*100</f>
        <v>1437.5</v>
      </c>
      <c r="I33" s="102" t="n">
        <f aca="false">'Min pension'!I29+1</f>
        <v>2000</v>
      </c>
      <c r="J33" s="102" t="n">
        <f aca="false">'Min pension'!J29</f>
        <v>3</v>
      </c>
      <c r="K33" s="102" t="n">
        <f aca="false">$Q$8</f>
        <v>3100</v>
      </c>
      <c r="L33" s="114" t="n">
        <f aca="false">'Max pension'!K33*100/'RIPTE e IPC'!T693</f>
        <v>13331.6896803273</v>
      </c>
    </row>
    <row r="34" customFormat="false" ht="13.8" hidden="false" customHeight="false" outlineLevel="0" collapsed="false">
      <c r="A34" s="107" t="n">
        <v>2013</v>
      </c>
      <c r="B34" s="108" t="s">
        <v>94</v>
      </c>
      <c r="C34" s="109" t="n">
        <v>3300</v>
      </c>
      <c r="D34" s="109"/>
      <c r="E34" s="99" t="n">
        <f aca="false">+'Min pension'!C34/'Min pension'!C33-1</f>
        <v>0.147826086956522</v>
      </c>
      <c r="F34" s="109" t="n">
        <f aca="false">+'Min pension'!C34/'Min pension'!$C$6*100</f>
        <v>1650</v>
      </c>
      <c r="I34" s="104" t="n">
        <f aca="false">'Min pension'!I30+1</f>
        <v>2000</v>
      </c>
      <c r="J34" s="104" t="n">
        <f aca="false">'Min pension'!J30</f>
        <v>4</v>
      </c>
      <c r="K34" s="104" t="n">
        <f aca="false">$Q$8</f>
        <v>3100</v>
      </c>
      <c r="L34" s="116" t="n">
        <f aca="false">'Max pension'!K34*100/'RIPTE e IPC'!T696</f>
        <v>13394.1508837962</v>
      </c>
    </row>
    <row r="35" customFormat="false" ht="13.8" hidden="false" customHeight="false" outlineLevel="0" collapsed="false">
      <c r="A35" s="91" t="n">
        <v>2014</v>
      </c>
      <c r="B35" s="92" t="s">
        <v>104</v>
      </c>
      <c r="C35" s="93" t="n">
        <v>3600</v>
      </c>
      <c r="D35" s="93"/>
      <c r="E35" s="99" t="n">
        <f aca="false">+'Min pension'!C35/'Min pension'!C34-1</f>
        <v>0.0909090909090908</v>
      </c>
      <c r="F35" s="109" t="n">
        <f aca="false">+'Min pension'!C35/'Min pension'!$C$6*100</f>
        <v>1800</v>
      </c>
      <c r="I35" s="102" t="n">
        <f aca="false">'Min pension'!I31+1</f>
        <v>2001</v>
      </c>
      <c r="J35" s="102" t="n">
        <f aca="false">'Min pension'!J31</f>
        <v>1</v>
      </c>
      <c r="K35" s="102" t="n">
        <f aca="false">$Q$8</f>
        <v>3100</v>
      </c>
      <c r="L35" s="114" t="n">
        <f aca="false">'Max pension'!K35*100/'RIPTE e IPC'!T699</f>
        <v>13428.9551986347</v>
      </c>
    </row>
    <row r="36" customFormat="false" ht="13.8" hidden="false" customHeight="false" outlineLevel="0" collapsed="false">
      <c r="A36" s="91" t="n">
        <v>2014</v>
      </c>
      <c r="B36" s="92" t="s">
        <v>100</v>
      </c>
      <c r="C36" s="93" t="n">
        <v>4400</v>
      </c>
      <c r="D36" s="93"/>
      <c r="E36" s="99" t="n">
        <f aca="false">+'Min pension'!C36/'Min pension'!C35-1</f>
        <v>0.222222222222222</v>
      </c>
      <c r="F36" s="93" t="n">
        <f aca="false">+'Min pension'!C36/'Min pension'!$C$6*100</f>
        <v>2200</v>
      </c>
      <c r="I36" s="104" t="n">
        <f aca="false">'Min pension'!I32+1</f>
        <v>2001</v>
      </c>
      <c r="J36" s="104" t="n">
        <f aca="false">'Min pension'!J32</f>
        <v>2</v>
      </c>
      <c r="K36" s="104" t="n">
        <f aca="false">$Q$8</f>
        <v>3100</v>
      </c>
      <c r="L36" s="116" t="n">
        <f aca="false">'Max pension'!K36*100/'RIPTE e IPC'!T702</f>
        <v>13305.8060346176</v>
      </c>
    </row>
    <row r="37" customFormat="false" ht="13.8" hidden="false" customHeight="false" outlineLevel="0" collapsed="false">
      <c r="A37" s="91" t="n">
        <v>2015</v>
      </c>
      <c r="B37" s="92" t="s">
        <v>104</v>
      </c>
      <c r="C37" s="93" t="n">
        <v>4716</v>
      </c>
      <c r="D37" s="93"/>
      <c r="E37" s="99" t="n">
        <f aca="false">+'Min pension'!C37/'Min pension'!C36-1</f>
        <v>0.0718181818181818</v>
      </c>
      <c r="F37" s="93" t="n">
        <f aca="false">+'Min pension'!C37/'Min pension'!$C$6*100</f>
        <v>2358</v>
      </c>
      <c r="I37" s="102" t="n">
        <f aca="false">'Min pension'!I33+1</f>
        <v>2001</v>
      </c>
      <c r="J37" s="102" t="n">
        <f aca="false">'Min pension'!J33</f>
        <v>3</v>
      </c>
      <c r="K37" s="102" t="n">
        <f aca="false">$Q$8</f>
        <v>3100</v>
      </c>
      <c r="L37" s="114" t="n">
        <f aca="false">'Max pension'!K37*100/'RIPTE e IPC'!T705</f>
        <v>13494.7193275296</v>
      </c>
    </row>
    <row r="38" customFormat="false" ht="13.8" hidden="false" customHeight="false" outlineLevel="0" collapsed="false">
      <c r="A38" s="91" t="n">
        <v>2015</v>
      </c>
      <c r="B38" s="92" t="s">
        <v>94</v>
      </c>
      <c r="C38" s="93" t="n">
        <v>5588</v>
      </c>
      <c r="D38" s="93"/>
      <c r="E38" s="99" t="n">
        <f aca="false">+'Min pension'!C38/'Min pension'!C37-1</f>
        <v>0.18490245971162</v>
      </c>
      <c r="F38" s="93" t="n">
        <f aca="false">+'Min pension'!C38/'Min pension'!$C$6*100</f>
        <v>2794</v>
      </c>
      <c r="I38" s="104" t="n">
        <f aca="false">'Min pension'!I34+1</f>
        <v>2001</v>
      </c>
      <c r="J38" s="104" t="n">
        <f aca="false">'Min pension'!J34</f>
        <v>4</v>
      </c>
      <c r="K38" s="104" t="n">
        <f aca="false">$Q$8</f>
        <v>3100</v>
      </c>
      <c r="L38" s="116" t="n">
        <f aca="false">'Max pension'!K38*100/'RIPTE e IPC'!T708</f>
        <v>13609.4208317188</v>
      </c>
    </row>
    <row r="39" customFormat="false" ht="13.8" hidden="false" customHeight="false" outlineLevel="0" collapsed="false">
      <c r="A39" s="91" t="n">
        <v>2016</v>
      </c>
      <c r="B39" s="92" t="s">
        <v>104</v>
      </c>
      <c r="C39" s="93" t="n">
        <v>6060</v>
      </c>
      <c r="D39" s="93"/>
      <c r="E39" s="99" t="n">
        <f aca="false">+'Min pension'!C39/'Min pension'!C38-1</f>
        <v>0.0844667143879743</v>
      </c>
      <c r="F39" s="93" t="n">
        <f aca="false">+'Min pension'!C39/'Min pension'!$C$6*100</f>
        <v>3030</v>
      </c>
      <c r="I39" s="102" t="n">
        <f aca="false">'Min pension'!I35+1</f>
        <v>2002</v>
      </c>
      <c r="J39" s="102" t="n">
        <f aca="false">'Min pension'!J35</f>
        <v>1</v>
      </c>
      <c r="K39" s="102" t="n">
        <f aca="false">$Q$8</f>
        <v>3100</v>
      </c>
      <c r="L39" s="114" t="n">
        <f aca="false">'Max pension'!K39*100/'RIPTE e IPC'!T711</f>
        <v>12909.1178574198</v>
      </c>
    </row>
    <row r="40" customFormat="false" ht="13.8" hidden="false" customHeight="false" outlineLevel="0" collapsed="false">
      <c r="A40" s="91" t="n">
        <v>2016</v>
      </c>
      <c r="B40" s="92" t="s">
        <v>106</v>
      </c>
      <c r="C40" s="93" t="n">
        <v>6810</v>
      </c>
      <c r="D40" s="93"/>
      <c r="E40" s="99" t="n">
        <f aca="false">+'Min pension'!C40/'Min pension'!C39-1</f>
        <v>0.123762376237624</v>
      </c>
      <c r="F40" s="93" t="n">
        <f aca="false">+'Min pension'!C40/'Min pension'!$C$6*100</f>
        <v>3405</v>
      </c>
      <c r="I40" s="104" t="n">
        <f aca="false">'Min pension'!I36+1</f>
        <v>2002</v>
      </c>
      <c r="J40" s="104" t="n">
        <f aca="false">'Min pension'!J36</f>
        <v>2</v>
      </c>
      <c r="K40" s="104" t="n">
        <f aca="false">$Q$8</f>
        <v>3100</v>
      </c>
      <c r="L40" s="116" t="n">
        <f aca="false">'Max pension'!K40*100/'RIPTE e IPC'!T714</f>
        <v>10815.4996097239</v>
      </c>
    </row>
    <row r="41" customFormat="false" ht="13.8" hidden="false" customHeight="false" outlineLevel="0" collapsed="false">
      <c r="A41" s="91" t="n">
        <v>2016</v>
      </c>
      <c r="B41" s="92" t="s">
        <v>100</v>
      </c>
      <c r="C41" s="93" t="n">
        <v>7560</v>
      </c>
      <c r="D41" s="93"/>
      <c r="E41" s="99" t="n">
        <f aca="false">+'Min pension'!C41/'Min pension'!C40-1</f>
        <v>0.110132158590308</v>
      </c>
      <c r="F41" s="93" t="n">
        <f aca="false">+'Min pension'!C41/'Min pension'!$C$6*100</f>
        <v>3780</v>
      </c>
      <c r="I41" s="102" t="n">
        <f aca="false">'Min pension'!I37+1</f>
        <v>2002</v>
      </c>
      <c r="J41" s="102" t="n">
        <f aca="false">'Min pension'!J37</f>
        <v>3</v>
      </c>
      <c r="K41" s="102" t="n">
        <f aca="false">$Q$8</f>
        <v>3100</v>
      </c>
      <c r="L41" s="114" t="n">
        <f aca="false">'Max pension'!K41*100/'RIPTE e IPC'!T717</f>
        <v>9883.45581713592</v>
      </c>
    </row>
    <row r="42" customFormat="false" ht="13.8" hidden="false" customHeight="false" outlineLevel="0" collapsed="false">
      <c r="A42" s="91" t="n">
        <v>2017</v>
      </c>
      <c r="B42" s="92" t="s">
        <v>104</v>
      </c>
      <c r="C42" s="93" t="n">
        <v>8060</v>
      </c>
      <c r="D42" s="93"/>
      <c r="E42" s="99" t="n">
        <f aca="false">+'Min pension'!C42/'Min pension'!C41-1</f>
        <v>0.0661375661375661</v>
      </c>
      <c r="F42" s="93" t="n">
        <f aca="false">+'Min pension'!C42/'Min pension'!$C$6*100</f>
        <v>4030</v>
      </c>
      <c r="I42" s="104" t="n">
        <f aca="false">'Min pension'!I38+1</f>
        <v>2002</v>
      </c>
      <c r="J42" s="104" t="n">
        <f aca="false">'Min pension'!J38</f>
        <v>4</v>
      </c>
      <c r="K42" s="104" t="n">
        <f aca="false">$Q$8</f>
        <v>3100</v>
      </c>
      <c r="L42" s="116" t="n">
        <f aca="false">'Max pension'!K42*100/'RIPTE e IPC'!T720</f>
        <v>9681.17502424541</v>
      </c>
    </row>
    <row r="43" customFormat="false" ht="13.8" hidden="false" customHeight="false" outlineLevel="0" collapsed="false">
      <c r="A43" s="91" t="n">
        <v>2017</v>
      </c>
      <c r="B43" s="92" t="s">
        <v>99</v>
      </c>
      <c r="C43" s="93" t="n">
        <v>8860</v>
      </c>
      <c r="D43" s="93"/>
      <c r="E43" s="99" t="n">
        <f aca="false">+'Min pension'!C43/'Min pension'!C42-1</f>
        <v>0.0992555831265509</v>
      </c>
      <c r="F43" s="93" t="n">
        <f aca="false">+'Min pension'!C43/'Min pension'!$C$6*100</f>
        <v>4430</v>
      </c>
      <c r="I43" s="102" t="n">
        <f aca="false">'Min pension'!I39+1</f>
        <v>2003</v>
      </c>
      <c r="J43" s="102" t="n">
        <f aca="false">'Min pension'!J39</f>
        <v>1</v>
      </c>
      <c r="K43" s="102" t="n">
        <f aca="false">$Q$8</f>
        <v>3100</v>
      </c>
      <c r="L43" s="114" t="n">
        <f aca="false">'Max pension'!K43*100/'RIPTE e IPC'!T723</f>
        <v>9483.5787748111</v>
      </c>
    </row>
    <row r="44" customFormat="false" ht="13.8" hidden="false" customHeight="false" outlineLevel="0" collapsed="false">
      <c r="A44" s="91" t="n">
        <v>2018</v>
      </c>
      <c r="B44" s="92" t="s">
        <v>104</v>
      </c>
      <c r="C44" s="93" t="n">
        <v>9500</v>
      </c>
      <c r="D44" s="93"/>
      <c r="E44" s="99" t="n">
        <f aca="false">+'Min pension'!C44/'Min pension'!C43-1</f>
        <v>0.072234762979684</v>
      </c>
      <c r="F44" s="93" t="n">
        <f aca="false">+'Min pension'!C44/'Min pension'!$C$6*100</f>
        <v>4750</v>
      </c>
      <c r="I44" s="104" t="n">
        <f aca="false">'Min pension'!I40+1</f>
        <v>2003</v>
      </c>
      <c r="J44" s="104" t="n">
        <f aca="false">'Min pension'!J40</f>
        <v>2</v>
      </c>
      <c r="K44" s="104" t="n">
        <f aca="false">$Q$8</f>
        <v>3100</v>
      </c>
      <c r="L44" s="116" t="n">
        <f aca="false">'Max pension'!K44*100/'RIPTE e IPC'!T726</f>
        <v>9459.61407250155</v>
      </c>
    </row>
    <row r="45" customFormat="false" ht="13.8" hidden="false" customHeight="false" outlineLevel="0" collapsed="false">
      <c r="A45" s="91" t="n">
        <v>2018</v>
      </c>
      <c r="B45" s="92" t="s">
        <v>99</v>
      </c>
      <c r="C45" s="93" t="n">
        <v>10000</v>
      </c>
      <c r="D45" s="93"/>
      <c r="E45" s="110" t="n">
        <f aca="false">+'Min pension'!C45/'Min pension'!C44-1</f>
        <v>0.0526315789473684</v>
      </c>
      <c r="F45" s="93" t="n">
        <f aca="false">+'Min pension'!C45/'Min pension'!$C$6*100</f>
        <v>5000</v>
      </c>
      <c r="I45" s="102" t="n">
        <f aca="false">'Min pension'!I41+1</f>
        <v>2003</v>
      </c>
      <c r="J45" s="102" t="n">
        <f aca="false">'Min pension'!J41</f>
        <v>3</v>
      </c>
      <c r="K45" s="111" t="n">
        <f aca="false">$Q$8</f>
        <v>3100</v>
      </c>
      <c r="L45" s="114" t="n">
        <f aca="false">'Max pension'!K45*100/'RIPTE e IPC'!T729</f>
        <v>9423.57153698774</v>
      </c>
    </row>
    <row r="46" customFormat="false" ht="13.8" hidden="false" customHeight="false" outlineLevel="0" collapsed="false">
      <c r="A46" s="91" t="n">
        <v>2018</v>
      </c>
      <c r="B46" s="92" t="s">
        <v>100</v>
      </c>
      <c r="C46" s="93" t="n">
        <v>10700</v>
      </c>
      <c r="E46" s="110" t="n">
        <f aca="false">+'Min pension'!C46/'Min pension'!C45-1</f>
        <v>0.0700000000000001</v>
      </c>
      <c r="F46" s="93" t="n">
        <f aca="false">+'Min pension'!C46/'Min pension'!$C$6*100</f>
        <v>5350</v>
      </c>
      <c r="I46" s="104" t="n">
        <f aca="false">'Min pension'!I42+1</f>
        <v>2003</v>
      </c>
      <c r="J46" s="104" t="n">
        <f aca="false">'Min pension'!J42</f>
        <v>4</v>
      </c>
      <c r="K46" s="104" t="n">
        <f aca="false">$Q$8</f>
        <v>3100</v>
      </c>
      <c r="L46" s="116" t="n">
        <f aca="false">'Max pension'!K46*100/'RIPTE e IPC'!T732</f>
        <v>9341.59837928686</v>
      </c>
    </row>
    <row r="47" customFormat="false" ht="13.8" hidden="false" customHeight="false" outlineLevel="0" collapsed="false">
      <c r="A47" s="91" t="n">
        <v>2018</v>
      </c>
      <c r="B47" s="92" t="s">
        <v>103</v>
      </c>
      <c r="C47" s="93" t="n">
        <v>11300</v>
      </c>
      <c r="E47" s="110" t="n">
        <f aca="false">('Min pension'!C47-'Min pension'!C46)/'Min pension'!C46</f>
        <v>0.0560747663551402</v>
      </c>
      <c r="I47" s="102" t="n">
        <f aca="false">'Min pension'!I43+1</f>
        <v>2004</v>
      </c>
      <c r="J47" s="102" t="n">
        <f aca="false">'Min pension'!J43</f>
        <v>1</v>
      </c>
      <c r="K47" s="102" t="n">
        <f aca="false">$Q$8</f>
        <v>3100</v>
      </c>
      <c r="L47" s="114" t="n">
        <f aca="false">'Max pension'!K47*100/'RIPTE e IPC'!T735</f>
        <v>9273.45684607686</v>
      </c>
    </row>
    <row r="48" customFormat="false" ht="13.8" hidden="false" customHeight="false" outlineLevel="0" collapsed="false">
      <c r="A48" s="91" t="n">
        <v>2019</v>
      </c>
      <c r="B48" s="92" t="s">
        <v>108</v>
      </c>
      <c r="C48" s="93" t="n">
        <v>12500</v>
      </c>
      <c r="E48" s="110" t="n">
        <f aca="false">('Min pension'!C48-'Min pension'!C47)/'Min pension'!C47</f>
        <v>0.106194690265487</v>
      </c>
      <c r="I48" s="104" t="n">
        <f aca="false">'Min pension'!I44+1</f>
        <v>2004</v>
      </c>
      <c r="J48" s="104" t="n">
        <f aca="false">'Min pension'!J44</f>
        <v>2</v>
      </c>
      <c r="K48" s="104" t="n">
        <f aca="false">$Q$8</f>
        <v>3100</v>
      </c>
      <c r="L48" s="116" t="n">
        <f aca="false">'Max pension'!K48*100/'RIPTE e IPC'!T738</f>
        <v>9074.0390677727</v>
      </c>
    </row>
    <row r="49" customFormat="false" ht="13.8" hidden="false" customHeight="false" outlineLevel="0" collapsed="false">
      <c r="A49" s="91" t="n">
        <v>2019</v>
      </c>
      <c r="B49" s="92"/>
      <c r="C49" s="93"/>
      <c r="E49" s="110" t="n">
        <f aca="false">('Min pension'!C49-'Min pension'!C48)/'Min pension'!C48</f>
        <v>-1</v>
      </c>
      <c r="I49" s="102" t="n">
        <f aca="false">'Min pension'!I45+1</f>
        <v>2004</v>
      </c>
      <c r="J49" s="102" t="n">
        <f aca="false">'Min pension'!J45</f>
        <v>3</v>
      </c>
      <c r="K49" s="102" t="n">
        <f aca="false">$Q$8</f>
        <v>3100</v>
      </c>
      <c r="L49" s="114" t="n">
        <f aca="false">'Max pension'!K49*100/'RIPTE e IPC'!T741</f>
        <v>8950.83190833365</v>
      </c>
    </row>
    <row r="50" customFormat="false" ht="13.8" hidden="false" customHeight="false" outlineLevel="0" collapsed="false">
      <c r="A50" s="91" t="n">
        <v>2019</v>
      </c>
      <c r="B50" s="92"/>
      <c r="C50" s="93"/>
      <c r="E50" s="110" t="e">
        <f aca="false">('Min pension'!C50-'Min pension'!C49)/'Min pension'!C49</f>
        <v>#DIV/0!</v>
      </c>
      <c r="I50" s="104" t="n">
        <f aca="false">'Min pension'!I46+1</f>
        <v>2004</v>
      </c>
      <c r="J50" s="104" t="n">
        <f aca="false">'Min pension'!J46</f>
        <v>4</v>
      </c>
      <c r="K50" s="104" t="n">
        <f aca="false">$Q$8</f>
        <v>3100</v>
      </c>
      <c r="L50" s="116" t="n">
        <f aca="false">'Max pension'!K50*100/'RIPTE e IPC'!T744</f>
        <v>8859.5892925771</v>
      </c>
    </row>
    <row r="51" customFormat="false" ht="13.8" hidden="false" customHeight="false" outlineLevel="0" collapsed="false">
      <c r="I51" s="102" t="n">
        <f aca="false">'Min pension'!I47+1</f>
        <v>2005</v>
      </c>
      <c r="J51" s="102" t="n">
        <f aca="false">'Min pension'!J47</f>
        <v>1</v>
      </c>
      <c r="K51" s="102" t="n">
        <f aca="false">$Q$8</f>
        <v>3100</v>
      </c>
      <c r="L51" s="114" t="n">
        <f aca="false">'Max pension'!K51*100/'RIPTE e IPC'!T747</f>
        <v>8576.36918584879</v>
      </c>
    </row>
    <row r="52" customFormat="false" ht="13.8" hidden="false" customHeight="false" outlineLevel="0" collapsed="false">
      <c r="I52" s="104" t="n">
        <f aca="false">'Min pension'!I48+1</f>
        <v>2005</v>
      </c>
      <c r="J52" s="104" t="n">
        <f aca="false">'Min pension'!J48</f>
        <v>2</v>
      </c>
      <c r="K52" s="104" t="n">
        <f aca="false">$Q$8</f>
        <v>3100</v>
      </c>
      <c r="L52" s="116" t="n">
        <f aca="false">'Max pension'!K52*100/'RIPTE e IPC'!T750</f>
        <v>8354.41758556865</v>
      </c>
    </row>
    <row r="53" customFormat="false" ht="13.8" hidden="false" customHeight="false" outlineLevel="0" collapsed="false">
      <c r="I53" s="102" t="n">
        <f aca="false">'Min pension'!I49+1</f>
        <v>2005</v>
      </c>
      <c r="J53" s="102" t="n">
        <f aca="false">'Min pension'!J49</f>
        <v>3</v>
      </c>
      <c r="K53" s="102" t="n">
        <f aca="false">$Q$8</f>
        <v>3100</v>
      </c>
      <c r="L53" s="114" t="n">
        <f aca="false">'Max pension'!K53*100/'RIPTE e IPC'!T753</f>
        <v>8160.64250133695</v>
      </c>
    </row>
    <row r="54" customFormat="false" ht="13.8" hidden="false" customHeight="false" outlineLevel="0" collapsed="false">
      <c r="I54" s="104" t="n">
        <f aca="false">'Min pension'!I50+1</f>
        <v>2005</v>
      </c>
      <c r="J54" s="104" t="n">
        <f aca="false">'Min pension'!J50</f>
        <v>4</v>
      </c>
      <c r="K54" s="104" t="n">
        <f aca="false">$Q$8</f>
        <v>3100</v>
      </c>
      <c r="L54" s="116" t="n">
        <f aca="false">'Max pension'!K54*100/'RIPTE e IPC'!T756</f>
        <v>7908.8675192681</v>
      </c>
    </row>
    <row r="55" customFormat="false" ht="13.8" hidden="false" customHeight="false" outlineLevel="0" collapsed="false">
      <c r="I55" s="102" t="n">
        <f aca="false">'Min pension'!I51+1</f>
        <v>2006</v>
      </c>
      <c r="J55" s="102" t="n">
        <f aca="false">'Min pension'!J51</f>
        <v>1</v>
      </c>
      <c r="K55" s="102" t="n">
        <f aca="false">$Q$8</f>
        <v>3100</v>
      </c>
      <c r="L55" s="114" t="n">
        <f aca="false">'Max pension'!K55*100/'RIPTE e IPC'!T759</f>
        <v>7692.76342331989</v>
      </c>
    </row>
    <row r="56" customFormat="false" ht="13.8" hidden="false" customHeight="false" outlineLevel="0" collapsed="false">
      <c r="I56" s="104" t="n">
        <f aca="false">'Min pension'!I52+1</f>
        <v>2006</v>
      </c>
      <c r="J56" s="104" t="n">
        <f aca="false">'Min pension'!J52</f>
        <v>2</v>
      </c>
      <c r="K56" s="104" t="n">
        <f aca="false">$Q$8</f>
        <v>3100</v>
      </c>
      <c r="L56" s="116" t="n">
        <f aca="false">'Max pension'!K56*100/'RIPTE e IPC'!T762</f>
        <v>7492.86531414062</v>
      </c>
    </row>
    <row r="57" customFormat="false" ht="13.8" hidden="false" customHeight="false" outlineLevel="0" collapsed="false">
      <c r="I57" s="102" t="n">
        <f aca="false">'Min pension'!I53+1</f>
        <v>2006</v>
      </c>
      <c r="J57" s="102" t="n">
        <f aca="false">'Min pension'!J53</f>
        <v>3</v>
      </c>
      <c r="K57" s="102" t="n">
        <f aca="false">Q9</f>
        <v>3441</v>
      </c>
      <c r="L57" s="114" t="n">
        <f aca="false">'Max pension'!K57*100/'RIPTE e IPC'!T765</f>
        <v>8180.2234055781</v>
      </c>
    </row>
    <row r="58" customFormat="false" ht="13.8" hidden="false" customHeight="false" outlineLevel="0" collapsed="false">
      <c r="I58" s="104" t="n">
        <f aca="false">'Min pension'!I54+1</f>
        <v>2006</v>
      </c>
      <c r="J58" s="104" t="n">
        <f aca="false">'Min pension'!J54</f>
        <v>4</v>
      </c>
      <c r="K58" s="104" t="n">
        <f aca="false">K57</f>
        <v>3441</v>
      </c>
      <c r="L58" s="116" t="n">
        <f aca="false">'Max pension'!K58*100/'RIPTE e IPC'!T768</f>
        <v>7982.02187437609</v>
      </c>
    </row>
    <row r="59" customFormat="false" ht="13.8" hidden="false" customHeight="false" outlineLevel="0" collapsed="false">
      <c r="I59" s="102" t="n">
        <f aca="false">'Min pension'!I55+1</f>
        <v>2007</v>
      </c>
      <c r="J59" s="102" t="n">
        <f aca="false">'Min pension'!J55</f>
        <v>1</v>
      </c>
      <c r="K59" s="102" t="n">
        <f aca="false">Q10</f>
        <v>3888.33</v>
      </c>
      <c r="L59" s="114" t="n">
        <f aca="false">'Max pension'!K59*100/'RIPTE e IPC'!T771</f>
        <v>8804.41485226704</v>
      </c>
    </row>
    <row r="60" customFormat="false" ht="13.8" hidden="false" customHeight="false" outlineLevel="0" collapsed="false">
      <c r="I60" s="104" t="n">
        <v>2007</v>
      </c>
      <c r="J60" s="104" t="n">
        <v>2</v>
      </c>
      <c r="K60" s="104" t="n">
        <f aca="false">K59</f>
        <v>3888.33</v>
      </c>
      <c r="L60" s="116" t="n">
        <f aca="false">'Max pension'!K60*100/'RIPTE e IPC'!T774</f>
        <v>8636.85012632226</v>
      </c>
    </row>
    <row r="61" customFormat="false" ht="13.8" hidden="false" customHeight="false" outlineLevel="0" collapsed="false">
      <c r="I61" s="102" t="n">
        <v>2007</v>
      </c>
      <c r="J61" s="102" t="n">
        <v>3</v>
      </c>
      <c r="K61" s="102" t="n">
        <f aca="false">K60</f>
        <v>3888.33</v>
      </c>
      <c r="L61" s="114" t="n">
        <f aca="false">'Max pension'!K61*100/'RIPTE e IPC'!T777</f>
        <v>8506.44389864943</v>
      </c>
    </row>
    <row r="62" customFormat="false" ht="13.8" hidden="false" customHeight="false" outlineLevel="0" collapsed="false">
      <c r="I62" s="104" t="n">
        <v>2007</v>
      </c>
      <c r="J62" s="104" t="n">
        <v>4</v>
      </c>
      <c r="K62" s="125" t="n">
        <f aca="false">Q11</f>
        <v>4374.37125</v>
      </c>
      <c r="L62" s="116" t="n">
        <f aca="false">'Max pension'!K62*100/'RIPTE e IPC'!T780</f>
        <v>9349.50570138551</v>
      </c>
    </row>
    <row r="63" customFormat="false" ht="13.8" hidden="false" customHeight="false" outlineLevel="0" collapsed="false">
      <c r="I63" s="102" t="n">
        <v>2008</v>
      </c>
      <c r="J63" s="102" t="n">
        <v>1</v>
      </c>
      <c r="K63" s="114" t="n">
        <f aca="false">K62</f>
        <v>4374.37125</v>
      </c>
      <c r="L63" s="114" t="n">
        <f aca="false">'Max pension'!K63*100/'RIPTE e IPC'!T783</f>
        <v>9135.49044035939</v>
      </c>
    </row>
    <row r="64" customFormat="false" ht="13.8" hidden="false" customHeight="false" outlineLevel="0" collapsed="false">
      <c r="I64" s="104" t="n">
        <f aca="false">'Min pension'!I60+1</f>
        <v>2008</v>
      </c>
      <c r="J64" s="104" t="n">
        <f aca="false">'Min pension'!J60</f>
        <v>2</v>
      </c>
      <c r="K64" s="115" t="n">
        <f aca="false">Q12</f>
        <v>4702.44909375</v>
      </c>
      <c r="L64" s="116" t="n">
        <f aca="false">'Max pension'!K64*100/'RIPTE e IPC'!T786</f>
        <v>9577.15747210781</v>
      </c>
    </row>
    <row r="65" customFormat="false" ht="13.8" hidden="false" customHeight="false" outlineLevel="0" collapsed="false">
      <c r="A65" s="113" t="s">
        <v>109</v>
      </c>
      <c r="B65" s="113"/>
      <c r="C65" s="113"/>
      <c r="D65" s="113"/>
      <c r="E65" s="113"/>
      <c r="F65" s="113"/>
      <c r="I65" s="102" t="n">
        <f aca="false">'Min pension'!I61+1</f>
        <v>2008</v>
      </c>
      <c r="J65" s="102" t="n">
        <f aca="false">'Min pension'!J61</f>
        <v>3</v>
      </c>
      <c r="K65" s="114" t="n">
        <f aca="false">Q13</f>
        <v>5055.13277578125</v>
      </c>
      <c r="L65" s="114" t="n">
        <f aca="false">'Max pension'!K65*100/'RIPTE e IPC'!T789</f>
        <v>10145.123733952</v>
      </c>
    </row>
    <row r="66" customFormat="false" ht="13.8" hidden="false" customHeight="false" outlineLevel="0" collapsed="false">
      <c r="I66" s="104" t="n">
        <f aca="false">'Min pension'!I62+1</f>
        <v>2008</v>
      </c>
      <c r="J66" s="104" t="n">
        <f aca="false">'Min pension'!J62</f>
        <v>4</v>
      </c>
      <c r="K66" s="115" t="n">
        <f aca="false">K65</f>
        <v>5055.13277578125</v>
      </c>
      <c r="L66" s="116" t="n">
        <f aca="false">'Max pension'!K66*100/'RIPTE e IPC'!T792</f>
        <v>10016.5429281134</v>
      </c>
    </row>
    <row r="67" customFormat="false" ht="13.8" hidden="false" customHeight="false" outlineLevel="0" collapsed="false">
      <c r="I67" s="102" t="n">
        <f aca="false">'Min pension'!I63+1</f>
        <v>2009</v>
      </c>
      <c r="J67" s="102" t="n">
        <f aca="false">'Min pension'!J63</f>
        <v>1</v>
      </c>
      <c r="K67" s="114" t="n">
        <f aca="false">K66</f>
        <v>5055.13277578125</v>
      </c>
      <c r="L67" s="114" t="n">
        <f aca="false">'Max pension'!K67*100/'RIPTE e IPC'!T795</f>
        <v>9887.40213016712</v>
      </c>
    </row>
    <row r="68" customFormat="false" ht="13.8" hidden="false" customHeight="false" outlineLevel="0" collapsed="false">
      <c r="I68" s="104" t="n">
        <f aca="false">'Min pension'!I64+1</f>
        <v>2009</v>
      </c>
      <c r="J68" s="104" t="n">
        <f aca="false">'Min pension'!J64</f>
        <v>2</v>
      </c>
      <c r="K68" s="104" t="n">
        <v>5646.07</v>
      </c>
      <c r="L68" s="116" t="n">
        <f aca="false">'Max pension'!K68*100/'RIPTE e IPC'!T798</f>
        <v>10900.6033631899</v>
      </c>
    </row>
    <row r="69" customFormat="false" ht="13.8" hidden="false" customHeight="false" outlineLevel="0" collapsed="false">
      <c r="I69" s="102" t="n">
        <f aca="false">'Min pension'!I65+1</f>
        <v>2009</v>
      </c>
      <c r="J69" s="102" t="n">
        <f aca="false">'Min pension'!J65</f>
        <v>3</v>
      </c>
      <c r="K69" s="102" t="n">
        <v>5646.07</v>
      </c>
      <c r="L69" s="114" t="n">
        <f aca="false">'Max pension'!K69*100/'RIPTE e IPC'!T801</f>
        <v>10698.8897554329</v>
      </c>
    </row>
    <row r="70" customFormat="false" ht="13.8" hidden="false" customHeight="false" outlineLevel="0" collapsed="false">
      <c r="I70" s="104" t="n">
        <f aca="false">'Min pension'!I66+1</f>
        <v>2009</v>
      </c>
      <c r="J70" s="104" t="n">
        <f aca="false">'Min pension'!J66</f>
        <v>4</v>
      </c>
      <c r="K70" s="104" t="n">
        <v>6060.49</v>
      </c>
      <c r="L70" s="116" t="n">
        <f aca="false">'Max pension'!K70*100/'RIPTE e IPC'!T804</f>
        <v>11216.4355008948</v>
      </c>
    </row>
    <row r="71" customFormat="false" ht="13.8" hidden="false" customHeight="false" outlineLevel="0" collapsed="false">
      <c r="I71" s="102" t="n">
        <f aca="false">'Min pension'!I67+1</f>
        <v>2010</v>
      </c>
      <c r="J71" s="102" t="n">
        <f aca="false">'Min pension'!J67</f>
        <v>1</v>
      </c>
      <c r="K71" s="102" t="n">
        <v>6060.49</v>
      </c>
      <c r="L71" s="114" t="n">
        <f aca="false">'Max pension'!K71*100/'RIPTE e IPC'!T807</f>
        <v>10863.0382682392</v>
      </c>
    </row>
    <row r="72" customFormat="false" ht="13.8" hidden="false" customHeight="false" outlineLevel="0" collapsed="false">
      <c r="I72" s="104" t="n">
        <f aca="false">'Min pension'!I68+1</f>
        <v>2010</v>
      </c>
      <c r="J72" s="104" t="n">
        <f aca="false">'Min pension'!J68</f>
        <v>2</v>
      </c>
      <c r="K72" s="104" t="n">
        <v>6558.06</v>
      </c>
      <c r="L72" s="116" t="n">
        <f aca="false">'Max pension'!K72*100/'RIPTE e IPC'!T810</f>
        <v>11441.4765110008</v>
      </c>
    </row>
    <row r="73" customFormat="false" ht="13.8" hidden="false" customHeight="false" outlineLevel="0" collapsed="false">
      <c r="I73" s="102" t="n">
        <f aca="false">'Min pension'!I69+1</f>
        <v>2010</v>
      </c>
      <c r="J73" s="102" t="n">
        <f aca="false">'Min pension'!J69</f>
        <v>3</v>
      </c>
      <c r="K73" s="102" t="n">
        <v>6558.06</v>
      </c>
      <c r="L73" s="114" t="n">
        <f aca="false">'Max pension'!K73*100/'RIPTE e IPC'!T813</f>
        <v>11185.1676184742</v>
      </c>
    </row>
    <row r="74" customFormat="false" ht="13.8" hidden="false" customHeight="false" outlineLevel="0" collapsed="false">
      <c r="I74" s="104" t="n">
        <f aca="false">'Min pension'!I70+1</f>
        <v>2010</v>
      </c>
      <c r="J74" s="104" t="n">
        <f aca="false">'Min pension'!J70</f>
        <v>4</v>
      </c>
      <c r="K74" s="104" t="n">
        <v>7666.37</v>
      </c>
      <c r="L74" s="116" t="n">
        <f aca="false">'Max pension'!K74*100/'RIPTE e IPC'!T816</f>
        <v>12779.5939452656</v>
      </c>
    </row>
    <row r="75" customFormat="false" ht="13.8" hidden="false" customHeight="false" outlineLevel="0" collapsed="false">
      <c r="I75" s="102" t="n">
        <f aca="false">'Min pension'!I71+1</f>
        <v>2011</v>
      </c>
      <c r="J75" s="102" t="n">
        <f aca="false">'Min pension'!J71</f>
        <v>1</v>
      </c>
      <c r="K75" s="102" t="n">
        <v>7666.37</v>
      </c>
      <c r="L75" s="114" t="n">
        <f aca="false">'Max pension'!K75*100/'RIPTE e IPC'!T819</f>
        <v>12489.8648644924</v>
      </c>
    </row>
    <row r="76" customFormat="false" ht="13.8" hidden="false" customHeight="false" outlineLevel="0" collapsed="false">
      <c r="I76" s="104" t="n">
        <f aca="false">'Min pension'!I72+1</f>
        <v>2011</v>
      </c>
      <c r="J76" s="104" t="n">
        <f aca="false">'Min pension'!J72</f>
        <v>2</v>
      </c>
      <c r="K76" s="104" t="n">
        <v>8994.95</v>
      </c>
      <c r="L76" s="116" t="n">
        <f aca="false">'Max pension'!K76*100/'RIPTE e IPC'!T822</f>
        <v>14306.1194902308</v>
      </c>
    </row>
    <row r="77" customFormat="false" ht="13.8" hidden="false" customHeight="false" outlineLevel="0" collapsed="false">
      <c r="I77" s="102" t="n">
        <f aca="false">'Min pension'!I73+1</f>
        <v>2011</v>
      </c>
      <c r="J77" s="102" t="n">
        <f aca="false">'Min pension'!J73</f>
        <v>3</v>
      </c>
      <c r="K77" s="102" t="n">
        <v>8994.95</v>
      </c>
      <c r="L77" s="114" t="n">
        <f aca="false">'Max pension'!K77*100/'RIPTE e IPC'!T825</f>
        <v>13976.170296313</v>
      </c>
    </row>
    <row r="78" customFormat="false" ht="13.8" hidden="false" customHeight="false" outlineLevel="0" collapsed="false">
      <c r="I78" s="104" t="n">
        <f aca="false">'Min pension'!I74+1</f>
        <v>2011</v>
      </c>
      <c r="J78" s="104" t="n">
        <f aca="false">'Min pension'!J74</f>
        <v>4</v>
      </c>
      <c r="K78" s="104" t="n">
        <v>10507.9</v>
      </c>
      <c r="L78" s="116" t="n">
        <f aca="false">'Max pension'!K78*100/'RIPTE e IPC'!T828</f>
        <v>15995.6649238841</v>
      </c>
    </row>
    <row r="79" customFormat="false" ht="13.8" hidden="false" customHeight="false" outlineLevel="0" collapsed="false">
      <c r="I79" s="102" t="n">
        <f aca="false">'Min pension'!I75+1</f>
        <v>2012</v>
      </c>
      <c r="J79" s="102" t="n">
        <f aca="false">'Min pension'!J75</f>
        <v>1</v>
      </c>
      <c r="K79" s="102" t="n">
        <v>10507.9</v>
      </c>
      <c r="L79" s="114" t="n">
        <f aca="false">'Max pension'!K79*100/'RIPTE e IPC'!T831</f>
        <v>15603.659794514</v>
      </c>
    </row>
    <row r="80" customFormat="false" ht="13.8" hidden="false" customHeight="false" outlineLevel="0" collapsed="false">
      <c r="I80" s="104" t="n">
        <f aca="false">'Min pension'!I76+1</f>
        <v>2012</v>
      </c>
      <c r="J80" s="104" t="n">
        <f aca="false">'Min pension'!J76</f>
        <v>2</v>
      </c>
      <c r="K80" s="104" t="n">
        <v>12359.39</v>
      </c>
      <c r="L80" s="116" t="n">
        <f aca="false">'Max pension'!K80*100/'RIPTE e IPC'!T834</f>
        <v>17887.4196470856</v>
      </c>
    </row>
    <row r="81" customFormat="false" ht="13.8" hidden="false" customHeight="false" outlineLevel="0" collapsed="false">
      <c r="I81" s="102" t="n">
        <f aca="false">'Min pension'!I77+1</f>
        <v>2012</v>
      </c>
      <c r="J81" s="102" t="n">
        <f aca="false">'Min pension'!J77</f>
        <v>3</v>
      </c>
      <c r="K81" s="102" t="n">
        <v>12359.39</v>
      </c>
      <c r="L81" s="114" t="n">
        <f aca="false">'Max pension'!K81*100/'RIPTE e IPC'!T837</f>
        <v>17464.1144905414</v>
      </c>
    </row>
    <row r="82" customFormat="false" ht="13.8" hidden="false" customHeight="false" outlineLevel="0" collapsed="false">
      <c r="I82" s="104" t="n">
        <f aca="false">'Min pension'!I78+1</f>
        <v>2012</v>
      </c>
      <c r="J82" s="104" t="n">
        <f aca="false">'Min pension'!J78</f>
        <v>4</v>
      </c>
      <c r="K82" s="104" t="n">
        <v>13770.83</v>
      </c>
      <c r="L82" s="116" t="n">
        <f aca="false">'Max pension'!K82*100/'RIPTE e IPC'!T840</f>
        <v>18949.9219456052</v>
      </c>
    </row>
    <row r="83" customFormat="false" ht="13.8" hidden="false" customHeight="false" outlineLevel="0" collapsed="false">
      <c r="I83" s="102" t="n">
        <f aca="false">'Min pension'!I79+1</f>
        <v>2013</v>
      </c>
      <c r="J83" s="102" t="n">
        <f aca="false">'Min pension'!J79</f>
        <v>1</v>
      </c>
      <c r="K83" s="102" t="n">
        <v>13770.83</v>
      </c>
      <c r="L83" s="114" t="n">
        <f aca="false">'Max pension'!K83*100/'RIPTE e IPC'!T843</f>
        <v>18452.7406645147</v>
      </c>
    </row>
    <row r="84" customFormat="false" ht="13.8" hidden="false" customHeight="false" outlineLevel="0" collapsed="false">
      <c r="I84" s="104" t="n">
        <f aca="false">'Min pension'!I80+1</f>
        <v>2013</v>
      </c>
      <c r="J84" s="104" t="n">
        <f aca="false">'Min pension'!J80</f>
        <v>2</v>
      </c>
      <c r="K84" s="104" t="n">
        <v>15861.24</v>
      </c>
      <c r="L84" s="116" t="n">
        <f aca="false">'Max pension'!K84*100/'RIPTE e IPC'!T846</f>
        <v>20804.6661819534</v>
      </c>
    </row>
    <row r="85" customFormat="false" ht="13.8" hidden="false" customHeight="false" outlineLevel="0" collapsed="false">
      <c r="I85" s="102" t="n">
        <f aca="false">'Min pension'!I81+1</f>
        <v>2013</v>
      </c>
      <c r="J85" s="102" t="n">
        <f aca="false">'Min pension'!J81</f>
        <v>3</v>
      </c>
      <c r="K85" s="102" t="n">
        <v>15861.24</v>
      </c>
      <c r="L85" s="114" t="n">
        <f aca="false">'Max pension'!K85*100/'RIPTE e IPC'!T849</f>
        <v>20273.610295514</v>
      </c>
    </row>
    <row r="86" customFormat="false" ht="13.8" hidden="false" customHeight="false" outlineLevel="0" collapsed="false">
      <c r="I86" s="104" t="n">
        <f aca="false">'Min pension'!I82+1</f>
        <v>2013</v>
      </c>
      <c r="J86" s="104" t="n">
        <f aca="false">'Min pension'!J82</f>
        <v>4</v>
      </c>
      <c r="K86" s="104" t="n">
        <v>18146.84</v>
      </c>
      <c r="L86" s="116" t="n">
        <f aca="false">'Max pension'!K86*100/'RIPTE e IPC'!T852</f>
        <v>22591.5744063528</v>
      </c>
    </row>
    <row r="87" customFormat="false" ht="13.8" hidden="false" customHeight="false" outlineLevel="0" collapsed="false">
      <c r="I87" s="102" t="n">
        <f aca="false">'Min pension'!I83+1</f>
        <v>2014</v>
      </c>
      <c r="J87" s="102" t="n">
        <f aca="false">'Min pension'!J83</f>
        <v>1</v>
      </c>
      <c r="K87" s="102" t="n">
        <v>18146.84</v>
      </c>
      <c r="L87" s="114" t="n">
        <f aca="false">'Max pension'!K87*100/'RIPTE e IPC'!T855</f>
        <v>20771.5277587658</v>
      </c>
    </row>
    <row r="88" customFormat="false" ht="13.8" hidden="false" customHeight="false" outlineLevel="0" collapsed="false">
      <c r="I88" s="104" t="n">
        <f aca="false">'Min pension'!I84+1</f>
        <v>2014</v>
      </c>
      <c r="J88" s="104" t="n">
        <f aca="false">'Min pension'!J84</f>
        <v>2</v>
      </c>
      <c r="K88" s="104" t="n">
        <v>20199.25</v>
      </c>
      <c r="L88" s="116" t="n">
        <f aca="false">'Max pension'!K88*100/'RIPTE e IPC'!T858</f>
        <v>21827.0562668447</v>
      </c>
    </row>
    <row r="89" customFormat="false" ht="13.8" hidden="false" customHeight="false" outlineLevel="0" collapsed="false">
      <c r="I89" s="102" t="n">
        <f aca="false">'Min pension'!I85+1</f>
        <v>2014</v>
      </c>
      <c r="J89" s="102" t="n">
        <f aca="false">'Min pension'!J85</f>
        <v>3</v>
      </c>
      <c r="K89" s="102" t="n">
        <v>20199.25</v>
      </c>
      <c r="L89" s="114" t="n">
        <f aca="false">'Max pension'!K89*100/'RIPTE e IPC'!T861</f>
        <v>20964.7528093891</v>
      </c>
    </row>
    <row r="90" customFormat="false" ht="13.8" hidden="false" customHeight="false" outlineLevel="0" collapsed="false">
      <c r="I90" s="104" t="n">
        <f aca="false">'Min pension'!I86+1</f>
        <v>2014</v>
      </c>
      <c r="J90" s="104" t="n">
        <f aca="false">'Min pension'!J86</f>
        <v>4</v>
      </c>
      <c r="K90" s="104" t="n">
        <v>23675.54</v>
      </c>
      <c r="L90" s="116" t="n">
        <f aca="false">'Max pension'!K90*100/'RIPTE e IPC'!T864</f>
        <v>23675.54</v>
      </c>
    </row>
    <row r="91" customFormat="false" ht="13.8" hidden="false" customHeight="false" outlineLevel="0" collapsed="false">
      <c r="I91" s="102" t="n">
        <f aca="false">'Min pension'!I87+1</f>
        <v>2015</v>
      </c>
      <c r="J91" s="102" t="n">
        <f aca="false">'Min pension'!J87</f>
        <v>1</v>
      </c>
      <c r="K91" s="102" t="n">
        <v>23675.54</v>
      </c>
      <c r="L91" s="114" t="n">
        <f aca="false">'Max pension'!K91*100/'RIPTE e IPC'!T867</f>
        <v>22965.6624937354</v>
      </c>
    </row>
    <row r="92" customFormat="false" ht="13.8" hidden="false" customHeight="false" outlineLevel="0" collapsed="false">
      <c r="I92" s="104" t="n">
        <f aca="false">'Min pension'!I88+1</f>
        <v>2015</v>
      </c>
      <c r="J92" s="104" t="n">
        <f aca="false">'Min pension'!J88</f>
        <v>2</v>
      </c>
      <c r="K92" s="104" t="n">
        <v>27998.69</v>
      </c>
      <c r="L92" s="116" t="n">
        <f aca="false">'Max pension'!K92*100/'RIPTE e IPC'!T870</f>
        <v>26232.1226790185</v>
      </c>
    </row>
    <row r="93" customFormat="false" ht="13.8" hidden="false" customHeight="false" outlineLevel="0" collapsed="false">
      <c r="I93" s="102" t="n">
        <f aca="false">'Min pension'!I89+1</f>
        <v>2015</v>
      </c>
      <c r="J93" s="102" t="n">
        <f aca="false">'Min pension'!J89</f>
        <v>3</v>
      </c>
      <c r="K93" s="102" t="n">
        <v>27998.69</v>
      </c>
      <c r="L93" s="114" t="n">
        <f aca="false">'Max pension'!K93*100/'RIPTE e IPC'!T873</f>
        <v>25341.7152253487</v>
      </c>
    </row>
    <row r="94" customFormat="false" ht="13.8" hidden="false" customHeight="false" outlineLevel="0" collapsed="false">
      <c r="I94" s="104" t="n">
        <f aca="false">'Min pension'!I90+1</f>
        <v>2015</v>
      </c>
      <c r="J94" s="104" t="n">
        <f aca="false">'Min pension'!J90</f>
        <v>4</v>
      </c>
      <c r="K94" s="104" t="n">
        <v>31495.73</v>
      </c>
      <c r="L94" s="116" t="n">
        <f aca="false">'Max pension'!K94*100/'RIPTE e IPC'!T876</f>
        <v>27210.1626896374</v>
      </c>
    </row>
    <row r="95" customFormat="false" ht="13.8" hidden="false" customHeight="false" outlineLevel="0" collapsed="false">
      <c r="I95" s="102" t="n">
        <f aca="false">'Min pension'!I91+1</f>
        <v>2016</v>
      </c>
      <c r="J95" s="102" t="n">
        <f aca="false">'Min pension'!J91</f>
        <v>1</v>
      </c>
      <c r="K95" s="102" t="n">
        <v>31495.73</v>
      </c>
      <c r="L95" s="114" t="n">
        <f aca="false">'Max pension'!K95*100/'RIPTE e IPC'!T879</f>
        <v>24021.9859376708</v>
      </c>
    </row>
    <row r="96" customFormat="false" ht="13.8" hidden="false" customHeight="false" outlineLevel="0" collapsed="false">
      <c r="I96" s="104" t="n">
        <f aca="false">'Min pension'!I92+1</f>
        <v>2016</v>
      </c>
      <c r="J96" s="104" t="n">
        <f aca="false">'Min pension'!J92</f>
        <v>2</v>
      </c>
      <c r="K96" s="104" t="n">
        <v>36330.32</v>
      </c>
      <c r="L96" s="116" t="n">
        <f aca="false">'Max pension'!K96*100/'RIPTE e IPC'!T882</f>
        <v>24568.1729396562</v>
      </c>
    </row>
    <row r="97" customFormat="false" ht="13.8" hidden="false" customHeight="false" outlineLevel="0" collapsed="false">
      <c r="I97" s="102" t="n">
        <f aca="false">'Min pension'!I93+1</f>
        <v>2016</v>
      </c>
      <c r="J97" s="102" t="n">
        <f aca="false">'Min pension'!J93</f>
        <v>3</v>
      </c>
      <c r="K97" s="102" t="n">
        <v>36330.32</v>
      </c>
      <c r="L97" s="114" t="n">
        <f aca="false">'Max pension'!K97*100/'RIPTE e IPC'!T885</f>
        <v>23309.8931280716</v>
      </c>
    </row>
    <row r="98" customFormat="false" ht="13.8" hidden="false" customHeight="false" outlineLevel="0" collapsed="false">
      <c r="I98" s="104" t="n">
        <f aca="false">'Min pension'!I94+1</f>
        <v>2016</v>
      </c>
      <c r="J98" s="104" t="n">
        <f aca="false">'Min pension'!J94</f>
        <v>4</v>
      </c>
      <c r="K98" s="104" t="n">
        <v>41474.69</v>
      </c>
      <c r="L98" s="116" t="n">
        <f aca="false">'Max pension'!K98*100/'RIPTE e IPC'!T888</f>
        <v>25292.5195992457</v>
      </c>
    </row>
    <row r="99" customFormat="false" ht="13.8" hidden="false" customHeight="false" outlineLevel="0" collapsed="false">
      <c r="I99" s="102" t="n">
        <f aca="false">'Min pension'!I95+1</f>
        <v>2017</v>
      </c>
      <c r="J99" s="102" t="n">
        <f aca="false">'Min pension'!J95</f>
        <v>1</v>
      </c>
      <c r="K99" s="102" t="n">
        <v>41474.69</v>
      </c>
      <c r="L99" s="114" t="n">
        <f aca="false">'Max pension'!K99*100/'RIPTE e IPC'!T891</f>
        <v>24104.7316195434</v>
      </c>
    </row>
    <row r="100" customFormat="false" ht="13.8" hidden="false" customHeight="false" outlineLevel="0" collapsed="false">
      <c r="I100" s="104" t="n">
        <f aca="false">'Min pension'!I96+1</f>
        <v>2017</v>
      </c>
      <c r="J100" s="104" t="n">
        <f aca="false">'Min pension'!J96</f>
        <v>2</v>
      </c>
      <c r="K100" s="104" t="n">
        <v>46849.81</v>
      </c>
      <c r="L100" s="116" t="n">
        <f aca="false">'Max pension'!K100*100/'RIPTE e IPC'!T894</f>
        <v>25542.6601216314</v>
      </c>
    </row>
    <row r="101" customFormat="false" ht="13.8" hidden="false" customHeight="false" outlineLevel="0" collapsed="false">
      <c r="I101" s="102" t="n">
        <f aca="false">'Min pension'!I97+1</f>
        <v>2017</v>
      </c>
      <c r="J101" s="102" t="n">
        <f aca="false">'Min pension'!J97</f>
        <v>3</v>
      </c>
      <c r="K101" s="102" t="n">
        <v>46849.81</v>
      </c>
      <c r="L101" s="114" t="n">
        <f aca="false">'Max pension'!K101*100/'RIPTE e IPC'!T897</f>
        <v>24468.5932326468</v>
      </c>
    </row>
    <row r="102" customFormat="false" ht="13.8" hidden="false" customHeight="false" outlineLevel="0" collapsed="false">
      <c r="I102" s="104" t="n">
        <f aca="false">'Min pension'!I98+1</f>
        <v>2017</v>
      </c>
      <c r="J102" s="104" t="n">
        <f aca="false">'Min pension'!J98</f>
        <v>4</v>
      </c>
      <c r="K102" s="104" t="n">
        <v>53090.2</v>
      </c>
      <c r="L102" s="116" t="n">
        <f aca="false">'Max pension'!K102*100/'RIPTE e IPC'!T900</f>
        <v>26441.7004209134</v>
      </c>
    </row>
    <row r="103" customFormat="false" ht="13.8" hidden="false" customHeight="false" outlineLevel="0" collapsed="false">
      <c r="I103" s="102" t="n">
        <f aca="false">'Min pension'!I99+1</f>
        <v>2018</v>
      </c>
      <c r="J103" s="102" t="n">
        <f aca="false">'Min pension'!J99</f>
        <v>1</v>
      </c>
      <c r="K103" s="102" t="n">
        <v>53090.2</v>
      </c>
      <c r="L103" s="114" t="n">
        <f aca="false">'Max pension'!K103*100/'RIPTE e IPC'!T903</f>
        <v>24598.4341201563</v>
      </c>
    </row>
    <row r="104" customFormat="false" ht="13.8" hidden="false" customHeight="false" outlineLevel="0" collapsed="false">
      <c r="I104" s="104" t="n">
        <f aca="false">'Min pension'!I100+1</f>
        <v>2018</v>
      </c>
      <c r="J104" s="104" t="n">
        <f aca="false">'Min pension'!J100</f>
        <v>2</v>
      </c>
      <c r="K104" s="104" t="n">
        <v>56121.65</v>
      </c>
      <c r="L104" s="116" t="n">
        <f aca="false">'Max pension'!K104*100/'RIPTE e IPC'!T906</f>
        <v>24227.9771362834</v>
      </c>
    </row>
    <row r="105" customFormat="false" ht="13.8" hidden="false" customHeight="false" outlineLevel="0" collapsed="false">
      <c r="I105" s="102" t="n">
        <f aca="false">'Min pension'!I101+1</f>
        <v>2018</v>
      </c>
      <c r="J105" s="102" t="n">
        <f aca="false">'Min pension'!J101</f>
        <v>3</v>
      </c>
      <c r="K105" s="102" t="n">
        <v>59314.97</v>
      </c>
      <c r="L105" s="114" t="n">
        <f aca="false">'Max pension'!K105*100/'RIPTE e IPC'!T909</f>
        <v>23045.2726482195</v>
      </c>
    </row>
    <row r="106" customFormat="false" ht="13.8" hidden="false" customHeight="false" outlineLevel="0" collapsed="false">
      <c r="I106" s="104" t="n">
        <f aca="false">'Min pension'!I102+1</f>
        <v>2018</v>
      </c>
      <c r="J106" s="104" t="n">
        <f aca="false">'Min pension'!J102</f>
        <v>4</v>
      </c>
      <c r="K106" s="115" t="n">
        <v>63278.9450222787</v>
      </c>
      <c r="L106" s="116" t="n">
        <f aca="false">'Max pension'!K106*100/'RIPTE e IPC'!T912</f>
        <v>21227.4554614828</v>
      </c>
    </row>
    <row r="107" customFormat="false" ht="13.8" hidden="false" customHeight="false" outlineLevel="0" collapsed="false">
      <c r="I107" s="102" t="n">
        <f aca="false">'Min pension'!I103+1</f>
        <v>2019</v>
      </c>
      <c r="J107" s="102" t="n">
        <f aca="false">'Min pension'!J103</f>
        <v>1</v>
      </c>
      <c r="K107" s="114" t="n">
        <v>68200.18</v>
      </c>
      <c r="L107" s="114" t="n">
        <f aca="false">'Max pension'!K107*100/'RIPTE e IPC'!T915</f>
        <v>20888.6038047403</v>
      </c>
    </row>
    <row r="108" customFormat="false" ht="13.8" hidden="false" customHeight="false" outlineLevel="0" collapsed="false">
      <c r="I108" s="104" t="n">
        <f aca="false">'Min pension'!I104+1</f>
        <v>2019</v>
      </c>
      <c r="J108" s="104" t="n">
        <f aca="false">'Min pension'!J104</f>
        <v>2</v>
      </c>
      <c r="K108" s="116" t="n">
        <v>76268.26</v>
      </c>
      <c r="L108" s="116" t="n">
        <f aca="false">'Max pension'!K108*100/'RIPTE e IPC'!T918</f>
        <v>20932.0358677489</v>
      </c>
      <c r="M108" s="117"/>
    </row>
    <row r="109" customFormat="false" ht="13.8" hidden="false" customHeight="false" outlineLevel="0" collapsed="false">
      <c r="I109" s="102" t="n">
        <f aca="false">'Min pension'!I105+1</f>
        <v>2019</v>
      </c>
      <c r="J109" s="102" t="n">
        <f aca="false">'Min pension'!J105</f>
        <v>3</v>
      </c>
      <c r="K109" s="114" t="n">
        <v>84459.47</v>
      </c>
      <c r="L109" s="114" t="n">
        <f aca="false">'Max pension'!K109*100/'RIPTE e IPC'!T921</f>
        <v>21029.9520071289</v>
      </c>
    </row>
    <row r="110" customFormat="false" ht="13.8" hidden="false" customHeight="false" outlineLevel="0" collapsed="false">
      <c r="I110" s="104" t="n">
        <f aca="false">'Min pension'!I106+1</f>
        <v>2019</v>
      </c>
      <c r="J110" s="104" t="n">
        <f aca="false">'Min pension'!J106</f>
        <v>4</v>
      </c>
      <c r="K110" s="116" t="n">
        <f aca="false">K109*(1+PBU!M110)</f>
        <v>94776.3620088709</v>
      </c>
      <c r="L110" s="116" t="n">
        <f aca="false">'Max pension'!K110*100/'RIPTE e IPC'!T924</f>
        <v>19815.773159381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1094</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2019-08-23T14:34:01Z</dcterms:modified>
  <cp:revision>73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