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media/image3.wmf" ContentType="image/x-wmf"/>
  <Override PartName="/xl/media/image4.wmf" ContentType="image/x-wmf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Economic result" sheetId="7" state="visible" r:id="rId8"/>
    <sheet name="High pensions" sheetId="8" state="visible" r:id="rId9"/>
    <sheet name="Low pensions" sheetId="9" state="visible" r:id="rId10"/>
    <sheet name="Central pensions" sheetId="10" state="visible" r:id="rId11"/>
    <sheet name="Central SIPA income" sheetId="11" state="visible" r:id="rId12"/>
    <sheet name="Low SIPA income" sheetId="12" state="visible" r:id="rId13"/>
    <sheet name="High SIPA income" sheetId="13" state="visible" r:id="rId14"/>
    <sheet name="workers_and_wage_central" sheetId="14" state="visible" r:id="rId15"/>
    <sheet name="workers_and_wage_high" sheetId="15" state="visible" r:id="rId16"/>
    <sheet name="workers_and_wage_low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<sst xmlns="http://schemas.openxmlformats.org/spreadsheetml/2006/main" count="460" uniqueCount="166">
  <si>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</si>
  <si>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</si>
  <si>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</si>
  <si>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</si>
  <si>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</si>
  <si>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</si>
  <si>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</si>
  <si>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</si>
  <si>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</si>
  <si>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</si>
  <si>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</si>
  <si>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</si>
  <si>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</si>
  <si>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</si>
  <si>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</si>
  <si>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</si>
  <si>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</si>
  <si>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</si>
  <si>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</si>
  <si>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</si>
  <si>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</si>
  <si>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</si>
  <si>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</si>
  <si>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</si>
  <si>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</si>
  <si>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</si>
  <si>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</si>
  <si>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</si>
  <si>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</si>
  <si>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</si>
  <si>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</si>
  <si>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</si>
  <si>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</si>
  <si>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</si>
  <si>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</si>
  <si>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</si>
  <si>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</si>
  <si>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</si>
  <si>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</si>
  <si>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</si>
  <si>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</si>
  <si>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</si>
  <si>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</si>
  <si>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</si>
  <si>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</si>
  <si>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</si>
  <si>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</si>
  <si>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</si>
  <si>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</si>
  <si>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</si>
  <si>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</si>
  <si>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</si>
  <si>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</si>
  <si>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</si>
  <si>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</si>
  <si>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</si>
  <si>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</si>
  <si>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</si>
  <si>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</si>
  <si>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</si>
  <si>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Prestaciones seguridad social, harmonizadas</t>
  </si>
  <si>
    <t xml:space="preserve">Prestaciones seguridad social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</si>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</sst>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;&quot; -&quot;#,##0.00\ ;&quot; -&quot;#\ ;@\ "/>
    <numFmt numFmtId="166" formatCode="#,##0"/>
    <numFmt numFmtId="167" formatCode="0.00%"/>
    <numFmt numFmtId="168" formatCode="0.00"/>
    <numFmt numFmtId="169" formatCode="0%"/>
    <numFmt numFmtId="170" formatCode="General"/>
    <numFmt numFmtId="171" formatCode="#,##0.00"/>
    <numFmt numFmtId="172" formatCode="0"/>
    <numFmt numFmtId="173" formatCode="* #,##0.00&quot;    &quot;;\-* #,##0.00&quot;    &quot;;* \-#&quot;    &quot;;@\ "/>
    <numFmt numFmtId="174" formatCode="0.000000"/>
    <numFmt numFmtId="175" formatCode="0.000000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angal"/>
      <family val="2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u val="single"/>
      <sz val="12"/>
      <name val="Calibri"/>
      <family val="2"/>
      <charset val="1"/>
    </font>
    <font>
      <b val="true"/>
      <i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0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0" fillId="8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5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_Apctasnacionles" xfId="20"/>
    <cellStyle name="Normal 2" xfId="21"/>
    <cellStyle name="Excel Built-in Explanatory Text" xfId="22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99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89.5151101575091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102.772781086402</c:v>
                </c:pt>
                <c:pt idx="29">
                  <c:v>102.608748465858</c:v>
                </c:pt>
                <c:pt idx="30">
                  <c:v>102.581496600451</c:v>
                </c:pt>
                <c:pt idx="31">
                  <c:v>103.318669659384</c:v>
                </c:pt>
                <c:pt idx="32">
                  <c:v>104.397630034845</c:v>
                </c:pt>
                <c:pt idx="33">
                  <c:v>105.409823622588</c:v>
                </c:pt>
                <c:pt idx="34">
                  <c:v>106.596856069175</c:v>
                </c:pt>
                <c:pt idx="35">
                  <c:v>107.380722293561</c:v>
                </c:pt>
                <c:pt idx="36">
                  <c:v>108.022519586964</c:v>
                </c:pt>
                <c:pt idx="37">
                  <c:v>109.562062961417</c:v>
                </c:pt>
                <c:pt idx="38">
                  <c:v>110.483931744219</c:v>
                </c:pt>
                <c:pt idx="39">
                  <c:v>112.235507070802</c:v>
                </c:pt>
                <c:pt idx="40">
                  <c:v>113.82053264647</c:v>
                </c:pt>
                <c:pt idx="41">
                  <c:v>115.064557246694</c:v>
                </c:pt>
                <c:pt idx="42">
                  <c:v>115.708604724477</c:v>
                </c:pt>
                <c:pt idx="43">
                  <c:v>115.962174509176</c:v>
                </c:pt>
                <c:pt idx="44">
                  <c:v>117.413758855124</c:v>
                </c:pt>
                <c:pt idx="45">
                  <c:v>118.777851255934</c:v>
                </c:pt>
                <c:pt idx="46">
                  <c:v>120.045749513607</c:v>
                </c:pt>
                <c:pt idx="47">
                  <c:v>121.523340607554</c:v>
                </c:pt>
                <c:pt idx="48">
                  <c:v>123.131338247384</c:v>
                </c:pt>
                <c:pt idx="49">
                  <c:v>124.956949648064</c:v>
                </c:pt>
                <c:pt idx="50">
                  <c:v>126.648033114054</c:v>
                </c:pt>
                <c:pt idx="51">
                  <c:v>127.648063565714</c:v>
                </c:pt>
                <c:pt idx="52">
                  <c:v>129.818966031496</c:v>
                </c:pt>
                <c:pt idx="53">
                  <c:v>130.84368069093</c:v>
                </c:pt>
                <c:pt idx="54">
                  <c:v>132.513473503126</c:v>
                </c:pt>
                <c:pt idx="55">
                  <c:v>133.523357725657</c:v>
                </c:pt>
                <c:pt idx="56">
                  <c:v>134.930321272601</c:v>
                </c:pt>
                <c:pt idx="57">
                  <c:v>135.59966028512</c:v>
                </c:pt>
                <c:pt idx="58">
                  <c:v>137.816893981118</c:v>
                </c:pt>
                <c:pt idx="59">
                  <c:v>138.785858624882</c:v>
                </c:pt>
                <c:pt idx="60">
                  <c:v>140.480871904743</c:v>
                </c:pt>
                <c:pt idx="61">
                  <c:v>142.601418669295</c:v>
                </c:pt>
                <c:pt idx="62">
                  <c:v>143.29847012961</c:v>
                </c:pt>
                <c:pt idx="63">
                  <c:v>144.818325901012</c:v>
                </c:pt>
                <c:pt idx="64">
                  <c:v>145.539865976624</c:v>
                </c:pt>
                <c:pt idx="65">
                  <c:v>147.541245190462</c:v>
                </c:pt>
                <c:pt idx="66">
                  <c:v>149.57858196961</c:v>
                </c:pt>
                <c:pt idx="67">
                  <c:v>150.369369781568</c:v>
                </c:pt>
                <c:pt idx="68">
                  <c:v>152.249273903447</c:v>
                </c:pt>
                <c:pt idx="69">
                  <c:v>153.981160197705</c:v>
                </c:pt>
                <c:pt idx="70">
                  <c:v>155.331928787214</c:v>
                </c:pt>
                <c:pt idx="71">
                  <c:v>156.64594482529</c:v>
                </c:pt>
                <c:pt idx="72">
                  <c:v>157.46513053826</c:v>
                </c:pt>
                <c:pt idx="73">
                  <c:v>159.435033676222</c:v>
                </c:pt>
                <c:pt idx="74">
                  <c:v>160.308931721126</c:v>
                </c:pt>
                <c:pt idx="75">
                  <c:v>160.754703102163</c:v>
                </c:pt>
                <c:pt idx="76">
                  <c:v>162.432076871971</c:v>
                </c:pt>
                <c:pt idx="77">
                  <c:v>163.763900523363</c:v>
                </c:pt>
                <c:pt idx="78">
                  <c:v>165.089849471912</c:v>
                </c:pt>
                <c:pt idx="79">
                  <c:v>166.114564657249</c:v>
                </c:pt>
                <c:pt idx="80">
                  <c:v>167.630479494</c:v>
                </c:pt>
                <c:pt idx="81">
                  <c:v>168.973012419918</c:v>
                </c:pt>
                <c:pt idx="82">
                  <c:v>170.326536036493</c:v>
                </c:pt>
                <c:pt idx="83">
                  <c:v>172.142821975273</c:v>
                </c:pt>
                <c:pt idx="84">
                  <c:v>173.731699450576</c:v>
                </c:pt>
                <c:pt idx="85">
                  <c:v>175.280179738365</c:v>
                </c:pt>
                <c:pt idx="86">
                  <c:v>176.67262243047</c:v>
                </c:pt>
                <c:pt idx="87">
                  <c:v>177.146831602809</c:v>
                </c:pt>
                <c:pt idx="88">
                  <c:v>178.880412377276</c:v>
                </c:pt>
                <c:pt idx="89">
                  <c:v>180.367891180146</c:v>
                </c:pt>
                <c:pt idx="90">
                  <c:v>181.50304708161</c:v>
                </c:pt>
                <c:pt idx="91">
                  <c:v>183.372850065185</c:v>
                </c:pt>
                <c:pt idx="92">
                  <c:v>184.216845716089</c:v>
                </c:pt>
                <c:pt idx="93">
                  <c:v>185.345425935316</c:v>
                </c:pt>
                <c:pt idx="94">
                  <c:v>187.073487522461</c:v>
                </c:pt>
                <c:pt idx="95">
                  <c:v>188.626800618452</c:v>
                </c:pt>
                <c:pt idx="96">
                  <c:v>190.566135194026</c:v>
                </c:pt>
                <c:pt idx="97">
                  <c:v>192.043400091663</c:v>
                </c:pt>
                <c:pt idx="98">
                  <c:v>192.404780710166</c:v>
                </c:pt>
                <c:pt idx="99">
                  <c:v>194.063937963118</c:v>
                </c:pt>
                <c:pt idx="100">
                  <c:v>195.613147335919</c:v>
                </c:pt>
                <c:pt idx="101">
                  <c:v>196.760277024212</c:v>
                </c:pt>
                <c:pt idx="102">
                  <c:v>198.08631037069</c:v>
                </c:pt>
                <c:pt idx="103">
                  <c:v>199.584679646995</c:v>
                </c:pt>
                <c:pt idx="104">
                  <c:v>200.601292847868</c:v>
                </c:pt>
                <c:pt idx="105">
                  <c:v>202.060194219354</c:v>
                </c:pt>
                <c:pt idx="106">
                  <c:v>203.591193636284</c:v>
                </c:pt>
                <c:pt idx="107">
                  <c:v>203.813777401159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square"/>
            <c:size val="5"/>
            <c:spPr>
              <a:solidFill>
                <a:srgbClr val="00cc3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0.0535621544948683</c:v>
                </c:pt>
                <c:pt idx="34">
                  <c:v>0.0304009060830797</c:v>
                </c:pt>
                <c:pt idx="38">
                  <c:v>0.0389796432037464</c:v>
                </c:pt>
                <c:pt idx="42">
                  <c:v>0.0459951460372869</c:v>
                </c:pt>
                <c:pt idx="46">
                  <c:v>0.0373566645410908</c:v>
                </c:pt>
                <c:pt idx="50">
                  <c:v>0.0515397861963713</c:v>
                </c:pt>
                <c:pt idx="54">
                  <c:v>0.0483993812756611</c:v>
                </c:pt>
                <c:pt idx="58">
                  <c:v>0.0387949050034999</c:v>
                </c:pt>
                <c:pt idx="62">
                  <c:v>0.0439863143588442</c:v>
                </c:pt>
                <c:pt idx="66">
                  <c:v>0.0382178067604548</c:v>
                </c:pt>
                <c:pt idx="70">
                  <c:v>0.0424587029031669</c:v>
                </c:pt>
                <c:pt idx="74">
                  <c:v>0.031956043096832</c:v>
                </c:pt>
                <c:pt idx="78">
                  <c:v>0.0304666072213475</c:v>
                </c:pt>
                <c:pt idx="82">
                  <c:v>0.0329669082656476</c:v>
                </c:pt>
                <c:pt idx="86">
                  <c:v>0.0349866487802268</c:v>
                </c:pt>
                <c:pt idx="90">
                  <c:v>0.030295842651715</c:v>
                </c:pt>
                <c:pt idx="94">
                  <c:v>0.0291916208124849</c:v>
                </c:pt>
                <c:pt idx="98">
                  <c:v>0.0319561124515542</c:v>
                </c:pt>
                <c:pt idx="102">
                  <c:v>0.0272614136609848</c:v>
                </c:pt>
                <c:pt idx="106">
                  <c:v>0.0253429343496019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844405"/>
        <c:axId val="47823517"/>
      </c:lineChart>
      <c:catAx>
        <c:axId val="878444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823517"/>
        <c:crosses val="autoZero"/>
        <c:auto val="1"/>
        <c:lblAlgn val="ctr"/>
        <c:lblOffset val="100"/>
      </c:catAx>
      <c:valAx>
        <c:axId val="47823517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84440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89.5151101575091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101.743490976621</c:v>
                </c:pt>
                <c:pt idx="29">
                  <c:v>101.016717623745</c:v>
                </c:pt>
                <c:pt idx="30">
                  <c:v>100.104324737462</c:v>
                </c:pt>
                <c:pt idx="31">
                  <c:v>100.164424871002</c:v>
                </c:pt>
                <c:pt idx="32">
                  <c:v>100.630539433739</c:v>
                </c:pt>
                <c:pt idx="33">
                  <c:v>101.32123544025</c:v>
                </c:pt>
                <c:pt idx="34">
                  <c:v>101.981361094675</c:v>
                </c:pt>
                <c:pt idx="35">
                  <c:v>102.786003464378</c:v>
                </c:pt>
                <c:pt idx="36">
                  <c:v>103.38494349176</c:v>
                </c:pt>
                <c:pt idx="37">
                  <c:v>103.309334094361</c:v>
                </c:pt>
                <c:pt idx="38">
                  <c:v>103.77217753973</c:v>
                </c:pt>
                <c:pt idx="39">
                  <c:v>104.312695858333</c:v>
                </c:pt>
                <c:pt idx="40">
                  <c:v>105.21086257322</c:v>
                </c:pt>
                <c:pt idx="41">
                  <c:v>105.485433667607</c:v>
                </c:pt>
                <c:pt idx="42">
                  <c:v>105.922711685055</c:v>
                </c:pt>
                <c:pt idx="43">
                  <c:v>106.192779608477</c:v>
                </c:pt>
                <c:pt idx="44">
                  <c:v>106.866852321219</c:v>
                </c:pt>
                <c:pt idx="45">
                  <c:v>107.720267255955</c:v>
                </c:pt>
                <c:pt idx="46">
                  <c:v>108.139843019236</c:v>
                </c:pt>
                <c:pt idx="47">
                  <c:v>109.13783862479</c:v>
                </c:pt>
                <c:pt idx="48">
                  <c:v>109.619397829944</c:v>
                </c:pt>
                <c:pt idx="49">
                  <c:v>109.917642153944</c:v>
                </c:pt>
                <c:pt idx="50">
                  <c:v>110.727170494452</c:v>
                </c:pt>
                <c:pt idx="51">
                  <c:v>111.779840856443</c:v>
                </c:pt>
                <c:pt idx="52">
                  <c:v>112.018059024792</c:v>
                </c:pt>
                <c:pt idx="53">
                  <c:v>112.630855926012</c:v>
                </c:pt>
                <c:pt idx="54">
                  <c:v>113.271331202192</c:v>
                </c:pt>
                <c:pt idx="55">
                  <c:v>114.101546212359</c:v>
                </c:pt>
                <c:pt idx="56">
                  <c:v>114.641508811113</c:v>
                </c:pt>
                <c:pt idx="57">
                  <c:v>115.530593456943</c:v>
                </c:pt>
                <c:pt idx="58">
                  <c:v>116.221922976726</c:v>
                </c:pt>
                <c:pt idx="59">
                  <c:v>116.977842601359</c:v>
                </c:pt>
                <c:pt idx="60">
                  <c:v>117.557559948272</c:v>
                </c:pt>
                <c:pt idx="61">
                  <c:v>118.718342457583</c:v>
                </c:pt>
                <c:pt idx="62">
                  <c:v>119.116708398806</c:v>
                </c:pt>
                <c:pt idx="63">
                  <c:v>119.76735978699</c:v>
                </c:pt>
                <c:pt idx="64">
                  <c:v>120.617915933906</c:v>
                </c:pt>
                <c:pt idx="65">
                  <c:v>121.505463063241</c:v>
                </c:pt>
                <c:pt idx="66">
                  <c:v>121.331364773035</c:v>
                </c:pt>
                <c:pt idx="67">
                  <c:v>121.428260396394</c:v>
                </c:pt>
                <c:pt idx="68">
                  <c:v>120.918321724572</c:v>
                </c:pt>
                <c:pt idx="69">
                  <c:v>121.006856424892</c:v>
                </c:pt>
                <c:pt idx="70">
                  <c:v>122.057914708241</c:v>
                </c:pt>
                <c:pt idx="71">
                  <c:v>122.713058990515</c:v>
                </c:pt>
                <c:pt idx="72">
                  <c:v>122.720226400369</c:v>
                </c:pt>
                <c:pt idx="73">
                  <c:v>123.152664761669</c:v>
                </c:pt>
                <c:pt idx="74">
                  <c:v>123.530709012926</c:v>
                </c:pt>
                <c:pt idx="75">
                  <c:v>124.177653379274</c:v>
                </c:pt>
                <c:pt idx="76">
                  <c:v>124.293133339317</c:v>
                </c:pt>
                <c:pt idx="77">
                  <c:v>124.301589646804</c:v>
                </c:pt>
                <c:pt idx="78">
                  <c:v>124.331088943917</c:v>
                </c:pt>
                <c:pt idx="79">
                  <c:v>125.268633941933</c:v>
                </c:pt>
                <c:pt idx="80">
                  <c:v>125.718300505816</c:v>
                </c:pt>
                <c:pt idx="81">
                  <c:v>125.655618348967</c:v>
                </c:pt>
                <c:pt idx="82">
                  <c:v>126.702020794596</c:v>
                </c:pt>
                <c:pt idx="83">
                  <c:v>126.883112353415</c:v>
                </c:pt>
                <c:pt idx="84">
                  <c:v>127.26363504253</c:v>
                </c:pt>
                <c:pt idx="85">
                  <c:v>128.849804608477</c:v>
                </c:pt>
                <c:pt idx="86">
                  <c:v>128.12554488477</c:v>
                </c:pt>
                <c:pt idx="87">
                  <c:v>128.225016713085</c:v>
                </c:pt>
                <c:pt idx="88">
                  <c:v>129.19911040593</c:v>
                </c:pt>
                <c:pt idx="89">
                  <c:v>129.089832073378</c:v>
                </c:pt>
                <c:pt idx="90">
                  <c:v>129.486813239088</c:v>
                </c:pt>
                <c:pt idx="91">
                  <c:v>130.200209213601</c:v>
                </c:pt>
                <c:pt idx="92">
                  <c:v>129.528608920787</c:v>
                </c:pt>
                <c:pt idx="93">
                  <c:v>130.122019036063</c:v>
                </c:pt>
                <c:pt idx="94">
                  <c:v>130.648347300972</c:v>
                </c:pt>
                <c:pt idx="95">
                  <c:v>131.272692964391</c:v>
                </c:pt>
                <c:pt idx="96">
                  <c:v>131.348686039855</c:v>
                </c:pt>
                <c:pt idx="97">
                  <c:v>131.344052436135</c:v>
                </c:pt>
                <c:pt idx="98">
                  <c:v>131.571382506744</c:v>
                </c:pt>
                <c:pt idx="99">
                  <c:v>132.36014519395</c:v>
                </c:pt>
                <c:pt idx="100">
                  <c:v>132.346765544199</c:v>
                </c:pt>
                <c:pt idx="101">
                  <c:v>132.746085796228</c:v>
                </c:pt>
                <c:pt idx="102">
                  <c:v>133.046596831403</c:v>
                </c:pt>
                <c:pt idx="103">
                  <c:v>134.294333543978</c:v>
                </c:pt>
                <c:pt idx="104">
                  <c:v>134.244347882102</c:v>
                </c:pt>
                <c:pt idx="105">
                  <c:v>133.895004817259</c:v>
                </c:pt>
                <c:pt idx="106">
                  <c:v>134.344375150884</c:v>
                </c:pt>
                <c:pt idx="107">
                  <c:v>134.524566439282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square"/>
            <c:size val="5"/>
            <c:spPr>
              <a:solidFill>
                <a:srgbClr val="00cc3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0.0324214810870505</c:v>
                </c:pt>
                <c:pt idx="34">
                  <c:v>0.00915611930371441</c:v>
                </c:pt>
                <c:pt idx="38">
                  <c:v>0.0198171435019674</c:v>
                </c:pt>
                <c:pt idx="42">
                  <c:v>0.0193660566861065</c:v>
                </c:pt>
                <c:pt idx="46">
                  <c:v>0.0214114505644072</c:v>
                </c:pt>
                <c:pt idx="50">
                  <c:v>0.0235704555796155</c:v>
                </c:pt>
                <c:pt idx="54">
                  <c:v>0.0225718251392462</c:v>
                </c:pt>
                <c:pt idx="58">
                  <c:v>0.0251095758489708</c:v>
                </c:pt>
                <c:pt idx="62">
                  <c:v>0.025439832591271</c:v>
                </c:pt>
                <c:pt idx="66">
                  <c:v>0.020462652952056</c:v>
                </c:pt>
                <c:pt idx="70">
                  <c:v>0.00373935086621557</c:v>
                </c:pt>
                <c:pt idx="74">
                  <c:v>0.0141466121724436</c:v>
                </c:pt>
                <c:pt idx="78">
                  <c:v>0.00934636857561744</c:v>
                </c:pt>
                <c:pt idx="82">
                  <c:v>0.0135782447734514</c:v>
                </c:pt>
                <c:pt idx="86">
                  <c:v>0.0148624907629646</c:v>
                </c:pt>
                <c:pt idx="90">
                  <c:v>0.0107558065926634</c:v>
                </c:pt>
                <c:pt idx="94">
                  <c:v>0.00694183424261574</c:v>
                </c:pt>
                <c:pt idx="98">
                  <c:v>0.00968725539041082</c:v>
                </c:pt>
                <c:pt idx="102">
                  <c:v>0.011031613832192</c:v>
                </c:pt>
                <c:pt idx="106">
                  <c:v>0.00859170235024798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034763"/>
        <c:axId val="41369642"/>
      </c:lineChart>
      <c:catAx>
        <c:axId val="490347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369642"/>
        <c:crosses val="autoZero"/>
        <c:auto val="1"/>
        <c:lblAlgn val="ctr"/>
        <c:lblOffset val="100"/>
      </c:catAx>
      <c:valAx>
        <c:axId val="4136964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03476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-0.0333311275431856</c:v>
                </c:pt>
                <c:pt idx="2">
                  <c:v>-0.0317925148885412</c:v>
                </c:pt>
                <c:pt idx="3">
                  <c:v>-0.0349883259675642</c:v>
                </c:pt>
                <c:pt idx="4">
                  <c:v>-0.0357475481973226</c:v>
                </c:pt>
                <c:pt idx="5">
                  <c:v>-0.0393593216074116</c:v>
                </c:pt>
                <c:pt idx="6">
                  <c:v>-0.0385869318422132</c:v>
                </c:pt>
                <c:pt idx="7">
                  <c:v>-0.0396619490785859</c:v>
                </c:pt>
                <c:pt idx="8">
                  <c:v>-0.0427699780636024</c:v>
                </c:pt>
                <c:pt idx="9">
                  <c:v>-0.0450607223641574</c:v>
                </c:pt>
                <c:pt idx="10">
                  <c:v>-0.0480054466220163</c:v>
                </c:pt>
                <c:pt idx="11">
                  <c:v>-0.0507682837017459</c:v>
                </c:pt>
                <c:pt idx="12">
                  <c:v>-0.0510980730013038</c:v>
                </c:pt>
                <c:pt idx="13">
                  <c:v>-0.0516520060854012</c:v>
                </c:pt>
                <c:pt idx="14">
                  <c:v>-0.0523629690611759</c:v>
                </c:pt>
                <c:pt idx="15">
                  <c:v>-0.0528370135053941</c:v>
                </c:pt>
                <c:pt idx="16">
                  <c:v>-0.0531726687798734</c:v>
                </c:pt>
                <c:pt idx="17">
                  <c:v>-0.053287416243323</c:v>
                </c:pt>
                <c:pt idx="18">
                  <c:v>-0.054015747368726</c:v>
                </c:pt>
                <c:pt idx="19">
                  <c:v>-0.0549058947606983</c:v>
                </c:pt>
                <c:pt idx="20">
                  <c:v>-0.0547719842854927</c:v>
                </c:pt>
                <c:pt idx="21">
                  <c:v>-0.0554737771872915</c:v>
                </c:pt>
                <c:pt idx="22">
                  <c:v>-0.057222533390617</c:v>
                </c:pt>
                <c:pt idx="23">
                  <c:v>-0.0580005045801312</c:v>
                </c:pt>
                <c:pt idx="24">
                  <c:v>-0.0596438326537835</c:v>
                </c:pt>
                <c:pt idx="25">
                  <c:v>-0.0605837598766389</c:v>
                </c:pt>
                <c:pt idx="26">
                  <c:v>-0.0605212449253334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-0.0333311275431856</c:v>
                </c:pt>
                <c:pt idx="2">
                  <c:v>-0.0317925148885412</c:v>
                </c:pt>
                <c:pt idx="3">
                  <c:v>-0.0349883259675642</c:v>
                </c:pt>
                <c:pt idx="4">
                  <c:v>-0.0357475481973226</c:v>
                </c:pt>
                <c:pt idx="5">
                  <c:v>-0.0393593216074116</c:v>
                </c:pt>
                <c:pt idx="6">
                  <c:v>-0.0385869318422132</c:v>
                </c:pt>
                <c:pt idx="7">
                  <c:v>-0.0396619490785859</c:v>
                </c:pt>
                <c:pt idx="8">
                  <c:v>-0.0427699780636024</c:v>
                </c:pt>
                <c:pt idx="9">
                  <c:v>-0.0450607223641574</c:v>
                </c:pt>
                <c:pt idx="10">
                  <c:v>-0.0480054466220163</c:v>
                </c:pt>
                <c:pt idx="11">
                  <c:v>-0.0507682837017459</c:v>
                </c:pt>
                <c:pt idx="12">
                  <c:v>-0.0510980730013038</c:v>
                </c:pt>
                <c:pt idx="13">
                  <c:v>-0.0516520060854012</c:v>
                </c:pt>
                <c:pt idx="14">
                  <c:v>-0.0523629690611759</c:v>
                </c:pt>
                <c:pt idx="15">
                  <c:v>-0.0528370135053941</c:v>
                </c:pt>
                <c:pt idx="16">
                  <c:v>-0.0531726687798734</c:v>
                </c:pt>
                <c:pt idx="17">
                  <c:v>-0.053287416243323</c:v>
                </c:pt>
                <c:pt idx="18">
                  <c:v>-0.054015747368726</c:v>
                </c:pt>
                <c:pt idx="19">
                  <c:v>-0.0549058947606983</c:v>
                </c:pt>
                <c:pt idx="20">
                  <c:v>-0.0547719842854927</c:v>
                </c:pt>
                <c:pt idx="21">
                  <c:v>-0.0554737771872915</c:v>
                </c:pt>
                <c:pt idx="22">
                  <c:v>-0.057222533390617</c:v>
                </c:pt>
                <c:pt idx="23">
                  <c:v>-0.0580005045801312</c:v>
                </c:pt>
                <c:pt idx="24">
                  <c:v>-0.0596438326537835</c:v>
                </c:pt>
                <c:pt idx="25">
                  <c:v>-0.0605837598766389</c:v>
                </c:pt>
                <c:pt idx="26">
                  <c:v>-0.0605212449253334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-0.0333242795046078</c:v>
                </c:pt>
                <c:pt idx="2">
                  <c:v>-0.0317921763858159</c:v>
                </c:pt>
                <c:pt idx="3">
                  <c:v>-0.0349821232226126</c:v>
                </c:pt>
                <c:pt idx="4">
                  <c:v>-0.035688352869083</c:v>
                </c:pt>
                <c:pt idx="5">
                  <c:v>-0.0392617615135558</c:v>
                </c:pt>
                <c:pt idx="6">
                  <c:v>-0.0391789318905839</c:v>
                </c:pt>
                <c:pt idx="7">
                  <c:v>-0.0404422361662193</c:v>
                </c:pt>
                <c:pt idx="8">
                  <c:v>-0.0431717725803926</c:v>
                </c:pt>
                <c:pt idx="9">
                  <c:v>-0.0465019578456363</c:v>
                </c:pt>
                <c:pt idx="10">
                  <c:v>-0.0494611387580811</c:v>
                </c:pt>
                <c:pt idx="11">
                  <c:v>-0.0527853827909467</c:v>
                </c:pt>
                <c:pt idx="12">
                  <c:v>-0.0550369437581819</c:v>
                </c:pt>
                <c:pt idx="13">
                  <c:v>-0.0569111140667451</c:v>
                </c:pt>
                <c:pt idx="14">
                  <c:v>-0.0580859392464558</c:v>
                </c:pt>
                <c:pt idx="15">
                  <c:v>-0.058530562273557</c:v>
                </c:pt>
                <c:pt idx="16">
                  <c:v>-0.0593524870001305</c:v>
                </c:pt>
                <c:pt idx="17">
                  <c:v>-0.061919079342693</c:v>
                </c:pt>
                <c:pt idx="18">
                  <c:v>-0.0628962386492263</c:v>
                </c:pt>
                <c:pt idx="19">
                  <c:v>-0.0650938801052209</c:v>
                </c:pt>
                <c:pt idx="20">
                  <c:v>-0.0657481139122095</c:v>
                </c:pt>
                <c:pt idx="21">
                  <c:v>-0.0667368913668611</c:v>
                </c:pt>
                <c:pt idx="22">
                  <c:v>-0.0679649900896704</c:v>
                </c:pt>
                <c:pt idx="23">
                  <c:v>-0.0701518396715372</c:v>
                </c:pt>
                <c:pt idx="24">
                  <c:v>-0.0723828337310786</c:v>
                </c:pt>
                <c:pt idx="25">
                  <c:v>-0.0743882819925469</c:v>
                </c:pt>
                <c:pt idx="26">
                  <c:v>-0.0761363437241472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-0.0333242795046078</c:v>
                </c:pt>
                <c:pt idx="2">
                  <c:v>-0.0317921763858159</c:v>
                </c:pt>
                <c:pt idx="3">
                  <c:v>-0.0349821232226126</c:v>
                </c:pt>
                <c:pt idx="4">
                  <c:v>-0.035688352869083</c:v>
                </c:pt>
                <c:pt idx="5">
                  <c:v>-0.0392617615135558</c:v>
                </c:pt>
                <c:pt idx="6">
                  <c:v>-0.0391789318905839</c:v>
                </c:pt>
                <c:pt idx="7">
                  <c:v>-0.0404422361662193</c:v>
                </c:pt>
                <c:pt idx="8">
                  <c:v>-0.0431717725803926</c:v>
                </c:pt>
                <c:pt idx="9">
                  <c:v>-0.0465019578456363</c:v>
                </c:pt>
                <c:pt idx="10">
                  <c:v>-0.0494611387580811</c:v>
                </c:pt>
                <c:pt idx="11">
                  <c:v>-0.0527853827909467</c:v>
                </c:pt>
                <c:pt idx="12">
                  <c:v>-0.0550369437581819</c:v>
                </c:pt>
                <c:pt idx="13">
                  <c:v>-0.0569111140667451</c:v>
                </c:pt>
                <c:pt idx="14">
                  <c:v>-0.0580859392464558</c:v>
                </c:pt>
                <c:pt idx="15">
                  <c:v>-0.058530562273557</c:v>
                </c:pt>
                <c:pt idx="16">
                  <c:v>-0.0593524870001305</c:v>
                </c:pt>
                <c:pt idx="17">
                  <c:v>-0.061919079342693</c:v>
                </c:pt>
                <c:pt idx="18">
                  <c:v>-0.0628962386492263</c:v>
                </c:pt>
                <c:pt idx="19">
                  <c:v>-0.0650938801052209</c:v>
                </c:pt>
                <c:pt idx="20">
                  <c:v>-0.0657481139122095</c:v>
                </c:pt>
                <c:pt idx="21">
                  <c:v>-0.0667368913668611</c:v>
                </c:pt>
                <c:pt idx="22">
                  <c:v>-0.0679649900896704</c:v>
                </c:pt>
                <c:pt idx="23">
                  <c:v>-0.0701518396715372</c:v>
                </c:pt>
                <c:pt idx="24">
                  <c:v>-0.0723828337310786</c:v>
                </c:pt>
                <c:pt idx="25">
                  <c:v>-0.0743882819925469</c:v>
                </c:pt>
                <c:pt idx="26">
                  <c:v>-0.0761363437241472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-0.0333241605252326</c:v>
                </c:pt>
                <c:pt idx="2">
                  <c:v>-0.0317908769354108</c:v>
                </c:pt>
                <c:pt idx="3">
                  <c:v>-0.0349818711216802</c:v>
                </c:pt>
                <c:pt idx="4">
                  <c:v>-0.0356880361418042</c:v>
                </c:pt>
                <c:pt idx="5">
                  <c:v>-0.0392617234331533</c:v>
                </c:pt>
                <c:pt idx="6">
                  <c:v>-0.0371672528339941</c:v>
                </c:pt>
                <c:pt idx="7">
                  <c:v>-0.034729144142414</c:v>
                </c:pt>
                <c:pt idx="8">
                  <c:v>-0.0376761801435717</c:v>
                </c:pt>
                <c:pt idx="9">
                  <c:v>-0.0413096756671428</c:v>
                </c:pt>
                <c:pt idx="10">
                  <c:v>-0.043682203377438</c:v>
                </c:pt>
                <c:pt idx="11">
                  <c:v>-0.0467734392260591</c:v>
                </c:pt>
                <c:pt idx="12">
                  <c:v>-0.0462577101396743</c:v>
                </c:pt>
                <c:pt idx="13">
                  <c:v>-0.0453258870140044</c:v>
                </c:pt>
                <c:pt idx="14">
                  <c:v>-0.0453721294131295</c:v>
                </c:pt>
                <c:pt idx="15">
                  <c:v>-0.0443049314525664</c:v>
                </c:pt>
                <c:pt idx="16">
                  <c:v>-0.0440079223024781</c:v>
                </c:pt>
                <c:pt idx="17">
                  <c:v>-0.0428940694582698</c:v>
                </c:pt>
                <c:pt idx="18">
                  <c:v>-0.0433516925411979</c:v>
                </c:pt>
                <c:pt idx="19">
                  <c:v>-0.0438877407632812</c:v>
                </c:pt>
                <c:pt idx="20">
                  <c:v>-0.0445726837684135</c:v>
                </c:pt>
                <c:pt idx="21">
                  <c:v>-0.043939825977256</c:v>
                </c:pt>
                <c:pt idx="22">
                  <c:v>-0.043866805015691</c:v>
                </c:pt>
                <c:pt idx="23">
                  <c:v>-0.0439560913041963</c:v>
                </c:pt>
                <c:pt idx="24">
                  <c:v>-0.0442040171522764</c:v>
                </c:pt>
                <c:pt idx="25">
                  <c:v>-0.0449005586030486</c:v>
                </c:pt>
                <c:pt idx="26">
                  <c:v>-0.0457596969045889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-0.0333241605252326</c:v>
                </c:pt>
                <c:pt idx="2">
                  <c:v>-0.0317908769354108</c:v>
                </c:pt>
                <c:pt idx="3">
                  <c:v>-0.0349818711216802</c:v>
                </c:pt>
                <c:pt idx="4">
                  <c:v>-0.0356880361418042</c:v>
                </c:pt>
                <c:pt idx="5">
                  <c:v>-0.0392617234331533</c:v>
                </c:pt>
                <c:pt idx="6">
                  <c:v>-0.0371672528339941</c:v>
                </c:pt>
                <c:pt idx="7">
                  <c:v>-0.034729144142414</c:v>
                </c:pt>
                <c:pt idx="8">
                  <c:v>-0.0376761801435717</c:v>
                </c:pt>
                <c:pt idx="9">
                  <c:v>-0.0413096756671428</c:v>
                </c:pt>
                <c:pt idx="10">
                  <c:v>-0.043682203377438</c:v>
                </c:pt>
                <c:pt idx="11">
                  <c:v>-0.0467734392260591</c:v>
                </c:pt>
                <c:pt idx="12">
                  <c:v>-0.0462577101396743</c:v>
                </c:pt>
                <c:pt idx="13">
                  <c:v>-0.0453258870140044</c:v>
                </c:pt>
                <c:pt idx="14">
                  <c:v>-0.0453721294131295</c:v>
                </c:pt>
                <c:pt idx="15">
                  <c:v>-0.0443049314525664</c:v>
                </c:pt>
                <c:pt idx="16">
                  <c:v>-0.0440079223024781</c:v>
                </c:pt>
                <c:pt idx="17">
                  <c:v>-0.0428940694582698</c:v>
                </c:pt>
                <c:pt idx="18">
                  <c:v>-0.0433516925411979</c:v>
                </c:pt>
                <c:pt idx="19">
                  <c:v>-0.0438877407632812</c:v>
                </c:pt>
                <c:pt idx="20">
                  <c:v>-0.0445726837684135</c:v>
                </c:pt>
                <c:pt idx="21">
                  <c:v>-0.043939825977256</c:v>
                </c:pt>
                <c:pt idx="22">
                  <c:v>-0.043866805015691</c:v>
                </c:pt>
                <c:pt idx="23">
                  <c:v>-0.0439560913041963</c:v>
                </c:pt>
                <c:pt idx="24">
                  <c:v>-0.0442040171522764</c:v>
                </c:pt>
                <c:pt idx="25">
                  <c:v>-0.0449005586030486</c:v>
                </c:pt>
                <c:pt idx="26">
                  <c:v>-0.0457596969045889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152193"/>
        <c:axId val="11132729"/>
      </c:lineChart>
      <c:catAx>
        <c:axId val="991521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132729"/>
        <c:crosses val="autoZero"/>
        <c:auto val="1"/>
        <c:lblAlgn val="ctr"/>
        <c:lblOffset val="100"/>
      </c:catAx>
      <c:valAx>
        <c:axId val="11132729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1521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-0.0333311275431856</c:v>
                </c:pt>
                <c:pt idx="24">
                  <c:v>-0.0317925148885412</c:v>
                </c:pt>
                <c:pt idx="25">
                  <c:v>-0.0349883259675642</c:v>
                </c:pt>
                <c:pt idx="26">
                  <c:v>-0.0357475481973226</c:v>
                </c:pt>
                <c:pt idx="27">
                  <c:v>-0.0393593216074116</c:v>
                </c:pt>
                <c:pt idx="28">
                  <c:v>-0.0385869318422132</c:v>
                </c:pt>
                <c:pt idx="29">
                  <c:v>-0.0396619490785859</c:v>
                </c:pt>
                <c:pt idx="30">
                  <c:v>-0.0427699780636024</c:v>
                </c:pt>
                <c:pt idx="31">
                  <c:v>-0.0450607223641574</c:v>
                </c:pt>
                <c:pt idx="32">
                  <c:v>-0.0480054466220163</c:v>
                </c:pt>
                <c:pt idx="33">
                  <c:v>-0.0507682837017459</c:v>
                </c:pt>
                <c:pt idx="34">
                  <c:v>-0.0510980730013038</c:v>
                </c:pt>
                <c:pt idx="35">
                  <c:v>-0.0516520060854012</c:v>
                </c:pt>
                <c:pt idx="36">
                  <c:v>-0.0523629690611759</c:v>
                </c:pt>
                <c:pt idx="37">
                  <c:v>-0.0528370135053941</c:v>
                </c:pt>
                <c:pt idx="38">
                  <c:v>-0.0531726687798734</c:v>
                </c:pt>
                <c:pt idx="39">
                  <c:v>-0.053287416243323</c:v>
                </c:pt>
                <c:pt idx="40">
                  <c:v>-0.054015747368726</c:v>
                </c:pt>
                <c:pt idx="41">
                  <c:v>-0.0549058947606983</c:v>
                </c:pt>
                <c:pt idx="42">
                  <c:v>-0.0547719842854927</c:v>
                </c:pt>
                <c:pt idx="43">
                  <c:v>-0.0554737771872915</c:v>
                </c:pt>
                <c:pt idx="44">
                  <c:v>-0.057222533390617</c:v>
                </c:pt>
                <c:pt idx="45">
                  <c:v>-0.0580005045801312</c:v>
                </c:pt>
                <c:pt idx="46">
                  <c:v>-0.0596438326537835</c:v>
                </c:pt>
                <c:pt idx="47">
                  <c:v>-0.0605837598766389</c:v>
                </c:pt>
                <c:pt idx="48">
                  <c:v>-0.0605212449253334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-0.0317925148885412</c:v>
                </c:pt>
                <c:pt idx="25">
                  <c:v>-0.0349883259675642</c:v>
                </c:pt>
                <c:pt idx="26">
                  <c:v>-0.0357475481973226</c:v>
                </c:pt>
                <c:pt idx="27">
                  <c:v>-0.0393593216074116</c:v>
                </c:pt>
                <c:pt idx="28">
                  <c:v>-0.0385869318422132</c:v>
                </c:pt>
                <c:pt idx="29">
                  <c:v>-0.0396619490785859</c:v>
                </c:pt>
                <c:pt idx="30">
                  <c:v>-0.0427699780636024</c:v>
                </c:pt>
                <c:pt idx="31">
                  <c:v>-0.0450607223641574</c:v>
                </c:pt>
                <c:pt idx="32">
                  <c:v>-0.0480054466220163</c:v>
                </c:pt>
                <c:pt idx="33">
                  <c:v>-0.0507682837017459</c:v>
                </c:pt>
                <c:pt idx="34">
                  <c:v>-0.0510980730013038</c:v>
                </c:pt>
                <c:pt idx="35">
                  <c:v>-0.0516520060854012</c:v>
                </c:pt>
                <c:pt idx="36">
                  <c:v>-0.0523629690611759</c:v>
                </c:pt>
                <c:pt idx="37">
                  <c:v>-0.0528370135053941</c:v>
                </c:pt>
                <c:pt idx="38">
                  <c:v>-0.0531726687798734</c:v>
                </c:pt>
                <c:pt idx="39">
                  <c:v>-0.053287416243323</c:v>
                </c:pt>
                <c:pt idx="40">
                  <c:v>-0.054015747368726</c:v>
                </c:pt>
                <c:pt idx="41">
                  <c:v>-0.0549058947606983</c:v>
                </c:pt>
                <c:pt idx="42">
                  <c:v>-0.0547719842854927</c:v>
                </c:pt>
                <c:pt idx="43">
                  <c:v>-0.0554737771872915</c:v>
                </c:pt>
                <c:pt idx="44">
                  <c:v>-0.057222533390617</c:v>
                </c:pt>
                <c:pt idx="45">
                  <c:v>-0.0580005045801312</c:v>
                </c:pt>
                <c:pt idx="46">
                  <c:v>-0.0596438326537835</c:v>
                </c:pt>
                <c:pt idx="47">
                  <c:v>-0.0605837598766389</c:v>
                </c:pt>
                <c:pt idx="48">
                  <c:v>-0.0605212449253334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-0.0349821232226126</c:v>
                </c:pt>
                <c:pt idx="26">
                  <c:v>-0.035688352869083</c:v>
                </c:pt>
                <c:pt idx="27">
                  <c:v>-0.0392617615135558</c:v>
                </c:pt>
                <c:pt idx="28">
                  <c:v>-0.0391789318905839</c:v>
                </c:pt>
                <c:pt idx="29">
                  <c:v>-0.0404422361662193</c:v>
                </c:pt>
                <c:pt idx="30">
                  <c:v>-0.0431717725803926</c:v>
                </c:pt>
                <c:pt idx="31">
                  <c:v>-0.0465019578456363</c:v>
                </c:pt>
                <c:pt idx="32">
                  <c:v>-0.0494611387580811</c:v>
                </c:pt>
                <c:pt idx="33">
                  <c:v>-0.0527853827909467</c:v>
                </c:pt>
                <c:pt idx="34">
                  <c:v>-0.0550369437581819</c:v>
                </c:pt>
                <c:pt idx="35">
                  <c:v>-0.0569111140667451</c:v>
                </c:pt>
                <c:pt idx="36">
                  <c:v>-0.0580859392464558</c:v>
                </c:pt>
                <c:pt idx="37">
                  <c:v>-0.058530562273557</c:v>
                </c:pt>
                <c:pt idx="38">
                  <c:v>-0.0593524870001305</c:v>
                </c:pt>
                <c:pt idx="39">
                  <c:v>-0.061919079342693</c:v>
                </c:pt>
                <c:pt idx="40">
                  <c:v>-0.0628962386492263</c:v>
                </c:pt>
                <c:pt idx="41">
                  <c:v>-0.0650938801052209</c:v>
                </c:pt>
                <c:pt idx="42">
                  <c:v>-0.0657481139122095</c:v>
                </c:pt>
                <c:pt idx="43">
                  <c:v>-0.0667368913668611</c:v>
                </c:pt>
                <c:pt idx="44">
                  <c:v>-0.0679649900896704</c:v>
                </c:pt>
                <c:pt idx="45">
                  <c:v>-0.0701518396715372</c:v>
                </c:pt>
                <c:pt idx="46">
                  <c:v>-0.0723828337310786</c:v>
                </c:pt>
                <c:pt idx="47">
                  <c:v>-0.0743882819925469</c:v>
                </c:pt>
                <c:pt idx="48">
                  <c:v>-0.0761363437241472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-0.0349821232226126</c:v>
                </c:pt>
                <c:pt idx="26">
                  <c:v>-0.035688352869083</c:v>
                </c:pt>
                <c:pt idx="27">
                  <c:v>-0.0392617615135558</c:v>
                </c:pt>
                <c:pt idx="28">
                  <c:v>-0.0391789318905839</c:v>
                </c:pt>
                <c:pt idx="29">
                  <c:v>-0.0404422361662193</c:v>
                </c:pt>
                <c:pt idx="30">
                  <c:v>-0.0431717725803926</c:v>
                </c:pt>
                <c:pt idx="31">
                  <c:v>-0.0465019578456363</c:v>
                </c:pt>
                <c:pt idx="32">
                  <c:v>-0.0494611387580811</c:v>
                </c:pt>
                <c:pt idx="33">
                  <c:v>-0.0527853827909467</c:v>
                </c:pt>
                <c:pt idx="34">
                  <c:v>-0.0550369437581819</c:v>
                </c:pt>
                <c:pt idx="35">
                  <c:v>-0.0569111140667451</c:v>
                </c:pt>
                <c:pt idx="36">
                  <c:v>-0.0580859392464558</c:v>
                </c:pt>
                <c:pt idx="37">
                  <c:v>-0.058530562273557</c:v>
                </c:pt>
                <c:pt idx="38">
                  <c:v>-0.0593524870001305</c:v>
                </c:pt>
                <c:pt idx="39">
                  <c:v>-0.061919079342693</c:v>
                </c:pt>
                <c:pt idx="40">
                  <c:v>-0.0628962386492263</c:v>
                </c:pt>
                <c:pt idx="41">
                  <c:v>-0.0650938801052209</c:v>
                </c:pt>
                <c:pt idx="42">
                  <c:v>-0.0657481139122095</c:v>
                </c:pt>
                <c:pt idx="43">
                  <c:v>-0.0667368913668611</c:v>
                </c:pt>
                <c:pt idx="44">
                  <c:v>-0.0679649900896704</c:v>
                </c:pt>
                <c:pt idx="45">
                  <c:v>-0.0701518396715372</c:v>
                </c:pt>
                <c:pt idx="46">
                  <c:v>-0.0723828337310786</c:v>
                </c:pt>
                <c:pt idx="47">
                  <c:v>-0.0743882819925469</c:v>
                </c:pt>
                <c:pt idx="48">
                  <c:v>-0.0761363437241472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-0.0349818711216802</c:v>
                </c:pt>
                <c:pt idx="26">
                  <c:v>-0.0356880361418042</c:v>
                </c:pt>
                <c:pt idx="27">
                  <c:v>-0.0392617234331533</c:v>
                </c:pt>
                <c:pt idx="28">
                  <c:v>-0.0371672528339941</c:v>
                </c:pt>
                <c:pt idx="29">
                  <c:v>-0.034729144142414</c:v>
                </c:pt>
                <c:pt idx="30">
                  <c:v>-0.0376761801435717</c:v>
                </c:pt>
                <c:pt idx="31">
                  <c:v>-0.0413096756671428</c:v>
                </c:pt>
                <c:pt idx="32">
                  <c:v>-0.043682203377438</c:v>
                </c:pt>
                <c:pt idx="33">
                  <c:v>-0.0467734392260591</c:v>
                </c:pt>
                <c:pt idx="34">
                  <c:v>-0.0462577101396743</c:v>
                </c:pt>
                <c:pt idx="35">
                  <c:v>-0.0453258870140044</c:v>
                </c:pt>
                <c:pt idx="36">
                  <c:v>-0.0453721294131295</c:v>
                </c:pt>
                <c:pt idx="37">
                  <c:v>-0.0443049314525664</c:v>
                </c:pt>
                <c:pt idx="38">
                  <c:v>-0.0440079223024781</c:v>
                </c:pt>
                <c:pt idx="39">
                  <c:v>-0.0428940694582698</c:v>
                </c:pt>
                <c:pt idx="40">
                  <c:v>-0.0433516925411979</c:v>
                </c:pt>
                <c:pt idx="41">
                  <c:v>-0.0438877407632812</c:v>
                </c:pt>
                <c:pt idx="42">
                  <c:v>-0.0445726837684135</c:v>
                </c:pt>
                <c:pt idx="43">
                  <c:v>-0.043939825977256</c:v>
                </c:pt>
                <c:pt idx="44">
                  <c:v>-0.043866805015691</c:v>
                </c:pt>
                <c:pt idx="45">
                  <c:v>-0.0439560913041963</c:v>
                </c:pt>
                <c:pt idx="46">
                  <c:v>-0.0442040171522764</c:v>
                </c:pt>
                <c:pt idx="47">
                  <c:v>-0.0449005586030486</c:v>
                </c:pt>
                <c:pt idx="48">
                  <c:v>-0.0457596969045889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-0.0349818711216802</c:v>
                </c:pt>
                <c:pt idx="26">
                  <c:v>-0.0356880361418042</c:v>
                </c:pt>
                <c:pt idx="27">
                  <c:v>-0.0392617234331533</c:v>
                </c:pt>
                <c:pt idx="28">
                  <c:v>-0.0371672528339941</c:v>
                </c:pt>
                <c:pt idx="29">
                  <c:v>-0.034729144142414</c:v>
                </c:pt>
                <c:pt idx="30">
                  <c:v>-0.0376761801435717</c:v>
                </c:pt>
                <c:pt idx="31">
                  <c:v>-0.0413096756671428</c:v>
                </c:pt>
                <c:pt idx="32">
                  <c:v>-0.043682203377438</c:v>
                </c:pt>
                <c:pt idx="33">
                  <c:v>-0.0467734392260591</c:v>
                </c:pt>
                <c:pt idx="34">
                  <c:v>-0.0462577101396743</c:v>
                </c:pt>
                <c:pt idx="35">
                  <c:v>-0.0453258870140044</c:v>
                </c:pt>
                <c:pt idx="36">
                  <c:v>-0.0453721294131295</c:v>
                </c:pt>
                <c:pt idx="37">
                  <c:v>-0.0443049314525664</c:v>
                </c:pt>
                <c:pt idx="38">
                  <c:v>-0.0440079223024781</c:v>
                </c:pt>
                <c:pt idx="39">
                  <c:v>-0.0428940694582698</c:v>
                </c:pt>
                <c:pt idx="40">
                  <c:v>-0.0433516925411979</c:v>
                </c:pt>
                <c:pt idx="41">
                  <c:v>-0.0438877407632812</c:v>
                </c:pt>
                <c:pt idx="42">
                  <c:v>-0.0445726837684135</c:v>
                </c:pt>
                <c:pt idx="43">
                  <c:v>-0.043939825977256</c:v>
                </c:pt>
                <c:pt idx="44">
                  <c:v>-0.043866805015691</c:v>
                </c:pt>
                <c:pt idx="45">
                  <c:v>-0.0439560913041963</c:v>
                </c:pt>
                <c:pt idx="46">
                  <c:v>-0.0442040171522764</c:v>
                </c:pt>
                <c:pt idx="47">
                  <c:v>-0.0449005586030486</c:v>
                </c:pt>
                <c:pt idx="48">
                  <c:v>-0.0457596969045889</c:v>
                </c:pt>
              </c:numCache>
            </c:numRef>
          </c:yVal>
          <c:smooth val="0"/>
        </c:ser>
        <c:axId val="53029825"/>
        <c:axId val="38578334"/>
      </c:scatterChart>
      <c:valAx>
        <c:axId val="530298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578334"/>
        <c:crosses val="autoZero"/>
        <c:crossBetween val="midCat"/>
      </c:valAx>
      <c:valAx>
        <c:axId val="385783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02982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2">
                  <c:v>0.00115825366281497</c:v>
                </c:pt>
                <c:pt idx="23">
                  <c:v>-0.0120893657523234</c:v>
                </c:pt>
                <c:pt idx="24">
                  <c:v>-0.0143769783217419</c:v>
                </c:pt>
                <c:pt idx="25">
                  <c:v>-0.0157257736162122</c:v>
                </c:pt>
                <c:pt idx="26">
                  <c:v>-0.0011145289903146</c:v>
                </c:pt>
                <c:pt idx="27">
                  <c:v>-0.0191030895987158</c:v>
                </c:pt>
                <c:pt idx="28">
                  <c:v>-0.0183306998335174</c:v>
                </c:pt>
                <c:pt idx="29">
                  <c:v>-0.0194057170698901</c:v>
                </c:pt>
                <c:pt idx="30">
                  <c:v>-0.0225137460549066</c:v>
                </c:pt>
                <c:pt idx="31">
                  <c:v>-0.0248044903554616</c:v>
                </c:pt>
                <c:pt idx="32">
                  <c:v>-0.0277492146133205</c:v>
                </c:pt>
                <c:pt idx="33">
                  <c:v>-0.0305120516930501</c:v>
                </c:pt>
                <c:pt idx="34">
                  <c:v>-0.030841840992608</c:v>
                </c:pt>
                <c:pt idx="35">
                  <c:v>-0.0313957740767054</c:v>
                </c:pt>
                <c:pt idx="36">
                  <c:v>-0.0321067370524801</c:v>
                </c:pt>
                <c:pt idx="37">
                  <c:v>-0.0325807814966983</c:v>
                </c:pt>
                <c:pt idx="38">
                  <c:v>-0.0329164367711776</c:v>
                </c:pt>
                <c:pt idx="39">
                  <c:v>-0.0330311842346272</c:v>
                </c:pt>
                <c:pt idx="40">
                  <c:v>-0.0337595153600302</c:v>
                </c:pt>
                <c:pt idx="41">
                  <c:v>-0.0346496627520025</c:v>
                </c:pt>
                <c:pt idx="42">
                  <c:v>-0.0345157522767969</c:v>
                </c:pt>
                <c:pt idx="43">
                  <c:v>-0.0352175451785957</c:v>
                </c:pt>
                <c:pt idx="44">
                  <c:v>-0.0369663013819212</c:v>
                </c:pt>
                <c:pt idx="45">
                  <c:v>-0.0377442725714354</c:v>
                </c:pt>
                <c:pt idx="46">
                  <c:v>-0.0393876006450877</c:v>
                </c:pt>
                <c:pt idx="47">
                  <c:v>-0.0403275278679431</c:v>
                </c:pt>
                <c:pt idx="48">
                  <c:v>-0.0402650129166376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7">
                  <c:v>-0.01900552950486</c:v>
                </c:pt>
                <c:pt idx="28">
                  <c:v>-0.0189226998818881</c:v>
                </c:pt>
                <c:pt idx="29">
                  <c:v>-0.0201860041575235</c:v>
                </c:pt>
                <c:pt idx="30">
                  <c:v>-0.0229155405716968</c:v>
                </c:pt>
                <c:pt idx="31">
                  <c:v>-0.0262457258369405</c:v>
                </c:pt>
                <c:pt idx="32">
                  <c:v>-0.0292049067493853</c:v>
                </c:pt>
                <c:pt idx="33">
                  <c:v>-0.0325291507822509</c:v>
                </c:pt>
                <c:pt idx="34">
                  <c:v>-0.0347807117494861</c:v>
                </c:pt>
                <c:pt idx="35">
                  <c:v>-0.0366548820580493</c:v>
                </c:pt>
                <c:pt idx="36">
                  <c:v>-0.03782970723776</c:v>
                </c:pt>
                <c:pt idx="37">
                  <c:v>-0.0382743302648612</c:v>
                </c:pt>
                <c:pt idx="38">
                  <c:v>-0.0390962549914347</c:v>
                </c:pt>
                <c:pt idx="39">
                  <c:v>-0.0416628473339972</c:v>
                </c:pt>
                <c:pt idx="40">
                  <c:v>-0.0426400066405305</c:v>
                </c:pt>
                <c:pt idx="41">
                  <c:v>-0.0448376480965251</c:v>
                </c:pt>
                <c:pt idx="42">
                  <c:v>-0.0454918819035137</c:v>
                </c:pt>
                <c:pt idx="43">
                  <c:v>-0.0464806593581653</c:v>
                </c:pt>
                <c:pt idx="44">
                  <c:v>-0.0477087580809746</c:v>
                </c:pt>
                <c:pt idx="45">
                  <c:v>-0.0498956076628414</c:v>
                </c:pt>
                <c:pt idx="46">
                  <c:v>-0.0521266017223828</c:v>
                </c:pt>
                <c:pt idx="47">
                  <c:v>-0.0541320499838511</c:v>
                </c:pt>
                <c:pt idx="48">
                  <c:v>-0.0558801117154514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7">
                  <c:v>-0.0190054914244575</c:v>
                </c:pt>
                <c:pt idx="28">
                  <c:v>-0.0169110208252983</c:v>
                </c:pt>
                <c:pt idx="29">
                  <c:v>-0.0144729121337182</c:v>
                </c:pt>
                <c:pt idx="30">
                  <c:v>-0.0174199481348759</c:v>
                </c:pt>
                <c:pt idx="31">
                  <c:v>-0.021053443658447</c:v>
                </c:pt>
                <c:pt idx="32">
                  <c:v>-0.0234259713687422</c:v>
                </c:pt>
                <c:pt idx="33">
                  <c:v>-0.0265172072173633</c:v>
                </c:pt>
                <c:pt idx="34">
                  <c:v>-0.0260014781309785</c:v>
                </c:pt>
                <c:pt idx="35">
                  <c:v>-0.0250696550053086</c:v>
                </c:pt>
                <c:pt idx="36">
                  <c:v>-0.0251158974044337</c:v>
                </c:pt>
                <c:pt idx="37">
                  <c:v>-0.0240486994438706</c:v>
                </c:pt>
                <c:pt idx="38">
                  <c:v>-0.0237516902937823</c:v>
                </c:pt>
                <c:pt idx="39">
                  <c:v>-0.022637837449574</c:v>
                </c:pt>
                <c:pt idx="40">
                  <c:v>-0.0230954605325021</c:v>
                </c:pt>
                <c:pt idx="41">
                  <c:v>-0.0236315087545854</c:v>
                </c:pt>
                <c:pt idx="42">
                  <c:v>-0.0243164517597177</c:v>
                </c:pt>
                <c:pt idx="43">
                  <c:v>-0.0236835939685602</c:v>
                </c:pt>
                <c:pt idx="44">
                  <c:v>-0.0236105730069952</c:v>
                </c:pt>
                <c:pt idx="45">
                  <c:v>-0.0236998592955005</c:v>
                </c:pt>
                <c:pt idx="46">
                  <c:v>-0.0239477851435806</c:v>
                </c:pt>
                <c:pt idx="47">
                  <c:v>-0.0246443265943528</c:v>
                </c:pt>
                <c:pt idx="48">
                  <c:v>-0.0255034648958931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</c:numCache>
            </c:numRef>
          </c:yVal>
          <c:smooth val="0"/>
        </c:ser>
        <c:axId val="60403559"/>
        <c:axId val="84527972"/>
      </c:scatterChart>
      <c:valAx>
        <c:axId val="604035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527972"/>
        <c:crosses val="autoZero"/>
        <c:crossBetween val="midCat"/>
      </c:valAx>
      <c:valAx>
        <c:axId val="845279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40355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result'!$B$1:$B$2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result'!$A$3:$A$50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result'!$B$3:$B$50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-0.0239156686325395</c:v>
                </c:pt>
                <c:pt idx="25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result'!$C$1:$C$2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result'!$A$3:$A$50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result'!$C$3:$C$50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-0.0120893657523234</c:v>
                </c:pt>
                <c:pt idx="23">
                  <c:v>-0.0143769783217419</c:v>
                </c:pt>
                <c:pt idx="24">
                  <c:v>-0.0157257736162122</c:v>
                </c:pt>
                <c:pt idx="25">
                  <c:v>-0.0011145289903146</c:v>
                </c:pt>
                <c:pt idx="26">
                  <c:v>-0.0191030895987158</c:v>
                </c:pt>
                <c:pt idx="27">
                  <c:v>-0.0183306998335174</c:v>
                </c:pt>
                <c:pt idx="28">
                  <c:v>-0.0194057170698901</c:v>
                </c:pt>
                <c:pt idx="29">
                  <c:v>-0.0225137460549066</c:v>
                </c:pt>
                <c:pt idx="30">
                  <c:v>-0.0248044903554616</c:v>
                </c:pt>
                <c:pt idx="31">
                  <c:v>-0.0277492146133205</c:v>
                </c:pt>
                <c:pt idx="32">
                  <c:v>-0.0305120516930501</c:v>
                </c:pt>
                <c:pt idx="33">
                  <c:v>-0.030841840992608</c:v>
                </c:pt>
                <c:pt idx="34">
                  <c:v>-0.0313957740767054</c:v>
                </c:pt>
                <c:pt idx="35">
                  <c:v>-0.0321067370524801</c:v>
                </c:pt>
                <c:pt idx="36">
                  <c:v>-0.0325807814966983</c:v>
                </c:pt>
                <c:pt idx="37">
                  <c:v>-0.0329164367711776</c:v>
                </c:pt>
                <c:pt idx="38">
                  <c:v>-0.0330311842346272</c:v>
                </c:pt>
                <c:pt idx="39">
                  <c:v>-0.0337595153600302</c:v>
                </c:pt>
                <c:pt idx="40">
                  <c:v>-0.0346496627520025</c:v>
                </c:pt>
                <c:pt idx="41">
                  <c:v>-0.0345157522767969</c:v>
                </c:pt>
                <c:pt idx="42">
                  <c:v>-0.0352175451785957</c:v>
                </c:pt>
                <c:pt idx="43">
                  <c:v>-0.0369663013819212</c:v>
                </c:pt>
                <c:pt idx="44">
                  <c:v>-0.0377442725714354</c:v>
                </c:pt>
                <c:pt idx="45">
                  <c:v>-0.0393876006450877</c:v>
                </c:pt>
                <c:pt idx="46">
                  <c:v>-0.0403275278679431</c:v>
                </c:pt>
                <c:pt idx="47">
                  <c:v>-0.0402650129166376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result'!$E$1:$E$2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990000"/>
            </a:solidFill>
            <a:ln w="28800">
              <a:solidFill>
                <a:srgbClr val="990000"/>
              </a:solidFill>
              <a:round/>
            </a:ln>
          </c:spPr>
          <c:marker>
            <c:symbol val="circle"/>
            <c:size val="15"/>
            <c:spPr>
              <a:solidFill>
                <a:srgbClr val="99000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result'!$A$3:$A$50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result'!$E$3:$E$50</c:f>
              <c:numCache>
                <c:formatCode>General</c:formatCode>
                <c:ptCount val="48"/>
                <c:pt idx="26">
                  <c:v>-0.01900552950486</c:v>
                </c:pt>
                <c:pt idx="27">
                  <c:v>-0.0189226998818881</c:v>
                </c:pt>
                <c:pt idx="28">
                  <c:v>-0.0201860041575235</c:v>
                </c:pt>
                <c:pt idx="29">
                  <c:v>-0.0229155405716968</c:v>
                </c:pt>
                <c:pt idx="30">
                  <c:v>-0.0262457258369405</c:v>
                </c:pt>
                <c:pt idx="31">
                  <c:v>-0.0292049067493853</c:v>
                </c:pt>
                <c:pt idx="32">
                  <c:v>-0.0325291507822509</c:v>
                </c:pt>
                <c:pt idx="33">
                  <c:v>-0.0347807117494861</c:v>
                </c:pt>
                <c:pt idx="34">
                  <c:v>-0.0366548820580493</c:v>
                </c:pt>
                <c:pt idx="35">
                  <c:v>-0.03782970723776</c:v>
                </c:pt>
                <c:pt idx="36">
                  <c:v>-0.0382743302648612</c:v>
                </c:pt>
                <c:pt idx="37">
                  <c:v>-0.0390962549914347</c:v>
                </c:pt>
                <c:pt idx="38">
                  <c:v>-0.0416628473339972</c:v>
                </c:pt>
                <c:pt idx="39">
                  <c:v>-0.0426400066405305</c:v>
                </c:pt>
                <c:pt idx="40">
                  <c:v>-0.0448376480965251</c:v>
                </c:pt>
                <c:pt idx="41">
                  <c:v>-0.0454918819035137</c:v>
                </c:pt>
                <c:pt idx="42">
                  <c:v>-0.0464806593581653</c:v>
                </c:pt>
                <c:pt idx="43">
                  <c:v>-0.0477087580809746</c:v>
                </c:pt>
                <c:pt idx="44">
                  <c:v>-0.0498956076628414</c:v>
                </c:pt>
                <c:pt idx="45">
                  <c:v>-0.0521266017223828</c:v>
                </c:pt>
                <c:pt idx="46">
                  <c:v>-0.0541320499838511</c:v>
                </c:pt>
                <c:pt idx="47">
                  <c:v>-0.0558801117154514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result'!$G$1:$G$2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diamond"/>
            <c:size val="1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result'!$A$3:$A$50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result'!$G$3:$G$50</c:f>
              <c:numCache>
                <c:formatCode>General</c:formatCode>
                <c:ptCount val="48"/>
                <c:pt idx="26">
                  <c:v>-0.0190054914244575</c:v>
                </c:pt>
                <c:pt idx="27">
                  <c:v>-0.0169110208252983</c:v>
                </c:pt>
                <c:pt idx="28">
                  <c:v>-0.0144729121337182</c:v>
                </c:pt>
                <c:pt idx="29">
                  <c:v>-0.0174199481348759</c:v>
                </c:pt>
                <c:pt idx="30">
                  <c:v>-0.021053443658447</c:v>
                </c:pt>
                <c:pt idx="31">
                  <c:v>-0.0234259713687422</c:v>
                </c:pt>
                <c:pt idx="32">
                  <c:v>-0.0265172072173633</c:v>
                </c:pt>
                <c:pt idx="33">
                  <c:v>-0.0260014781309785</c:v>
                </c:pt>
                <c:pt idx="34">
                  <c:v>-0.0250696550053086</c:v>
                </c:pt>
                <c:pt idx="35">
                  <c:v>-0.0251158974044337</c:v>
                </c:pt>
                <c:pt idx="36">
                  <c:v>-0.0240486994438706</c:v>
                </c:pt>
                <c:pt idx="37">
                  <c:v>-0.0237516902937823</c:v>
                </c:pt>
                <c:pt idx="38">
                  <c:v>-0.022637837449574</c:v>
                </c:pt>
                <c:pt idx="39">
                  <c:v>-0.0230954605325021</c:v>
                </c:pt>
                <c:pt idx="40">
                  <c:v>-0.0236315087545854</c:v>
                </c:pt>
                <c:pt idx="41">
                  <c:v>-0.0243164517597177</c:v>
                </c:pt>
                <c:pt idx="42">
                  <c:v>-0.0236835939685602</c:v>
                </c:pt>
                <c:pt idx="43">
                  <c:v>-0.0236105730069952</c:v>
                </c:pt>
                <c:pt idx="44">
                  <c:v>-0.0236998592955005</c:v>
                </c:pt>
                <c:pt idx="45">
                  <c:v>-0.0239477851435806</c:v>
                </c:pt>
                <c:pt idx="46">
                  <c:v>-0.0246443265943528</c:v>
                </c:pt>
                <c:pt idx="47">
                  <c:v>-0.0255034648958931</c:v>
                </c:pt>
              </c:numCache>
            </c:numRef>
          </c:yVal>
          <c:smooth val="0"/>
        </c:ser>
        <c:axId val="45132185"/>
        <c:axId val="75493490"/>
      </c:scatterChart>
      <c:valAx>
        <c:axId val="45132185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493490"/>
        <c:crosses val="autoZero"/>
        <c:crossBetween val="midCat"/>
      </c:valAx>
      <c:valAx>
        <c:axId val="754934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13218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-0.0106801233235049</c:v>
                </c:pt>
                <c:pt idx="2">
                  <c:v>-0.0107170289016883</c:v>
                </c:pt>
                <c:pt idx="3">
                  <c:v>-0.0136790958164173</c:v>
                </c:pt>
                <c:pt idx="4">
                  <c:v>-0.0133416568261073</c:v>
                </c:pt>
                <c:pt idx="5">
                  <c:v>-0.0132038310868595</c:v>
                </c:pt>
                <c:pt idx="6">
                  <c:v>-0.0123853379317524</c:v>
                </c:pt>
                <c:pt idx="7">
                  <c:v>-0.0121090308807689</c:v>
                </c:pt>
                <c:pt idx="8">
                  <c:v>-0.0123545240430156</c:v>
                </c:pt>
                <c:pt idx="9">
                  <c:v>-0.0122146683247668</c:v>
                </c:pt>
                <c:pt idx="10">
                  <c:v>-0.0125015164149629</c:v>
                </c:pt>
                <c:pt idx="11">
                  <c:v>-0.0125721306287825</c:v>
                </c:pt>
                <c:pt idx="12">
                  <c:v>-0.0123104698937444</c:v>
                </c:pt>
                <c:pt idx="13">
                  <c:v>-0.012179764816017</c:v>
                </c:pt>
                <c:pt idx="14">
                  <c:v>-0.0117721116000798</c:v>
                </c:pt>
                <c:pt idx="15">
                  <c:v>-0.0115671260389342</c:v>
                </c:pt>
                <c:pt idx="16">
                  <c:v>-0.0115134950213546</c:v>
                </c:pt>
                <c:pt idx="17">
                  <c:v>-0.0113613825458827</c:v>
                </c:pt>
                <c:pt idx="18">
                  <c:v>-0.0110076967958051</c:v>
                </c:pt>
                <c:pt idx="19">
                  <c:v>-0.0109632092019142</c:v>
                </c:pt>
                <c:pt idx="20">
                  <c:v>-0.0108698409058891</c:v>
                </c:pt>
                <c:pt idx="21">
                  <c:v>-0.0108269908337102</c:v>
                </c:pt>
                <c:pt idx="22">
                  <c:v>-0.0107825245694283</c:v>
                </c:pt>
                <c:pt idx="23">
                  <c:v>-0.0105004703914789</c:v>
                </c:pt>
                <c:pt idx="24">
                  <c:v>-0.0101964812449177</c:v>
                </c:pt>
                <c:pt idx="25">
                  <c:v>-0.0101151061688808</c:v>
                </c:pt>
                <c:pt idx="26">
                  <c:v>-0.00991161133295418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0">
                  <c:v>-0.0636642641339579</c:v>
                </c:pt>
                <c:pt idx="1">
                  <c:v>-0.0833308248317297</c:v>
                </c:pt>
                <c:pt idx="2">
                  <c:v>-0.082268855665644</c:v>
                </c:pt>
                <c:pt idx="3">
                  <c:v>-0.0844342102796812</c:v>
                </c:pt>
                <c:pt idx="4">
                  <c:v>-0.0851225062139112</c:v>
                </c:pt>
                <c:pt idx="5">
                  <c:v>-0.0852206173828283</c:v>
                </c:pt>
                <c:pt idx="6">
                  <c:v>-0.0856821574671763</c:v>
                </c:pt>
                <c:pt idx="7">
                  <c:v>-0.0871053507362262</c:v>
                </c:pt>
                <c:pt idx="8">
                  <c:v>-0.0916959048290316</c:v>
                </c:pt>
                <c:pt idx="9">
                  <c:v>-0.0949883699648481</c:v>
                </c:pt>
                <c:pt idx="10">
                  <c:v>-0.0984757749084385</c:v>
                </c:pt>
                <c:pt idx="11">
                  <c:v>-0.101268865331811</c:v>
                </c:pt>
                <c:pt idx="12">
                  <c:v>-0.10226407417879</c:v>
                </c:pt>
                <c:pt idx="13">
                  <c:v>-0.103609958028784</c:v>
                </c:pt>
                <c:pt idx="14">
                  <c:v>-0.104769187064143</c:v>
                </c:pt>
                <c:pt idx="15">
                  <c:v>-0.105470192451049</c:v>
                </c:pt>
                <c:pt idx="16">
                  <c:v>-0.106280372005448</c:v>
                </c:pt>
                <c:pt idx="17">
                  <c:v>-0.106995633876928</c:v>
                </c:pt>
                <c:pt idx="18">
                  <c:v>-0.107972802771898</c:v>
                </c:pt>
                <c:pt idx="19">
                  <c:v>-0.109136560565078</c:v>
                </c:pt>
                <c:pt idx="20">
                  <c:v>-0.109496902798829</c:v>
                </c:pt>
                <c:pt idx="21">
                  <c:v>-0.110412838350329</c:v>
                </c:pt>
                <c:pt idx="22">
                  <c:v>-0.112162828508507</c:v>
                </c:pt>
                <c:pt idx="23">
                  <c:v>-0.113254114178759</c:v>
                </c:pt>
                <c:pt idx="24">
                  <c:v>-0.115149565136664</c:v>
                </c:pt>
                <c:pt idx="25">
                  <c:v>-0.116429098348117</c:v>
                </c:pt>
                <c:pt idx="26">
                  <c:v>-0.116877220895183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0.060679820612049</c:v>
                </c:pt>
                <c:pt idx="2">
                  <c:v>0.0611933696787911</c:v>
                </c:pt>
                <c:pt idx="3">
                  <c:v>0.0631249801285343</c:v>
                </c:pt>
                <c:pt idx="4">
                  <c:v>0.0627166148426958</c:v>
                </c:pt>
                <c:pt idx="5">
                  <c:v>0.0590651268622762</c:v>
                </c:pt>
                <c:pt idx="6">
                  <c:v>0.0594805635567155</c:v>
                </c:pt>
                <c:pt idx="7">
                  <c:v>0.0595524325384092</c:v>
                </c:pt>
                <c:pt idx="8">
                  <c:v>0.0612804508084448</c:v>
                </c:pt>
                <c:pt idx="9">
                  <c:v>0.0621423159254575</c:v>
                </c:pt>
                <c:pt idx="10">
                  <c:v>0.0629718447013851</c:v>
                </c:pt>
                <c:pt idx="11">
                  <c:v>0.0630727122588478</c:v>
                </c:pt>
                <c:pt idx="12">
                  <c:v>0.0634764710712304</c:v>
                </c:pt>
                <c:pt idx="13">
                  <c:v>0.0641377167593998</c:v>
                </c:pt>
                <c:pt idx="14">
                  <c:v>0.0641783296030466</c:v>
                </c:pt>
                <c:pt idx="15">
                  <c:v>0.0642003049845899</c:v>
                </c:pt>
                <c:pt idx="16">
                  <c:v>0.0646211982469294</c:v>
                </c:pt>
                <c:pt idx="17">
                  <c:v>0.0650696001794882</c:v>
                </c:pt>
                <c:pt idx="18">
                  <c:v>0.0649647521989763</c:v>
                </c:pt>
                <c:pt idx="19">
                  <c:v>0.0651938750062941</c:v>
                </c:pt>
                <c:pt idx="20">
                  <c:v>0.0655947594192256</c:v>
                </c:pt>
                <c:pt idx="21">
                  <c:v>0.0657660519967476</c:v>
                </c:pt>
                <c:pt idx="22">
                  <c:v>0.065722819687319</c:v>
                </c:pt>
                <c:pt idx="23">
                  <c:v>0.0657540799901062</c:v>
                </c:pt>
                <c:pt idx="24">
                  <c:v>0.0657022137277992</c:v>
                </c:pt>
                <c:pt idx="25">
                  <c:v>0.0659604446403587</c:v>
                </c:pt>
                <c:pt idx="26">
                  <c:v>0.0662675873028033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0.0174155365667994</c:v>
                </c:pt>
                <c:pt idx="3">
                  <c:v>0.019262552351352</c:v>
                </c:pt>
                <c:pt idx="4">
                  <c:v>0.034633019207008</c:v>
                </c:pt>
                <c:pt idx="5">
                  <c:v>0.0202562320086958</c:v>
                </c:pt>
                <c:pt idx="6">
                  <c:v>0.0202562320086958</c:v>
                </c:pt>
                <c:pt idx="7">
                  <c:v>0.0202562320086958</c:v>
                </c:pt>
                <c:pt idx="8">
                  <c:v>0.0202562320086958</c:v>
                </c:pt>
                <c:pt idx="9">
                  <c:v>0.0202562320086958</c:v>
                </c:pt>
                <c:pt idx="10">
                  <c:v>0.0202562320086958</c:v>
                </c:pt>
                <c:pt idx="11">
                  <c:v>0.0202562320086958</c:v>
                </c:pt>
                <c:pt idx="12">
                  <c:v>0.0202562320086958</c:v>
                </c:pt>
                <c:pt idx="13">
                  <c:v>0.0202562320086958</c:v>
                </c:pt>
                <c:pt idx="14">
                  <c:v>0.0202562320086958</c:v>
                </c:pt>
                <c:pt idx="15">
                  <c:v>0.0202562320086958</c:v>
                </c:pt>
                <c:pt idx="16">
                  <c:v>0.0202562320086958</c:v>
                </c:pt>
                <c:pt idx="17">
                  <c:v>0.0202562320086958</c:v>
                </c:pt>
                <c:pt idx="18">
                  <c:v>0.0202562320086958</c:v>
                </c:pt>
                <c:pt idx="19">
                  <c:v>0.0202562320086958</c:v>
                </c:pt>
                <c:pt idx="20">
                  <c:v>0.0202562320086958</c:v>
                </c:pt>
                <c:pt idx="21">
                  <c:v>0.0202562320086958</c:v>
                </c:pt>
                <c:pt idx="22">
                  <c:v>0.0202562320086958</c:v>
                </c:pt>
                <c:pt idx="23">
                  <c:v>0.0202562320086958</c:v>
                </c:pt>
                <c:pt idx="24">
                  <c:v>0.0202562320086958</c:v>
                </c:pt>
                <c:pt idx="25">
                  <c:v>0.0202562320086958</c:v>
                </c:pt>
                <c:pt idx="26">
                  <c:v>0.0202562320086958</c:v>
                </c:pt>
              </c:numCache>
            </c:numRef>
          </c:val>
        </c:ser>
        <c:gapWidth val="100"/>
        <c:overlap val="100"/>
        <c:axId val="76829043"/>
        <c:axId val="53026328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360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0">
                  <c:v>0.001158253662815</c:v>
                </c:pt>
                <c:pt idx="1">
                  <c:v>-0.0120893657523235</c:v>
                </c:pt>
                <c:pt idx="2">
                  <c:v>-0.0143769783217418</c:v>
                </c:pt>
                <c:pt idx="3">
                  <c:v>-0.0157257736162122</c:v>
                </c:pt>
                <c:pt idx="4">
                  <c:v>-0.00111452899031471</c:v>
                </c:pt>
                <c:pt idx="5">
                  <c:v>-0.0191030895987158</c:v>
                </c:pt>
                <c:pt idx="6">
                  <c:v>-0.0183306998335174</c:v>
                </c:pt>
                <c:pt idx="7">
                  <c:v>-0.0194057170698901</c:v>
                </c:pt>
                <c:pt idx="8">
                  <c:v>-0.0225137460549066</c:v>
                </c:pt>
                <c:pt idx="9">
                  <c:v>-0.0248044903554616</c:v>
                </c:pt>
                <c:pt idx="10">
                  <c:v>-0.0277492146133205</c:v>
                </c:pt>
                <c:pt idx="11">
                  <c:v>-0.0305120516930499</c:v>
                </c:pt>
                <c:pt idx="12">
                  <c:v>-0.0308418409926082</c:v>
                </c:pt>
                <c:pt idx="13">
                  <c:v>-0.0313957740767054</c:v>
                </c:pt>
                <c:pt idx="14">
                  <c:v>-0.0321067370524804</c:v>
                </c:pt>
                <c:pt idx="15">
                  <c:v>-0.0325807814966975</c:v>
                </c:pt>
                <c:pt idx="16">
                  <c:v>-0.0329164367711774</c:v>
                </c:pt>
                <c:pt idx="17">
                  <c:v>-0.0330311842346267</c:v>
                </c:pt>
                <c:pt idx="18">
                  <c:v>-0.033759515360031</c:v>
                </c:pt>
                <c:pt idx="19">
                  <c:v>-0.0346496627520023</c:v>
                </c:pt>
                <c:pt idx="20">
                  <c:v>-0.0345157522767967</c:v>
                </c:pt>
                <c:pt idx="21">
                  <c:v>-0.0352175451785958</c:v>
                </c:pt>
                <c:pt idx="22">
                  <c:v>-0.0369663013819205</c:v>
                </c:pt>
                <c:pt idx="23">
                  <c:v>-0.0377442725714359</c:v>
                </c:pt>
                <c:pt idx="24">
                  <c:v>-0.0393876006450867</c:v>
                </c:pt>
                <c:pt idx="25">
                  <c:v>-0.0403275278679433</c:v>
                </c:pt>
                <c:pt idx="26">
                  <c:v>-0.0402650129166381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388335"/>
        <c:axId val="30730504"/>
      </c:lineChart>
      <c:catAx>
        <c:axId val="768290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026328"/>
        <c:crosses val="autoZero"/>
        <c:auto val="1"/>
        <c:lblAlgn val="ctr"/>
        <c:lblOffset val="100"/>
      </c:catAx>
      <c:valAx>
        <c:axId val="53026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829043"/>
        <c:crossesAt val="1"/>
      </c:valAx>
      <c:catAx>
        <c:axId val="78388335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730504"/>
        <c:crosses val="autoZero"/>
        <c:auto val="1"/>
        <c:lblAlgn val="ctr"/>
        <c:lblOffset val="100"/>
      </c:catAx>
      <c:valAx>
        <c:axId val="30730504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38833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89.5151101575091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101.989402365626</c:v>
                </c:pt>
                <c:pt idx="29">
                  <c:v>101.082704701933</c:v>
                </c:pt>
                <c:pt idx="30">
                  <c:v>100.379360506751</c:v>
                </c:pt>
                <c:pt idx="31">
                  <c:v>100.516389274424</c:v>
                </c:pt>
                <c:pt idx="32">
                  <c:v>101.301431850098</c:v>
                </c:pt>
                <c:pt idx="33">
                  <c:v>101.826582635732</c:v>
                </c:pt>
                <c:pt idx="34">
                  <c:v>102.146619813623</c:v>
                </c:pt>
                <c:pt idx="35">
                  <c:v>103.528534671733</c:v>
                </c:pt>
                <c:pt idx="36">
                  <c:v>104.03116012025</c:v>
                </c:pt>
                <c:pt idx="37">
                  <c:v>105.804551818962</c:v>
                </c:pt>
                <c:pt idx="38">
                  <c:v>107.138484870156</c:v>
                </c:pt>
                <c:pt idx="39">
                  <c:v>108.788209547782</c:v>
                </c:pt>
                <c:pt idx="40">
                  <c:v>109.237988205624</c:v>
                </c:pt>
                <c:pt idx="41">
                  <c:v>110.636094142302</c:v>
                </c:pt>
                <c:pt idx="42">
                  <c:v>112.00588894995</c:v>
                </c:pt>
                <c:pt idx="43">
                  <c:v>112.833845973671</c:v>
                </c:pt>
                <c:pt idx="44">
                  <c:v>113.284230963672</c:v>
                </c:pt>
                <c:pt idx="45">
                  <c:v>114.497059684129</c:v>
                </c:pt>
                <c:pt idx="46">
                  <c:v>115.839644124627</c:v>
                </c:pt>
                <c:pt idx="47">
                  <c:v>116.639629881293</c:v>
                </c:pt>
                <c:pt idx="48">
                  <c:v>117.366989861229</c:v>
                </c:pt>
                <c:pt idx="49">
                  <c:v>118.390535118462</c:v>
                </c:pt>
                <c:pt idx="50">
                  <c:v>120.149696719338</c:v>
                </c:pt>
                <c:pt idx="51">
                  <c:v>121.987918434168</c:v>
                </c:pt>
                <c:pt idx="52">
                  <c:v>122.307567992247</c:v>
                </c:pt>
                <c:pt idx="53">
                  <c:v>123.201804846702</c:v>
                </c:pt>
                <c:pt idx="54">
                  <c:v>123.840415466949</c:v>
                </c:pt>
                <c:pt idx="55">
                  <c:v>125.146154349429</c:v>
                </c:pt>
                <c:pt idx="56">
                  <c:v>126.425946619363</c:v>
                </c:pt>
                <c:pt idx="57">
                  <c:v>127.130668958513</c:v>
                </c:pt>
                <c:pt idx="58">
                  <c:v>127.385752847062</c:v>
                </c:pt>
                <c:pt idx="59">
                  <c:v>128.467761990525</c:v>
                </c:pt>
                <c:pt idx="60">
                  <c:v>129.642229122102</c:v>
                </c:pt>
                <c:pt idx="61">
                  <c:v>130.682322736587</c:v>
                </c:pt>
                <c:pt idx="62">
                  <c:v>131.39973149561</c:v>
                </c:pt>
                <c:pt idx="63">
                  <c:v>131.929345133457</c:v>
                </c:pt>
                <c:pt idx="64">
                  <c:v>133.109505798507</c:v>
                </c:pt>
                <c:pt idx="65">
                  <c:v>133.967704608971</c:v>
                </c:pt>
                <c:pt idx="66">
                  <c:v>134.754375520159</c:v>
                </c:pt>
                <c:pt idx="67">
                  <c:v>136.15929712568</c:v>
                </c:pt>
                <c:pt idx="68">
                  <c:v>136.907084103804</c:v>
                </c:pt>
                <c:pt idx="69">
                  <c:v>137.987251039208</c:v>
                </c:pt>
                <c:pt idx="70">
                  <c:v>138.629571552016</c:v>
                </c:pt>
                <c:pt idx="71">
                  <c:v>140.298582747683</c:v>
                </c:pt>
                <c:pt idx="72">
                  <c:v>141.372079172064</c:v>
                </c:pt>
                <c:pt idx="73">
                  <c:v>141.972054723998</c:v>
                </c:pt>
                <c:pt idx="74">
                  <c:v>142.166478635842</c:v>
                </c:pt>
                <c:pt idx="75">
                  <c:v>142.722831817677</c:v>
                </c:pt>
                <c:pt idx="76">
                  <c:v>143.374148769068</c:v>
                </c:pt>
                <c:pt idx="77">
                  <c:v>144.862419319526</c:v>
                </c:pt>
                <c:pt idx="78">
                  <c:v>145.642376326765</c:v>
                </c:pt>
                <c:pt idx="79">
                  <c:v>147.69574067773</c:v>
                </c:pt>
                <c:pt idx="80">
                  <c:v>147.727000192812</c:v>
                </c:pt>
                <c:pt idx="81">
                  <c:v>148.402635153815</c:v>
                </c:pt>
                <c:pt idx="82">
                  <c:v>149.59563749042</c:v>
                </c:pt>
                <c:pt idx="83">
                  <c:v>150.480667366349</c:v>
                </c:pt>
                <c:pt idx="84">
                  <c:v>151.219167814242</c:v>
                </c:pt>
                <c:pt idx="85">
                  <c:v>152.333782383088</c:v>
                </c:pt>
                <c:pt idx="86">
                  <c:v>153.187208223089</c:v>
                </c:pt>
                <c:pt idx="87">
                  <c:v>153.983491046416</c:v>
                </c:pt>
                <c:pt idx="88">
                  <c:v>154.006872491125</c:v>
                </c:pt>
                <c:pt idx="89">
                  <c:v>154.340610321989</c:v>
                </c:pt>
                <c:pt idx="90">
                  <c:v>154.772656019783</c:v>
                </c:pt>
                <c:pt idx="91">
                  <c:v>156.287599049898</c:v>
                </c:pt>
                <c:pt idx="92">
                  <c:v>156.979534569182</c:v>
                </c:pt>
                <c:pt idx="93">
                  <c:v>158.004766828503</c:v>
                </c:pt>
                <c:pt idx="94">
                  <c:v>158.625318634882</c:v>
                </c:pt>
                <c:pt idx="95">
                  <c:v>159.676373609656</c:v>
                </c:pt>
                <c:pt idx="96">
                  <c:v>159.608748178764</c:v>
                </c:pt>
                <c:pt idx="97">
                  <c:v>160.6033828726</c:v>
                </c:pt>
                <c:pt idx="98">
                  <c:v>161.968124361591</c:v>
                </c:pt>
                <c:pt idx="99">
                  <c:v>162.390505974806</c:v>
                </c:pt>
                <c:pt idx="100">
                  <c:v>163.333963588343</c:v>
                </c:pt>
                <c:pt idx="101">
                  <c:v>163.298822123321</c:v>
                </c:pt>
                <c:pt idx="102">
                  <c:v>164.902940764801</c:v>
                </c:pt>
                <c:pt idx="103">
                  <c:v>166.683636181908</c:v>
                </c:pt>
                <c:pt idx="104">
                  <c:v>167.006655885727</c:v>
                </c:pt>
                <c:pt idx="105">
                  <c:v>167.387668931003</c:v>
                </c:pt>
                <c:pt idx="106">
                  <c:v>168.520713649343</c:v>
                </c:pt>
                <c:pt idx="107">
                  <c:v>169.017790563917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square"/>
            <c:size val="5"/>
            <c:spPr>
              <a:solidFill>
                <a:srgbClr val="00cc3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0.0348266162632143</c:v>
                </c:pt>
                <c:pt idx="34">
                  <c:v>0.011969546686639</c:v>
                </c:pt>
                <c:pt idx="38">
                  <c:v>0.0414850927614949</c:v>
                </c:pt>
                <c:pt idx="42">
                  <c:v>0.0445117056636055</c:v>
                </c:pt>
                <c:pt idx="46">
                  <c:v>0.0349589933534289</c:v>
                </c:pt>
                <c:pt idx="50">
                  <c:v>0.0383143306938398</c:v>
                </c:pt>
                <c:pt idx="54">
                  <c:v>0.0347373327912499</c:v>
                </c:pt>
                <c:pt idx="58">
                  <c:v>0.0301603844918357</c:v>
                </c:pt>
                <c:pt idx="62">
                  <c:v>0.0279607672126112</c:v>
                </c:pt>
                <c:pt idx="66">
                  <c:v>0.0273792709256424</c:v>
                </c:pt>
                <c:pt idx="70">
                  <c:v>0.0294272763500056</c:v>
                </c:pt>
                <c:pt idx="74">
                  <c:v>0.026020891497873</c:v>
                </c:pt>
                <c:pt idx="78">
                  <c:v>0.0234784504083159</c:v>
                </c:pt>
                <c:pt idx="82">
                  <c:v>0.0251579985947348</c:v>
                </c:pt>
                <c:pt idx="86">
                  <c:v>0.0243501587026915</c:v>
                </c:pt>
                <c:pt idx="90">
                  <c:v>0.0142193419618515</c:v>
                </c:pt>
                <c:pt idx="94">
                  <c:v>0.0224056867724418</c:v>
                </c:pt>
                <c:pt idx="98">
                  <c:v>0.0178193862785985</c:v>
                </c:pt>
                <c:pt idx="102">
                  <c:v>0.0211747136051104</c:v>
                </c:pt>
                <c:pt idx="106">
                  <c:v>0.0208341886453058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223903"/>
        <c:axId val="21085636"/>
      </c:lineChart>
      <c:catAx>
        <c:axId val="6322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085636"/>
        <c:crosses val="autoZero"/>
        <c:auto val="1"/>
        <c:lblAlgn val="ctr"/>
        <c:lblOffset val="100"/>
      </c:catAx>
      <c:valAx>
        <c:axId val="2108563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22390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image" Target="../media/image3.wmf"/><Relationship Id="rId3" Type="http://schemas.openxmlformats.org/officeDocument/2006/relationships/image" Target="../media/image4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589320</xdr:colOff>
      <xdr:row>121</xdr:row>
      <xdr:rowOff>120600</xdr:rowOff>
    </xdr:from>
    <xdr:to>
      <xdr:col>9</xdr:col>
      <xdr:colOff>425520</xdr:colOff>
      <xdr:row>141</xdr:row>
      <xdr:rowOff>101880</xdr:rowOff>
    </xdr:to>
    <xdr:graphicFrame>
      <xdr:nvGraphicFramePr>
        <xdr:cNvPr id="0" name=""/>
        <xdr:cNvGraphicFramePr/>
      </xdr:nvGraphicFramePr>
      <xdr:xfrm>
        <a:off x="2241360" y="19790280"/>
        <a:ext cx="583812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28800</xdr:colOff>
      <xdr:row>121</xdr:row>
      <xdr:rowOff>154800</xdr:rowOff>
    </xdr:from>
    <xdr:to>
      <xdr:col>18</xdr:col>
      <xdr:colOff>374760</xdr:colOff>
      <xdr:row>141</xdr:row>
      <xdr:rowOff>136080</xdr:rowOff>
    </xdr:to>
    <xdr:graphicFrame>
      <xdr:nvGraphicFramePr>
        <xdr:cNvPr id="1" name=""/>
        <xdr:cNvGraphicFramePr/>
      </xdr:nvGraphicFramePr>
      <xdr:xfrm>
        <a:off x="10267200" y="19824480"/>
        <a:ext cx="583956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27360</xdr:colOff>
      <xdr:row>121</xdr:row>
      <xdr:rowOff>154080</xdr:rowOff>
    </xdr:from>
    <xdr:to>
      <xdr:col>27</xdr:col>
      <xdr:colOff>94680</xdr:colOff>
      <xdr:row>141</xdr:row>
      <xdr:rowOff>135360</xdr:rowOff>
    </xdr:to>
    <xdr:graphicFrame>
      <xdr:nvGraphicFramePr>
        <xdr:cNvPr id="2" name=""/>
        <xdr:cNvGraphicFramePr/>
      </xdr:nvGraphicFramePr>
      <xdr:xfrm>
        <a:off x="17411400" y="19823760"/>
        <a:ext cx="585036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315000</xdr:colOff>
      <xdr:row>0</xdr:row>
      <xdr:rowOff>46080</xdr:rowOff>
    </xdr:from>
    <xdr:to>
      <xdr:col>20</xdr:col>
      <xdr:colOff>575640</xdr:colOff>
      <xdr:row>35</xdr:row>
      <xdr:rowOff>48960</xdr:rowOff>
    </xdr:to>
    <xdr:graphicFrame>
      <xdr:nvGraphicFramePr>
        <xdr:cNvPr id="3" name="Chart 1"/>
        <xdr:cNvGraphicFramePr/>
      </xdr:nvGraphicFramePr>
      <xdr:xfrm>
        <a:off x="6018480" y="46080"/>
        <a:ext cx="7231680" cy="684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105120</xdr:colOff>
      <xdr:row>0</xdr:row>
      <xdr:rowOff>327960</xdr:rowOff>
    </xdr:from>
    <xdr:to>
      <xdr:col>24</xdr:col>
      <xdr:colOff>723240</xdr:colOff>
      <xdr:row>36</xdr:row>
      <xdr:rowOff>149400</xdr:rowOff>
    </xdr:to>
    <xdr:graphicFrame>
      <xdr:nvGraphicFramePr>
        <xdr:cNvPr id="4" name="Chart 1"/>
        <xdr:cNvGraphicFramePr/>
      </xdr:nvGraphicFramePr>
      <xdr:xfrm>
        <a:off x="6566760" y="327960"/>
        <a:ext cx="13541760" cy="705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27000</xdr:colOff>
      <xdr:row>71</xdr:row>
      <xdr:rowOff>181440</xdr:rowOff>
    </xdr:from>
    <xdr:to>
      <xdr:col>21</xdr:col>
      <xdr:colOff>251280</xdr:colOff>
      <xdr:row>78</xdr:row>
      <xdr:rowOff>110520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7296480" y="13689000"/>
          <a:ext cx="9916920" cy="1262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39</xdr:row>
      <xdr:rowOff>125640</xdr:rowOff>
    </xdr:from>
    <xdr:to>
      <xdr:col>26</xdr:col>
      <xdr:colOff>430200</xdr:colOff>
      <xdr:row>69</xdr:row>
      <xdr:rowOff>158040</xdr:rowOff>
    </xdr:to>
    <xdr:pic>
      <xdr:nvPicPr>
        <xdr:cNvPr id="6" name="Image 1" descr=""/>
        <xdr:cNvPicPr/>
      </xdr:nvPicPr>
      <xdr:blipFill>
        <a:blip r:embed="rId3"/>
        <a:stretch/>
      </xdr:blipFill>
      <xdr:spPr>
        <a:xfrm>
          <a:off x="8426520" y="7844400"/>
          <a:ext cx="13004280" cy="5440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28080</xdr:colOff>
      <xdr:row>2</xdr:row>
      <xdr:rowOff>6840</xdr:rowOff>
    </xdr:from>
    <xdr:to>
      <xdr:col>28</xdr:col>
      <xdr:colOff>646200</xdr:colOff>
      <xdr:row>40</xdr:row>
      <xdr:rowOff>155880</xdr:rowOff>
    </xdr:to>
    <xdr:graphicFrame>
      <xdr:nvGraphicFramePr>
        <xdr:cNvPr id="7" name="Chart 1"/>
        <xdr:cNvGraphicFramePr/>
      </xdr:nvGraphicFramePr>
      <xdr:xfrm>
        <a:off x="9720720" y="1333800"/>
        <a:ext cx="13541400" cy="705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37</xdr:col>
      <xdr:colOff>795240</xdr:colOff>
      <xdr:row>0</xdr:row>
      <xdr:rowOff>333720</xdr:rowOff>
    </xdr:from>
    <xdr:to>
      <xdr:col>54</xdr:col>
      <xdr:colOff>606960</xdr:colOff>
      <xdr:row>34</xdr:row>
      <xdr:rowOff>131040</xdr:rowOff>
    </xdr:to>
    <xdr:graphicFrame>
      <xdr:nvGraphicFramePr>
        <xdr:cNvPr id="8" name="Chart 1"/>
        <xdr:cNvGraphicFramePr/>
      </xdr:nvGraphicFramePr>
      <xdr:xfrm>
        <a:off x="30680640" y="333720"/>
        <a:ext cx="13543200" cy="705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34920</xdr:colOff>
      <xdr:row>141</xdr:row>
      <xdr:rowOff>145440</xdr:rowOff>
    </xdr:from>
    <xdr:to>
      <xdr:col>12</xdr:col>
      <xdr:colOff>147600</xdr:colOff>
      <xdr:row>173</xdr:row>
      <xdr:rowOff>133560</xdr:rowOff>
    </xdr:to>
    <xdr:graphicFrame>
      <xdr:nvGraphicFramePr>
        <xdr:cNvPr id="9" name=""/>
        <xdr:cNvGraphicFramePr/>
      </xdr:nvGraphicFramePr>
      <xdr:xfrm>
        <a:off x="4073400" y="24822720"/>
        <a:ext cx="5766840" cy="519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1"/>
  <sheetViews>
    <sheetView showFormulas="false" showGridLines="true" showRowColHeaders="true" showZeros="true" rightToLeft="false" tabSelected="false" showOutlineSymbols="true" defaultGridColor="true" view="normal" topLeftCell="A91" colorId="64" zoomScale="75" zoomScaleNormal="75" zoomScalePageLayoutView="100" workbookViewId="0">
      <selection pane="topLeft" activeCell="W121" activeCellId="0" sqref="W121"/>
    </sheetView>
  </sheetViews>
  <sheetFormatPr defaultColWidth="11.72265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95.7915449053094</v>
      </c>
      <c r="G11" s="7"/>
      <c r="K11" s="6" t="n">
        <f aca="false">'High scenario'!AG14</f>
        <v>4908764962.12201</v>
      </c>
      <c r="L11" s="6" t="n">
        <f aca="false">K11/$B$14*100</f>
        <v>95.7915449053094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95.7915449053094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96.4895707520439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96.4895707520439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96.4895707520439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98.871778161006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98.871778161006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98.871778161006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1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  <c r="O19" s="5" t="n">
        <f aca="false">O15+1</f>
        <v>2017</v>
      </c>
      <c r="P19" s="6" t="n">
        <f aca="false">'Low scenario'!AG22</f>
        <v>4959041644.82523</v>
      </c>
      <c r="Q19" s="6" t="n">
        <f aca="false">P19/$B$14*100</f>
        <v>96.7726636074714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5665901320.8228</v>
      </c>
      <c r="F20" s="9" t="n">
        <f aca="false">E20/$B$14*100</f>
        <v>110.566597706488</v>
      </c>
      <c r="G20" s="7"/>
      <c r="H20" s="12" t="n">
        <f aca="false">'Central scenario'!BB23</f>
        <v>49.9198466641054</v>
      </c>
      <c r="K20" s="9" t="n">
        <f aca="false">'High scenario'!AG23</f>
        <v>5665901320.8228</v>
      </c>
      <c r="L20" s="9" t="n">
        <f aca="false">K20/$B$14*100</f>
        <v>110.566597706488</v>
      </c>
      <c r="M20" s="7"/>
      <c r="O20" s="7" t="n">
        <f aca="false">O16+1</f>
        <v>2017</v>
      </c>
      <c r="P20" s="9" t="n">
        <f aca="false">'Low scenario'!AG23</f>
        <v>5665901320.8228</v>
      </c>
      <c r="Q20" s="9" t="n">
        <f aca="false">P20/$B$14*100</f>
        <v>110.566597706488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5260049751.4821</v>
      </c>
      <c r="F21" s="9" t="n">
        <f aca="false">E21/$B$14*100</f>
        <v>102.646652643039</v>
      </c>
      <c r="G21" s="10" t="n">
        <f aca="false">AVERAGE(E19:E22)/AVERAGE(E15:E18)-1</f>
        <v>0.0266859038280725</v>
      </c>
      <c r="H21" s="12" t="n">
        <f aca="false">'Central scenario'!BB24</f>
        <v>50.6467141402216</v>
      </c>
      <c r="K21" s="9" t="n">
        <f aca="false">'High scenario'!AG24</f>
        <v>5260049751.4821</v>
      </c>
      <c r="L21" s="9" t="n">
        <f aca="false">K21/$B$14*100</f>
        <v>102.646652643039</v>
      </c>
      <c r="M21" s="10" t="n">
        <f aca="false">AVERAGE(K19:K22)/AVERAGE(K15:K18)-1</f>
        <v>0.0266859038280725</v>
      </c>
      <c r="O21" s="7" t="n">
        <f aca="false">O17+1</f>
        <v>2017</v>
      </c>
      <c r="P21" s="9" t="n">
        <f aca="false">'Low scenario'!AG24</f>
        <v>5260049751.4821</v>
      </c>
      <c r="Q21" s="9" t="n">
        <f aca="false">P21/$B$14*100</f>
        <v>102.646652643039</v>
      </c>
      <c r="R21" s="10" t="n">
        <f aca="false">AVERAGE(P19:P22)/AVERAGE(P15:P18)-1</f>
        <v>0.0266859038280725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5284711650.71247</v>
      </c>
      <c r="F22" s="9" t="n">
        <f aca="false">E22/$B$14*100</f>
        <v>103.127914517626</v>
      </c>
      <c r="G22" s="7"/>
      <c r="H22" s="12" t="n">
        <f aca="false">'Central scenario'!BB25</f>
        <v>52.5759107757715</v>
      </c>
      <c r="K22" s="9" t="n">
        <f aca="false">'High scenario'!AG25</f>
        <v>5284711650.71247</v>
      </c>
      <c r="L22" s="9" t="n">
        <f aca="false">K22/$B$14*100</f>
        <v>103.127914517626</v>
      </c>
      <c r="M22" s="7"/>
      <c r="O22" s="7" t="n">
        <f aca="false">O18+1</f>
        <v>2017</v>
      </c>
      <c r="P22" s="9" t="n">
        <f aca="false">'Low scenario'!AG25</f>
        <v>5284711650.71247</v>
      </c>
      <c r="Q22" s="9" t="n">
        <f aca="false">P22/$B$14*100</f>
        <v>103.127914517626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1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  <c r="O23" s="5" t="n">
        <f aca="false">O19+1</f>
        <v>2018</v>
      </c>
      <c r="P23" s="6" t="n">
        <f aca="false">'Low scenario'!AG26</f>
        <v>5162809755.58192</v>
      </c>
      <c r="Q23" s="6" t="n">
        <f aca="false">P23/$B$14*100</f>
        <v>100.74907361741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5450235053.74026</v>
      </c>
      <c r="F24" s="9" t="n">
        <f aca="false">E24/$B$14*100</f>
        <v>106.358002455501</v>
      </c>
      <c r="G24" s="7"/>
      <c r="H24" s="12" t="n">
        <f aca="false">'Central scenario'!BB27</f>
        <v>46.4292581733586</v>
      </c>
      <c r="K24" s="9" t="n">
        <f aca="false">'High scenario'!AG27</f>
        <v>5450235053.74026</v>
      </c>
      <c r="L24" s="9" t="n">
        <f aca="false">K24/$B$14*100</f>
        <v>106.358002455501</v>
      </c>
      <c r="M24" s="7"/>
      <c r="O24" s="7" t="n">
        <f aca="false">O20+1</f>
        <v>2018</v>
      </c>
      <c r="P24" s="9" t="n">
        <f aca="false">'Low scenario'!AG27</f>
        <v>5450235053.74026</v>
      </c>
      <c r="Q24" s="9" t="n">
        <f aca="false">P24/$B$14*100</f>
        <v>106.358002455501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5068039238.74151</v>
      </c>
      <c r="F25" s="9" t="n">
        <f aca="false">E25/$B$14*100</f>
        <v>98.8996849647312</v>
      </c>
      <c r="G25" s="10" t="n">
        <f aca="false">AVERAGE(E23:E26)/AVERAGE(E19:E22)-1</f>
        <v>-0.024817924445603</v>
      </c>
      <c r="H25" s="12" t="n">
        <f aca="false">'Central scenario'!BB28</f>
        <v>45.5379530641625</v>
      </c>
      <c r="K25" s="9" t="n">
        <f aca="false">'High scenario'!AG28</f>
        <v>5068039238.74151</v>
      </c>
      <c r="L25" s="9" t="n">
        <f aca="false">K25/$B$14*100</f>
        <v>98.8996849647312</v>
      </c>
      <c r="M25" s="10" t="n">
        <f aca="false">AVERAGE(K23:K26)/AVERAGE(K19:K22)-1</f>
        <v>-0.024817924445603</v>
      </c>
      <c r="O25" s="7" t="n">
        <f aca="false">O21+1</f>
        <v>2018</v>
      </c>
      <c r="P25" s="9" t="n">
        <f aca="false">'Low scenario'!AG28</f>
        <v>5068039238.74151</v>
      </c>
      <c r="Q25" s="9" t="n">
        <f aca="false">P25/$B$14*100</f>
        <v>98.8996849647312</v>
      </c>
      <c r="R25" s="10" t="n">
        <f aca="false">AVERAGE(P23:P26)/AVERAGE(P19:P22)-1</f>
        <v>-0.024817924445603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4963232196.24203</v>
      </c>
      <c r="F26" s="9" t="n">
        <f aca="false">E26/$B$14*100</f>
        <v>96.8544396544645</v>
      </c>
      <c r="G26" s="7"/>
      <c r="H26" s="12" t="n">
        <f aca="false">'Central scenario'!BB29</f>
        <v>47.1428829501671</v>
      </c>
      <c r="K26" s="9" t="n">
        <f aca="false">'High scenario'!AG29</f>
        <v>4963232196.24203</v>
      </c>
      <c r="L26" s="9" t="n">
        <f aca="false">K26/$B$14*100</f>
        <v>96.8544396544645</v>
      </c>
      <c r="M26" s="7"/>
      <c r="O26" s="7" t="n">
        <f aca="false">O22+1</f>
        <v>2018</v>
      </c>
      <c r="P26" s="9" t="n">
        <f aca="false">'Low scenario'!AG29</f>
        <v>4963232196.24203</v>
      </c>
      <c r="Q26" s="9" t="n">
        <f aca="false">P26/$B$14*100</f>
        <v>96.8544396544645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1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  <c r="O27" s="5" t="n">
        <f aca="false">O23+1</f>
        <v>2019</v>
      </c>
      <c r="P27" s="6" t="n">
        <f aca="false">'Low scenario'!AG30</f>
        <v>4861591469.29175</v>
      </c>
      <c r="Q27" s="6" t="n">
        <f aca="false">P27/$B$14*100</f>
        <v>94.870983054893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5485627117.52182</v>
      </c>
      <c r="F28" s="9" t="n">
        <f aca="false">E28/$B$14*100</f>
        <v>107.048656926266</v>
      </c>
      <c r="G28" s="7"/>
      <c r="H28" s="12" t="n">
        <f aca="false">'Central scenario'!BB31</f>
        <v>42.4620464501394</v>
      </c>
      <c r="K28" s="9" t="n">
        <f aca="false">'High scenario'!AG31</f>
        <v>5485627117.52182</v>
      </c>
      <c r="L28" s="9" t="n">
        <f aca="false">K28/$B$14*100</f>
        <v>107.048656926266</v>
      </c>
      <c r="M28" s="7"/>
      <c r="O28" s="7" t="n">
        <f aca="false">O24+1</f>
        <v>2019</v>
      </c>
      <c r="P28" s="9" t="n">
        <f aca="false">'Low scenario'!AG31</f>
        <v>5485627117.52182</v>
      </c>
      <c r="Q28" s="9" t="n">
        <f aca="false">P28/$B$14*100</f>
        <v>107.048656926266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5069990023.3073</v>
      </c>
      <c r="F29" s="9" t="n">
        <f aca="false">E29/$B$14*100</f>
        <v>98.9377533319837</v>
      </c>
      <c r="G29" s="10" t="n">
        <f aca="false">AVERAGE(E27:E30)/AVERAGE(E23:E26)-1</f>
        <v>-0.031</v>
      </c>
      <c r="H29" s="12" t="n">
        <f aca="false">'Central scenario'!BB32</f>
        <v>44.6578693163224</v>
      </c>
      <c r="K29" s="9" t="n">
        <f aca="false">'High scenario'!AG32</f>
        <v>5069990023.3073</v>
      </c>
      <c r="L29" s="9" t="n">
        <f aca="false">K29/$B$14*100</f>
        <v>98.9377533319837</v>
      </c>
      <c r="M29" s="10" t="n">
        <f aca="false">AVERAGE(K27:K30)/AVERAGE(K23:K26)-1</f>
        <v>-0.031</v>
      </c>
      <c r="O29" s="7" t="n">
        <f aca="false">O25+1</f>
        <v>2019</v>
      </c>
      <c r="P29" s="9" t="n">
        <f aca="false">'Low scenario'!AG32</f>
        <v>5069990023.3073</v>
      </c>
      <c r="Q29" s="9" t="n">
        <f aca="false">P29/$B$14*100</f>
        <v>98.9377533319837</v>
      </c>
      <c r="R29" s="10" t="n">
        <f aca="false">AVERAGE(P27:P30)/AVERAGE(P23:P26)-1</f>
        <v>-0.031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4587133830.61137</v>
      </c>
      <c r="F30" s="9" t="n">
        <f aca="false">E30/$B$14*100</f>
        <v>89.5151101575091</v>
      </c>
      <c r="G30" s="7"/>
      <c r="H30" s="12" t="n">
        <f aca="false">'Central scenario'!BB33</f>
        <v>44.6578693163224</v>
      </c>
      <c r="K30" s="9" t="n">
        <f aca="false">'High scenario'!AG33</f>
        <v>4587133830.61137</v>
      </c>
      <c r="L30" s="9" t="n">
        <f aca="false">K30/$B$14*100</f>
        <v>89.5151101575091</v>
      </c>
      <c r="M30" s="7"/>
      <c r="O30" s="7" t="n">
        <f aca="false">O26+1</f>
        <v>2019</v>
      </c>
      <c r="P30" s="9" t="n">
        <f aca="false">'Low scenario'!AG33</f>
        <v>4587133830.61137</v>
      </c>
      <c r="Q30" s="9" t="n">
        <f aca="false">P30/$B$14*100</f>
        <v>89.5151101575091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92.7134695742799</v>
      </c>
      <c r="G31" s="7"/>
      <c r="H31" s="11" t="n">
        <f aca="false">'Central scenario'!BB34</f>
        <v>45.2434019872418</v>
      </c>
      <c r="K31" s="6" t="n">
        <f aca="false">'High scenario'!AG34</f>
        <v>4751031329.67391</v>
      </c>
      <c r="L31" s="6" t="n">
        <f aca="false">K31/$B$14*100</f>
        <v>92.7134695742799</v>
      </c>
      <c r="M31" s="7"/>
      <c r="O31" s="5" t="n">
        <f aca="false">O27+1</f>
        <v>2020</v>
      </c>
      <c r="P31" s="6" t="n">
        <f aca="false">'Low scenario'!AG34</f>
        <v>4751031329.67391</v>
      </c>
      <c r="Q31" s="6" t="n">
        <f aca="false">P31/$B$14*100</f>
        <v>92.7134695742799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4876058469.92848</v>
      </c>
      <c r="F32" s="9" t="n">
        <f aca="false">E32/$B$14*100</f>
        <v>95.1532977209713</v>
      </c>
      <c r="G32" s="7"/>
      <c r="H32" s="12" t="n">
        <f aca="false">'Central scenario'!BB35</f>
        <v>45.8289346581612</v>
      </c>
      <c r="K32" s="9" t="n">
        <f aca="false">'High scenario'!AG35</f>
        <v>4876058469.92848</v>
      </c>
      <c r="L32" s="9" t="n">
        <f aca="false">K32/$B$14*100</f>
        <v>95.1532977209713</v>
      </c>
      <c r="M32" s="7"/>
      <c r="O32" s="7" t="n">
        <f aca="false">O28+1</f>
        <v>2020</v>
      </c>
      <c r="P32" s="9" t="n">
        <f aca="false">'Low scenario'!AG35</f>
        <v>4876058469.92848</v>
      </c>
      <c r="Q32" s="9" t="n">
        <f aca="false">P32/$B$14*100</f>
        <v>95.1532977209713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5126112750.43764</v>
      </c>
      <c r="F33" s="9" t="n">
        <f aca="false">E33/$B$14*100</f>
        <v>100.032954014355</v>
      </c>
      <c r="G33" s="10" t="n">
        <f aca="false">AVERAGE(E31:E34)/AVERAGE(E27:E30)-1</f>
        <v>0</v>
      </c>
      <c r="H33" s="12" t="n">
        <f aca="false">'Central scenario'!BB36</f>
        <v>46.4144673290806</v>
      </c>
      <c r="K33" s="9" t="n">
        <f aca="false">'High scenario'!AG36</f>
        <v>5126112750.43764</v>
      </c>
      <c r="L33" s="9" t="n">
        <f aca="false">K33/$B$14*100</f>
        <v>100.032954014355</v>
      </c>
      <c r="M33" s="10" t="n">
        <f aca="false">AVERAGE(K31:K34)/AVERAGE(K27:K30)-1</f>
        <v>0</v>
      </c>
      <c r="O33" s="7" t="n">
        <f aca="false">O29+1</f>
        <v>2020</v>
      </c>
      <c r="P33" s="9" t="n">
        <f aca="false">'Low scenario'!AG36</f>
        <v>5126112750.43764</v>
      </c>
      <c r="Q33" s="9" t="n">
        <f aca="false">P33/$B$14*100</f>
        <v>100.032954014355</v>
      </c>
      <c r="R33" s="10" t="n">
        <f aca="false">AVERAGE(P31:P34)/AVERAGE(P27:P30)-1</f>
        <v>0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5251139890.69221</v>
      </c>
      <c r="F34" s="9" t="n">
        <f aca="false">E34/$B$14*100</f>
        <v>102.472782161046</v>
      </c>
      <c r="G34" s="7"/>
      <c r="H34" s="12" t="n">
        <f aca="false">'Central scenario'!BB37</f>
        <v>47</v>
      </c>
      <c r="K34" s="9" t="n">
        <f aca="false">'High scenario'!AG37</f>
        <v>5251139890.69221</v>
      </c>
      <c r="L34" s="9" t="n">
        <f aca="false">K34/$B$14*100</f>
        <v>102.472782161046</v>
      </c>
      <c r="M34" s="7"/>
      <c r="O34" s="7" t="n">
        <f aca="false">O30+1</f>
        <v>2020</v>
      </c>
      <c r="P34" s="9" t="n">
        <f aca="false">'Low scenario'!AG37</f>
        <v>5251139890.69221</v>
      </c>
      <c r="Q34" s="9" t="n">
        <f aca="false">P34/$B$14*100</f>
        <v>102.472782161046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5226369460.21736</v>
      </c>
      <c r="F35" s="6" t="n">
        <f aca="false">E35/$B$14*100</f>
        <v>101.989402365626</v>
      </c>
      <c r="G35" s="7"/>
      <c r="H35" s="11" t="n">
        <f aca="false">'Central scenario'!BB38</f>
        <v>48</v>
      </c>
      <c r="K35" s="6" t="n">
        <f aca="false">'High scenario'!AG38</f>
        <v>5266513107.76392</v>
      </c>
      <c r="L35" s="6" t="n">
        <f aca="false">K35/$B$14*100</f>
        <v>102.772781086402</v>
      </c>
      <c r="M35" s="7"/>
      <c r="O35" s="5" t="n">
        <f aca="false">O31+1</f>
        <v>2021</v>
      </c>
      <c r="P35" s="6" t="n">
        <f aca="false">'Low scenario'!AG38</f>
        <v>5213767917.86485</v>
      </c>
      <c r="Q35" s="6" t="n">
        <f aca="false">P35/$B$14*100</f>
        <v>101.743490976621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5179906427.1055</v>
      </c>
      <c r="F36" s="9" t="n">
        <f aca="false">E36/$B$14*100</f>
        <v>101.082704701933</v>
      </c>
      <c r="G36" s="7"/>
      <c r="H36" s="12" t="n">
        <f aca="false">'Central scenario'!BB39</f>
        <v>49</v>
      </c>
      <c r="K36" s="9" t="n">
        <f aca="false">'High scenario'!AG39</f>
        <v>5258107380.71179</v>
      </c>
      <c r="L36" s="9" t="n">
        <f aca="false">K36/$B$14*100</f>
        <v>102.608748465858</v>
      </c>
      <c r="M36" s="7"/>
      <c r="O36" s="7" t="n">
        <f aca="false">O32+1</f>
        <v>2021</v>
      </c>
      <c r="P36" s="9" t="n">
        <f aca="false">'Low scenario'!AG39</f>
        <v>5176524969.40292</v>
      </c>
      <c r="Q36" s="9" t="n">
        <f aca="false">P36/$B$14*100</f>
        <v>101.016717623745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5143864088.03437</v>
      </c>
      <c r="F37" s="9" t="n">
        <f aca="false">E37/$B$14*100</f>
        <v>100.379360506751</v>
      </c>
      <c r="G37" s="10" t="n">
        <f aca="false">AVERAGE(E35:E38)/AVERAGE(E31:E34)-1</f>
        <v>0.0348266162632143</v>
      </c>
      <c r="H37" s="12" t="n">
        <f aca="false">'Central scenario'!BB40</f>
        <v>50</v>
      </c>
      <c r="K37" s="9" t="n">
        <f aca="false">'High scenario'!AG40</f>
        <v>5256710879.56766</v>
      </c>
      <c r="L37" s="9" t="n">
        <f aca="false">K37/$B$14*100</f>
        <v>102.581496600451</v>
      </c>
      <c r="M37" s="10" t="n">
        <f aca="false">AVERAGE(K35:K38)/AVERAGE(K31:K34)-1</f>
        <v>0.0535621544948683</v>
      </c>
      <c r="O37" s="7" t="n">
        <f aca="false">O33+1</f>
        <v>2021</v>
      </c>
      <c r="P37" s="9" t="n">
        <f aca="false">'Low scenario'!AG40</f>
        <v>5129770088.93506</v>
      </c>
      <c r="Q37" s="9" t="n">
        <f aca="false">P37/$B$14*100</f>
        <v>100.104324737462</v>
      </c>
      <c r="R37" s="10" t="n">
        <f aca="false">AVERAGE(P35:P38)/AVERAGE(P31:P34)-1</f>
        <v>0.0324214810870505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5150886023.15632</v>
      </c>
      <c r="F38" s="9" t="n">
        <f aca="false">E38/$B$14*100</f>
        <v>100.516389274424</v>
      </c>
      <c r="G38" s="7"/>
      <c r="H38" s="12" t="n">
        <f aca="false">'Central scenario'!BB41</f>
        <v>51</v>
      </c>
      <c r="K38" s="9" t="n">
        <f aca="false">'High scenario'!AG41</f>
        <v>5294486753.06762</v>
      </c>
      <c r="L38" s="9" t="n">
        <f aca="false">K38/$B$14*100</f>
        <v>103.318669659384</v>
      </c>
      <c r="M38" s="7"/>
      <c r="O38" s="7" t="n">
        <f aca="false">O34+1</f>
        <v>2021</v>
      </c>
      <c r="P38" s="9" t="n">
        <f aca="false">'Low scenario'!AG41</f>
        <v>5132849874.63049</v>
      </c>
      <c r="Q38" s="9" t="n">
        <f aca="false">P38/$B$14*100</f>
        <v>100.164424871002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5191114933.68337</v>
      </c>
      <c r="F39" s="6" t="n">
        <f aca="false">E39/$B$14*100</f>
        <v>101.301431850098</v>
      </c>
      <c r="G39" s="7"/>
      <c r="H39" s="11" t="n">
        <f aca="false">'Central scenario'!BB42</f>
        <v>51.125</v>
      </c>
      <c r="K39" s="6" t="n">
        <f aca="false">'High scenario'!AG42</f>
        <v>5349777258.00535</v>
      </c>
      <c r="L39" s="6" t="n">
        <f aca="false">K39/$B$14*100</f>
        <v>104.397630034845</v>
      </c>
      <c r="M39" s="7"/>
      <c r="O39" s="5" t="n">
        <f aca="false">O35+1</f>
        <v>2022</v>
      </c>
      <c r="P39" s="6" t="n">
        <f aca="false">'Low scenario'!AG42</f>
        <v>5156735561.36994</v>
      </c>
      <c r="Q39" s="6" t="n">
        <f aca="false">P39/$B$14*100</f>
        <v>100.630539433739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5218025886.82542</v>
      </c>
      <c r="F40" s="9" t="n">
        <f aca="false">E40/$B$14*100</f>
        <v>101.826582635732</v>
      </c>
      <c r="G40" s="7"/>
      <c r="H40" s="12" t="n">
        <f aca="false">'Central scenario'!BB43</f>
        <v>51.25</v>
      </c>
      <c r="K40" s="9" t="n">
        <f aca="false">'High scenario'!AG43</f>
        <v>5401646349.61786</v>
      </c>
      <c r="L40" s="9" t="n">
        <f aca="false">K40/$B$14*100</f>
        <v>105.409823622588</v>
      </c>
      <c r="M40" s="7"/>
      <c r="O40" s="7" t="n">
        <f aca="false">O36+1</f>
        <v>2022</v>
      </c>
      <c r="P40" s="9" t="n">
        <f aca="false">'Low scenario'!AG43</f>
        <v>5192129753.61927</v>
      </c>
      <c r="Q40" s="9" t="n">
        <f aca="false">P40/$B$14*100</f>
        <v>101.32123544025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5234425948.92861</v>
      </c>
      <c r="F41" s="9" t="n">
        <f aca="false">E41/$B$14*100</f>
        <v>102.146619813623</v>
      </c>
      <c r="G41" s="10" t="n">
        <f aca="false">AVERAGE(E39:E42)/AVERAGE(E35:E38)-1</f>
        <v>0.011969546686639</v>
      </c>
      <c r="H41" s="12" t="n">
        <f aca="false">'Central scenario'!BB44</f>
        <v>51.375</v>
      </c>
      <c r="K41" s="9" t="n">
        <f aca="false">'High scenario'!AG44</f>
        <v>5462474925.7565</v>
      </c>
      <c r="L41" s="9" t="n">
        <f aca="false">K41/$B$14*100</f>
        <v>106.596856069175</v>
      </c>
      <c r="M41" s="10" t="n">
        <f aca="false">AVERAGE(K39:K42)/AVERAGE(K35:K38)-1</f>
        <v>0.0304009060830797</v>
      </c>
      <c r="O41" s="7" t="n">
        <f aca="false">O37+1</f>
        <v>2022</v>
      </c>
      <c r="P41" s="9" t="n">
        <f aca="false">'Low scenario'!AG44</f>
        <v>5225957391.39508</v>
      </c>
      <c r="Q41" s="9" t="n">
        <f aca="false">P41/$B$14*100</f>
        <v>101.981361094675</v>
      </c>
      <c r="R41" s="10" t="n">
        <f aca="false">AVERAGE(P39:P42)/AVERAGE(P35:P38)-1</f>
        <v>0.00915611930371441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5305241126.2267</v>
      </c>
      <c r="F42" s="9" t="n">
        <f aca="false">E42/$B$14*100</f>
        <v>103.528534671733</v>
      </c>
      <c r="G42" s="7"/>
      <c r="H42" s="12" t="n">
        <f aca="false">'Central scenario'!BB45</f>
        <v>51.5</v>
      </c>
      <c r="K42" s="9" t="n">
        <f aca="false">'High scenario'!AG45</f>
        <v>5502643555.05525</v>
      </c>
      <c r="L42" s="9" t="n">
        <f aca="false">K42/$B$14*100</f>
        <v>107.380722293561</v>
      </c>
      <c r="M42" s="7"/>
      <c r="O42" s="7" t="n">
        <f aca="false">O38+1</f>
        <v>2022</v>
      </c>
      <c r="P42" s="9" t="n">
        <f aca="false">'Low scenario'!AG45</f>
        <v>5267190678.48049</v>
      </c>
      <c r="Q42" s="9" t="n">
        <f aca="false">P42/$B$14*100</f>
        <v>102.786003464378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5330997785.57683</v>
      </c>
      <c r="F43" s="6" t="n">
        <f aca="false">E43/$B$14*100</f>
        <v>104.03116012025</v>
      </c>
      <c r="G43" s="7"/>
      <c r="H43" s="11" t="n">
        <f aca="false">'Central scenario'!BB46</f>
        <v>51.625</v>
      </c>
      <c r="K43" s="6" t="n">
        <f aca="false">'High scenario'!AG46</f>
        <v>5535531969.89141</v>
      </c>
      <c r="L43" s="6" t="n">
        <f aca="false">K43/$B$14*100</f>
        <v>108.022519586964</v>
      </c>
      <c r="M43" s="7"/>
      <c r="O43" s="5" t="n">
        <f aca="false">O39+1</f>
        <v>2023</v>
      </c>
      <c r="P43" s="6" t="n">
        <f aca="false">'Low scenario'!AG46</f>
        <v>5297882905.27075</v>
      </c>
      <c r="Q43" s="6" t="n">
        <f aca="false">P43/$B$14*100</f>
        <v>103.38494349176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5421873896.23317</v>
      </c>
      <c r="F44" s="9" t="n">
        <f aca="false">E44/$B$14*100</f>
        <v>105.804551818962</v>
      </c>
      <c r="G44" s="7"/>
      <c r="H44" s="12" t="n">
        <f aca="false">'Central scenario'!BB47</f>
        <v>51.75</v>
      </c>
      <c r="K44" s="9" t="n">
        <f aca="false">'High scenario'!AG47</f>
        <v>5614424700.78591</v>
      </c>
      <c r="L44" s="9" t="n">
        <f aca="false">K44/$B$14*100</f>
        <v>109.562062961417</v>
      </c>
      <c r="M44" s="7"/>
      <c r="O44" s="7" t="n">
        <f aca="false">O40+1</f>
        <v>2023</v>
      </c>
      <c r="P44" s="9" t="n">
        <f aca="false">'Low scenario'!AG47</f>
        <v>5294008359.12865</v>
      </c>
      <c r="Q44" s="9" t="n">
        <f aca="false">P44/$B$14*100</f>
        <v>103.309334094361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5490230282.27943</v>
      </c>
      <c r="F45" s="9" t="n">
        <f aca="false">E45/$B$14*100</f>
        <v>107.138484870156</v>
      </c>
      <c r="G45" s="10" t="n">
        <f aca="false">AVERAGE(E43:E46)/AVERAGE(E39:E42)-1</f>
        <v>0.0414850927614949</v>
      </c>
      <c r="H45" s="12" t="n">
        <f aca="false">'Central scenario'!BB48</f>
        <v>51.875</v>
      </c>
      <c r="K45" s="9" t="n">
        <f aca="false">'High scenario'!AG48</f>
        <v>5661665166.37361</v>
      </c>
      <c r="L45" s="9" t="n">
        <f aca="false">K45/$B$14*100</f>
        <v>110.483931744219</v>
      </c>
      <c r="M45" s="10" t="n">
        <f aca="false">AVERAGE(K43:K46)/AVERAGE(K39:K42)-1</f>
        <v>0.0389796432037464</v>
      </c>
      <c r="O45" s="7" t="n">
        <f aca="false">O41+1</f>
        <v>2023</v>
      </c>
      <c r="P45" s="9" t="n">
        <f aca="false">'Low scenario'!AG48</f>
        <v>5317726419.94311</v>
      </c>
      <c r="Q45" s="9" t="n">
        <f aca="false">P45/$B$14*100</f>
        <v>103.77217753973</v>
      </c>
      <c r="R45" s="10" t="n">
        <f aca="false">AVERAGE(P43:P46)/AVERAGE(P39:P42)-1</f>
        <v>0.0198171435019674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5574769170.36902</v>
      </c>
      <c r="F46" s="9" t="n">
        <f aca="false">E46/$B$14*100</f>
        <v>108.788209547782</v>
      </c>
      <c r="G46" s="7"/>
      <c r="H46" s="12" t="n">
        <f aca="false">'Central scenario'!BB49</f>
        <v>52</v>
      </c>
      <c r="K46" s="9" t="n">
        <f aca="false">'High scenario'!AG49</f>
        <v>5751423313.61036</v>
      </c>
      <c r="L46" s="9" t="n">
        <f aca="false">K46/$B$14*100</f>
        <v>112.235507070802</v>
      </c>
      <c r="M46" s="7"/>
      <c r="O46" s="7" t="n">
        <f aca="false">O42+1</f>
        <v>2023</v>
      </c>
      <c r="P46" s="9" t="n">
        <f aca="false">'Low scenario'!AG49</f>
        <v>5345424870.64005</v>
      </c>
      <c r="Q46" s="9" t="n">
        <f aca="false">P46/$B$14*100</f>
        <v>104.312695858333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5597817736.06977</v>
      </c>
      <c r="F47" s="6" t="n">
        <f aca="false">E47/$B$14*100</f>
        <v>109.237988205624</v>
      </c>
      <c r="G47" s="7"/>
      <c r="H47" s="11" t="n">
        <f aca="false">'Central scenario'!BB50</f>
        <v>52</v>
      </c>
      <c r="K47" s="6" t="n">
        <f aca="false">'High scenario'!AG50</f>
        <v>5832646745.361</v>
      </c>
      <c r="L47" s="6" t="n">
        <f aca="false">K47/$B$14*100</f>
        <v>113.82053264647</v>
      </c>
      <c r="M47" s="7"/>
      <c r="O47" s="5" t="n">
        <f aca="false">O43+1</f>
        <v>2024</v>
      </c>
      <c r="P47" s="6" t="n">
        <f aca="false">'Low scenario'!AG50</f>
        <v>5391450741.75989</v>
      </c>
      <c r="Q47" s="6" t="n">
        <f aca="false">P47/$B$14*100</f>
        <v>105.21086257322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5669462612.89146</v>
      </c>
      <c r="F48" s="9" t="n">
        <f aca="false">E48/$B$14*100</f>
        <v>110.636094142302</v>
      </c>
      <c r="G48" s="7"/>
      <c r="H48" s="12" t="n">
        <f aca="false">'Central scenario'!BB51</f>
        <v>52</v>
      </c>
      <c r="K48" s="9" t="n">
        <f aca="false">'High scenario'!AG51</f>
        <v>5896395841.12552</v>
      </c>
      <c r="L48" s="9" t="n">
        <f aca="false">K48/$B$14*100</f>
        <v>115.064557246694</v>
      </c>
      <c r="M48" s="7"/>
      <c r="O48" s="7" t="n">
        <f aca="false">O44+1</f>
        <v>2024</v>
      </c>
      <c r="P48" s="9" t="n">
        <f aca="false">'Low scenario'!AG51</f>
        <v>5405520928.94675</v>
      </c>
      <c r="Q48" s="9" t="n">
        <f aca="false">P48/$B$14*100</f>
        <v>105.485433667607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5739656707.40917</v>
      </c>
      <c r="F49" s="9" t="n">
        <f aca="false">E49/$B$14*100</f>
        <v>112.00588894995</v>
      </c>
      <c r="G49" s="10" t="n">
        <f aca="false">AVERAGE(E47:E50)/AVERAGE(E43:E46)-1</f>
        <v>0.0445117056636055</v>
      </c>
      <c r="H49" s="12" t="n">
        <f aca="false">'Central scenario'!BB52</f>
        <v>52</v>
      </c>
      <c r="K49" s="9" t="n">
        <f aca="false">'High scenario'!AG52</f>
        <v>5929399564.95115</v>
      </c>
      <c r="L49" s="9" t="n">
        <f aca="false">K49/$B$14*100</f>
        <v>115.708604724477</v>
      </c>
      <c r="M49" s="10" t="n">
        <f aca="false">AVERAGE(K47:K50)/AVERAGE(K43:K46)-1</f>
        <v>0.0459951460372869</v>
      </c>
      <c r="O49" s="7" t="n">
        <f aca="false">O45+1</f>
        <v>2024</v>
      </c>
      <c r="P49" s="9" t="n">
        <f aca="false">'Low scenario'!AG52</f>
        <v>5427928908.82511</v>
      </c>
      <c r="Q49" s="9" t="n">
        <f aca="false">P49/$B$14*100</f>
        <v>105.922711685055</v>
      </c>
      <c r="R49" s="10" t="n">
        <f aca="false">AVERAGE(P47:P50)/AVERAGE(P43:P46)-1</f>
        <v>0.0193660566861065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5782084736.23154</v>
      </c>
      <c r="F50" s="9" t="n">
        <f aca="false">E50/$B$14*100</f>
        <v>112.833845973671</v>
      </c>
      <c r="G50" s="7"/>
      <c r="H50" s="7" t="n">
        <v>52</v>
      </c>
      <c r="K50" s="9" t="n">
        <f aca="false">'High scenario'!AG53</f>
        <v>5942393555.97418</v>
      </c>
      <c r="L50" s="9" t="n">
        <f aca="false">K50/$B$14*100</f>
        <v>115.962174509176</v>
      </c>
      <c r="M50" s="7"/>
      <c r="O50" s="7" t="n">
        <f aca="false">O46+1</f>
        <v>2024</v>
      </c>
      <c r="P50" s="9" t="n">
        <f aca="false">'Low scenario'!AG53</f>
        <v>5441768334.4362</v>
      </c>
      <c r="Q50" s="9" t="n">
        <f aca="false">P50/$B$14*100</f>
        <v>106.192779608477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5805164372.96325</v>
      </c>
      <c r="F51" s="6" t="n">
        <f aca="false">E51/$B$14*100</f>
        <v>113.284230963672</v>
      </c>
      <c r="G51" s="7"/>
      <c r="H51" s="3" t="n">
        <f aca="false">H50</f>
        <v>52</v>
      </c>
      <c r="K51" s="6" t="n">
        <f aca="false">'High scenario'!AG54</f>
        <v>6016778893.26044</v>
      </c>
      <c r="L51" s="6" t="n">
        <f aca="false">K51/$B$14*100</f>
        <v>117.413758855124</v>
      </c>
      <c r="M51" s="7"/>
      <c r="O51" s="5" t="n">
        <f aca="false">O47+1</f>
        <v>2025</v>
      </c>
      <c r="P51" s="6" t="n">
        <f aca="false">'Low scenario'!AG54</f>
        <v>5476310678.62222</v>
      </c>
      <c r="Q51" s="6" t="n">
        <f aca="false">P51/$B$14*100</f>
        <v>106.866852321219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5867314859.5633</v>
      </c>
      <c r="F52" s="9" t="n">
        <f aca="false">E52/$B$14*100</f>
        <v>114.497059684129</v>
      </c>
      <c r="G52" s="7"/>
      <c r="H52" s="3" t="n">
        <f aca="false">H51</f>
        <v>52</v>
      </c>
      <c r="K52" s="9" t="n">
        <f aca="false">'High scenario'!AG55</f>
        <v>6086680772.27086</v>
      </c>
      <c r="L52" s="9" t="n">
        <f aca="false">K52/$B$14*100</f>
        <v>118.777851255934</v>
      </c>
      <c r="M52" s="7"/>
      <c r="O52" s="7" t="n">
        <f aca="false">O48+1</f>
        <v>2025</v>
      </c>
      <c r="P52" s="9" t="n">
        <f aca="false">'Low scenario'!AG55</f>
        <v>5520043278.75853</v>
      </c>
      <c r="Q52" s="9" t="n">
        <f aca="false">P52/$B$14*100</f>
        <v>107.720267255955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5936114579.48348</v>
      </c>
      <c r="F53" s="9" t="n">
        <f aca="false">E53/$B$14*100</f>
        <v>115.839644124627</v>
      </c>
      <c r="G53" s="10" t="n">
        <f aca="false">AVERAGE(E51:E54)/AVERAGE(E47:E50)-1</f>
        <v>0.0349589933534289</v>
      </c>
      <c r="H53" s="3" t="n">
        <f aca="false">H52</f>
        <v>52</v>
      </c>
      <c r="K53" s="9" t="n">
        <f aca="false">'High scenario'!AG56</f>
        <v>6151653255.4786</v>
      </c>
      <c r="L53" s="9" t="n">
        <f aca="false">K53/$B$14*100</f>
        <v>120.045749513607</v>
      </c>
      <c r="M53" s="10" t="n">
        <f aca="false">AVERAGE(K51:K54)/AVERAGE(K47:K50)-1</f>
        <v>0.0373566645410908</v>
      </c>
      <c r="O53" s="7" t="n">
        <f aca="false">O49+1</f>
        <v>2025</v>
      </c>
      <c r="P53" s="9" t="n">
        <f aca="false">'Low scenario'!AG56</f>
        <v>5541544120.06749</v>
      </c>
      <c r="Q53" s="9" t="n">
        <f aca="false">P53/$B$14*100</f>
        <v>108.139843019236</v>
      </c>
      <c r="R53" s="10" t="n">
        <f aca="false">AVERAGE(P51:P54)/AVERAGE(P47:P50)-1</f>
        <v>0.0214114505644072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5977109241.97063</v>
      </c>
      <c r="F54" s="9" t="n">
        <f aca="false">E54/$B$14*100</f>
        <v>116.639629881293</v>
      </c>
      <c r="G54" s="7"/>
      <c r="H54" s="3" t="n">
        <f aca="false">H53</f>
        <v>52</v>
      </c>
      <c r="K54" s="9" t="n">
        <f aca="false">'High scenario'!AG57</f>
        <v>6227371288.81313</v>
      </c>
      <c r="L54" s="9" t="n">
        <f aca="false">K54/$B$14*100</f>
        <v>121.523340607554</v>
      </c>
      <c r="M54" s="7"/>
      <c r="O54" s="7" t="n">
        <f aca="false">O50+1</f>
        <v>2025</v>
      </c>
      <c r="P54" s="9" t="n">
        <f aca="false">'Low scenario'!AG57</f>
        <v>5592685646.86652</v>
      </c>
      <c r="Q54" s="9" t="n">
        <f aca="false">P54/$B$14*100</f>
        <v>109.13783862479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6014382251.69074</v>
      </c>
      <c r="F55" s="6" t="n">
        <f aca="false">E55/$B$14*100</f>
        <v>117.366989861229</v>
      </c>
      <c r="G55" s="7"/>
      <c r="H55" s="3" t="n">
        <f aca="false">H54</f>
        <v>52</v>
      </c>
      <c r="K55" s="6" t="n">
        <f aca="false">'High scenario'!AG58</f>
        <v>6309771906.5438</v>
      </c>
      <c r="L55" s="6" t="n">
        <f aca="false">K55/$B$14*100</f>
        <v>123.131338247384</v>
      </c>
      <c r="M55" s="7"/>
      <c r="O55" s="5" t="n">
        <f aca="false">O51+1</f>
        <v>2026</v>
      </c>
      <c r="P55" s="6" t="n">
        <f aca="false">'Low scenario'!AG58</f>
        <v>5617362782.57599</v>
      </c>
      <c r="Q55" s="6" t="n">
        <f aca="false">P55/$B$14*100</f>
        <v>109.619397829944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6066833050.98436</v>
      </c>
      <c r="F56" s="9" t="n">
        <f aca="false">E56/$B$14*100</f>
        <v>118.390535118462</v>
      </c>
      <c r="G56" s="7"/>
      <c r="H56" s="3" t="n">
        <f aca="false">H55</f>
        <v>52</v>
      </c>
      <c r="K56" s="9" t="n">
        <f aca="false">'High scenario'!AG59</f>
        <v>6403323976.16505</v>
      </c>
      <c r="L56" s="9" t="n">
        <f aca="false">K56/$B$14*100</f>
        <v>124.956949648064</v>
      </c>
      <c r="M56" s="7"/>
      <c r="O56" s="7" t="n">
        <f aca="false">O52+1</f>
        <v>2026</v>
      </c>
      <c r="P56" s="9" t="n">
        <f aca="false">'Low scenario'!AG59</f>
        <v>5632646086.43386</v>
      </c>
      <c r="Q56" s="9" t="n">
        <f aca="false">P56/$B$14*100</f>
        <v>109.917642153944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6156979951.08526</v>
      </c>
      <c r="F57" s="9" t="n">
        <f aca="false">E57/$B$14*100</f>
        <v>120.149696719338</v>
      </c>
      <c r="G57" s="10" t="n">
        <f aca="false">AVERAGE(E55:E58)/AVERAGE(E51:E54)-1</f>
        <v>0.0383143306938398</v>
      </c>
      <c r="H57" s="3" t="n">
        <f aca="false">H56</f>
        <v>52</v>
      </c>
      <c r="K57" s="9" t="n">
        <f aca="false">'High scenario'!AG60</f>
        <v>6489982263.95116</v>
      </c>
      <c r="L57" s="9" t="n">
        <f aca="false">K57/$B$14*100</f>
        <v>126.648033114054</v>
      </c>
      <c r="M57" s="10" t="n">
        <f aca="false">AVERAGE(K55:K58)/AVERAGE(K51:K54)-1</f>
        <v>0.0515397861963713</v>
      </c>
      <c r="O57" s="7" t="n">
        <f aca="false">O53+1</f>
        <v>2026</v>
      </c>
      <c r="P57" s="9" t="n">
        <f aca="false">'Low scenario'!AG60</f>
        <v>5674129751.38216</v>
      </c>
      <c r="Q57" s="9" t="n">
        <f aca="false">P57/$B$14*100</f>
        <v>110.727170494452</v>
      </c>
      <c r="R57" s="10" t="n">
        <f aca="false">AVERAGE(P55:P58)/AVERAGE(P51:P54)-1</f>
        <v>0.0235704555796155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6251178226.67722</v>
      </c>
      <c r="F58" s="9" t="n">
        <f aca="false">E58/$B$14*100</f>
        <v>121.987918434168</v>
      </c>
      <c r="G58" s="7"/>
      <c r="H58" s="3" t="n">
        <f aca="false">H57</f>
        <v>52</v>
      </c>
      <c r="K58" s="9" t="n">
        <f aca="false">'High scenario'!AG61</f>
        <v>6541228064.89334</v>
      </c>
      <c r="L58" s="9" t="n">
        <f aca="false">K58/$B$14*100</f>
        <v>127.648063565714</v>
      </c>
      <c r="M58" s="7"/>
      <c r="O58" s="7" t="n">
        <f aca="false">O54+1</f>
        <v>2026</v>
      </c>
      <c r="P58" s="9" t="n">
        <f aca="false">'Low scenario'!AG61</f>
        <v>5728073044.54767</v>
      </c>
      <c r="Q58" s="9" t="n">
        <f aca="false">P58/$B$14*100</f>
        <v>111.779840856443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6267558425.49752</v>
      </c>
      <c r="F59" s="6" t="n">
        <f aca="false">E59/$B$14*100</f>
        <v>122.307567992247</v>
      </c>
      <c r="G59" s="7"/>
      <c r="H59" s="3" t="n">
        <f aca="false">H58</f>
        <v>52</v>
      </c>
      <c r="K59" s="6" t="n">
        <f aca="false">'High scenario'!AG62</f>
        <v>6652474312.88682</v>
      </c>
      <c r="L59" s="6" t="n">
        <f aca="false">K59/$B$14*100</f>
        <v>129.818966031496</v>
      </c>
      <c r="M59" s="7"/>
      <c r="O59" s="5" t="n">
        <f aca="false">O55+1</f>
        <v>2027</v>
      </c>
      <c r="P59" s="6" t="n">
        <f aca="false">'Low scenario'!AG62</f>
        <v>5740280353.65088</v>
      </c>
      <c r="Q59" s="6" t="n">
        <f aca="false">P59/$B$14*100</f>
        <v>112.018059024792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6313382913.90436</v>
      </c>
      <c r="F60" s="9" t="n">
        <f aca="false">E60/$B$14*100</f>
        <v>123.201804846702</v>
      </c>
      <c r="G60" s="7"/>
      <c r="H60" s="3" t="n">
        <f aca="false">H59</f>
        <v>52</v>
      </c>
      <c r="K60" s="9" t="n">
        <f aca="false">'High scenario'!AG63</f>
        <v>6704985037.30802</v>
      </c>
      <c r="L60" s="9" t="n">
        <f aca="false">K60/$B$14*100</f>
        <v>130.84368069093</v>
      </c>
      <c r="M60" s="7"/>
      <c r="O60" s="7" t="n">
        <f aca="false">O56+1</f>
        <v>2027</v>
      </c>
      <c r="P60" s="9" t="n">
        <f aca="false">'Low scenario'!AG63</f>
        <v>5771682665.4163</v>
      </c>
      <c r="Q60" s="9" t="n">
        <f aca="false">P60/$B$14*100</f>
        <v>112.630855926012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6346108030.095</v>
      </c>
      <c r="F61" s="9" t="n">
        <f aca="false">E61/$B$14*100</f>
        <v>123.840415466949</v>
      </c>
      <c r="G61" s="10" t="n">
        <f aca="false">AVERAGE(E59:E62)/AVERAGE(E55:E58)-1</f>
        <v>0.0347373327912499</v>
      </c>
      <c r="H61" s="3" t="n">
        <f aca="false">H60</f>
        <v>52</v>
      </c>
      <c r="K61" s="9" t="n">
        <f aca="false">'High scenario'!AG64</f>
        <v>6790552301.71129</v>
      </c>
      <c r="L61" s="9" t="n">
        <f aca="false">K61/$B$14*100</f>
        <v>132.513473503126</v>
      </c>
      <c r="M61" s="10" t="n">
        <f aca="false">AVERAGE(K59:K62)/AVERAGE(K55:K58)-1</f>
        <v>0.0483993812756611</v>
      </c>
      <c r="O61" s="7" t="n">
        <f aca="false">O57+1</f>
        <v>2027</v>
      </c>
      <c r="P61" s="9" t="n">
        <f aca="false">'Low scenario'!AG64</f>
        <v>5804503334.48393</v>
      </c>
      <c r="Q61" s="9" t="n">
        <f aca="false">P61/$B$14*100</f>
        <v>113.271331202192</v>
      </c>
      <c r="R61" s="10" t="n">
        <f aca="false">AVERAGE(P59:P62)/AVERAGE(P55:P58)-1</f>
        <v>0.0225718251392462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6413019627.37987</v>
      </c>
      <c r="F62" s="9" t="n">
        <f aca="false">E62/$B$14*100</f>
        <v>125.146154349429</v>
      </c>
      <c r="G62" s="7"/>
      <c r="H62" s="3" t="n">
        <f aca="false">H61</f>
        <v>52</v>
      </c>
      <c r="K62" s="9" t="n">
        <f aca="false">'High scenario'!AG65</f>
        <v>6842303051.65756</v>
      </c>
      <c r="L62" s="9" t="n">
        <f aca="false">K62/$B$14*100</f>
        <v>133.523357725657</v>
      </c>
      <c r="M62" s="7"/>
      <c r="O62" s="7" t="n">
        <f aca="false">O58+1</f>
        <v>2027</v>
      </c>
      <c r="P62" s="9" t="n">
        <f aca="false">'Low scenario'!AG65</f>
        <v>5847047072.10678</v>
      </c>
      <c r="Q62" s="9" t="n">
        <f aca="false">P62/$B$14*100</f>
        <v>114.101546212359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6478601610.21205</v>
      </c>
      <c r="F63" s="6" t="n">
        <f aca="false">E63/$B$14*100</f>
        <v>126.425946619363</v>
      </c>
      <c r="G63" s="7"/>
      <c r="H63" s="3" t="n">
        <f aca="false">H62</f>
        <v>52</v>
      </c>
      <c r="K63" s="6" t="n">
        <f aca="false">'High scenario'!AG66</f>
        <v>6914401829.9897</v>
      </c>
      <c r="L63" s="6" t="n">
        <f aca="false">K63/$B$14*100</f>
        <v>134.930321272601</v>
      </c>
      <c r="M63" s="7"/>
      <c r="O63" s="5" t="n">
        <f aca="false">O59+1</f>
        <v>2028</v>
      </c>
      <c r="P63" s="6" t="n">
        <f aca="false">'Low scenario'!AG66</f>
        <v>5874717045.36212</v>
      </c>
      <c r="Q63" s="6" t="n">
        <f aca="false">P63/$B$14*100</f>
        <v>114.641508811113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6514714571.22402</v>
      </c>
      <c r="F64" s="9" t="n">
        <f aca="false">E64/$B$14*100</f>
        <v>127.130668958513</v>
      </c>
      <c r="G64" s="7"/>
      <c r="H64" s="3" t="n">
        <f aca="false">H63</f>
        <v>52</v>
      </c>
      <c r="K64" s="9" t="n">
        <f aca="false">'High scenario'!AG67</f>
        <v>6948701599.30315</v>
      </c>
      <c r="L64" s="9" t="n">
        <f aca="false">K64/$B$14*100</f>
        <v>135.59966028512</v>
      </c>
      <c r="M64" s="7"/>
      <c r="O64" s="7" t="n">
        <f aca="false">O60+1</f>
        <v>2028</v>
      </c>
      <c r="P64" s="9" t="n">
        <f aca="false">'Low scenario'!AG67</f>
        <v>5920277512.75126</v>
      </c>
      <c r="Q64" s="9" t="n">
        <f aca="false">P64/$B$14*100</f>
        <v>115.530593456943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6527786151.34886</v>
      </c>
      <c r="F65" s="9" t="n">
        <f aca="false">E65/$B$14*100</f>
        <v>127.385752847062</v>
      </c>
      <c r="G65" s="10" t="n">
        <f aca="false">AVERAGE(E63:E66)/AVERAGE(E59:E62)-1</f>
        <v>0.0301603844918357</v>
      </c>
      <c r="H65" s="3" t="n">
        <f aca="false">H64</f>
        <v>52</v>
      </c>
      <c r="K65" s="9" t="n">
        <f aca="false">'High scenario'!AG68</f>
        <v>7062322055.99909</v>
      </c>
      <c r="L65" s="9" t="n">
        <f aca="false">K65/$B$14*100</f>
        <v>137.816893981118</v>
      </c>
      <c r="M65" s="10" t="n">
        <f aca="false">AVERAGE(K63:K66)/AVERAGE(K59:K62)-1</f>
        <v>0.0387949050034999</v>
      </c>
      <c r="O65" s="7" t="n">
        <f aca="false">O61+1</f>
        <v>2028</v>
      </c>
      <c r="P65" s="9" t="n">
        <f aca="false">'Low scenario'!AG68</f>
        <v>5955704168.90701</v>
      </c>
      <c r="Q65" s="9" t="n">
        <f aca="false">P65/$B$14*100</f>
        <v>116.221922976726</v>
      </c>
      <c r="R65" s="10" t="n">
        <f aca="false">AVERAGE(P63:P66)/AVERAGE(P59:P62)-1</f>
        <v>0.0251095758489708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6583232888.08726</v>
      </c>
      <c r="F66" s="9" t="n">
        <f aca="false">E66/$B$14*100</f>
        <v>128.467761990525</v>
      </c>
      <c r="G66" s="7"/>
      <c r="H66" s="3" t="n">
        <f aca="false">H65</f>
        <v>52</v>
      </c>
      <c r="K66" s="9" t="n">
        <f aca="false">'High scenario'!AG69</f>
        <v>7111975913.21107</v>
      </c>
      <c r="L66" s="9" t="n">
        <f aca="false">K66/$B$14*100</f>
        <v>138.785858624882</v>
      </c>
      <c r="M66" s="7"/>
      <c r="O66" s="7" t="n">
        <f aca="false">O62+1</f>
        <v>2028</v>
      </c>
      <c r="P66" s="9" t="n">
        <f aca="false">'Low scenario'!AG69</f>
        <v>5994440695.9277</v>
      </c>
      <c r="Q66" s="9" t="n">
        <f aca="false">P66/$B$14*100</f>
        <v>116.977842601359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6643417564.2019</v>
      </c>
      <c r="F67" s="6" t="n">
        <f aca="false">E67/$B$14*100</f>
        <v>129.642229122102</v>
      </c>
      <c r="G67" s="7"/>
      <c r="H67" s="3" t="n">
        <f aca="false">H66</f>
        <v>52</v>
      </c>
      <c r="K67" s="6" t="n">
        <f aca="false">'High scenario'!AG70</f>
        <v>7198835581.32418</v>
      </c>
      <c r="L67" s="6" t="n">
        <f aca="false">K67/$B$14*100</f>
        <v>140.480871904743</v>
      </c>
      <c r="M67" s="7"/>
      <c r="O67" s="5" t="n">
        <f aca="false">O63+1</f>
        <v>2029</v>
      </c>
      <c r="P67" s="6" t="n">
        <f aca="false">'Low scenario'!AG70</f>
        <v>6024147871.05756</v>
      </c>
      <c r="Q67" s="6" t="n">
        <f aca="false">P67/$B$14*100</f>
        <v>117.557559948272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6696716371.49393</v>
      </c>
      <c r="F68" s="9" t="n">
        <f aca="false">E68/$B$14*100</f>
        <v>130.682322736587</v>
      </c>
      <c r="G68" s="7"/>
      <c r="H68" s="3" t="n">
        <f aca="false">H67</f>
        <v>52</v>
      </c>
      <c r="K68" s="9" t="n">
        <f aca="false">'High scenario'!AG71</f>
        <v>7307501389.65476</v>
      </c>
      <c r="L68" s="9" t="n">
        <f aca="false">K68/$B$14*100</f>
        <v>142.601418669295</v>
      </c>
      <c r="M68" s="7"/>
      <c r="O68" s="7" t="n">
        <f aca="false">O64+1</f>
        <v>2029</v>
      </c>
      <c r="P68" s="9" t="n">
        <f aca="false">'Low scenario'!AG71</f>
        <v>6083631289.0981</v>
      </c>
      <c r="Q68" s="9" t="n">
        <f aca="false">P68/$B$14*100</f>
        <v>118.718342457583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6733479438.45656</v>
      </c>
      <c r="F69" s="9" t="n">
        <f aca="false">E69/$B$14*100</f>
        <v>131.39973149561</v>
      </c>
      <c r="G69" s="10" t="n">
        <f aca="false">AVERAGE(E67:E70)/AVERAGE(E63:E66)-1</f>
        <v>0.0279607672126112</v>
      </c>
      <c r="H69" s="3" t="n">
        <f aca="false">H68</f>
        <v>52</v>
      </c>
      <c r="K69" s="9" t="n">
        <f aca="false">'High scenario'!AG72</f>
        <v>7343221262.30714</v>
      </c>
      <c r="L69" s="9" t="n">
        <f aca="false">K69/$B$14*100</f>
        <v>143.29847012961</v>
      </c>
      <c r="M69" s="10" t="n">
        <f aca="false">AVERAGE(K67:K70)/AVERAGE(K63:K66)-1</f>
        <v>0.0439863143588442</v>
      </c>
      <c r="O69" s="7" t="n">
        <f aca="false">O65+1</f>
        <v>2029</v>
      </c>
      <c r="P69" s="9" t="n">
        <f aca="false">'Low scenario'!AG72</f>
        <v>6104045249.18517</v>
      </c>
      <c r="Q69" s="9" t="n">
        <f aca="false">P69/$B$14*100</f>
        <v>119.116708398806</v>
      </c>
      <c r="R69" s="10" t="n">
        <f aca="false">AVERAGE(P67:P70)/AVERAGE(P63:P66)-1</f>
        <v>0.025439832591271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6760619087.07059</v>
      </c>
      <c r="F70" s="9" t="n">
        <f aca="false">E70/$B$14*100</f>
        <v>131.929345133457</v>
      </c>
      <c r="G70" s="7"/>
      <c r="H70" s="3" t="n">
        <f aca="false">H69</f>
        <v>52</v>
      </c>
      <c r="K70" s="9" t="n">
        <f aca="false">'High scenario'!AG73</f>
        <v>7421105116.93659</v>
      </c>
      <c r="L70" s="9" t="n">
        <f aca="false">K70/$B$14*100</f>
        <v>144.818325901012</v>
      </c>
      <c r="M70" s="7"/>
      <c r="O70" s="7" t="n">
        <f aca="false">O66+1</f>
        <v>2029</v>
      </c>
      <c r="P70" s="9" t="n">
        <f aca="false">'Low scenario'!AG73</f>
        <v>6137387385.38346</v>
      </c>
      <c r="Q70" s="9" t="n">
        <f aca="false">P70/$B$14*100</f>
        <v>119.76735978699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6821095523.98369</v>
      </c>
      <c r="F71" s="6" t="n">
        <f aca="false">E71/$B$14*100</f>
        <v>133.109505798507</v>
      </c>
      <c r="G71" s="7"/>
      <c r="H71" s="3" t="n">
        <f aca="false">H70</f>
        <v>52</v>
      </c>
      <c r="K71" s="6" t="n">
        <f aca="false">'High scenario'!AG74</f>
        <v>7458079890.08005</v>
      </c>
      <c r="L71" s="6" t="n">
        <f aca="false">K71/$B$14*100</f>
        <v>145.539865976624</v>
      </c>
      <c r="M71" s="7"/>
      <c r="O71" s="5" t="n">
        <f aca="false">O67+1</f>
        <v>2030</v>
      </c>
      <c r="P71" s="6" t="n">
        <f aca="false">'Low scenario'!AG74</f>
        <v>6180973489.10927</v>
      </c>
      <c r="Q71" s="6" t="n">
        <f aca="false">P71/$B$14*100</f>
        <v>120.617915933906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6865073270.1982</v>
      </c>
      <c r="F72" s="9" t="n">
        <f aca="false">E72/$B$14*100</f>
        <v>133.967704608971</v>
      </c>
      <c r="G72" s="7"/>
      <c r="H72" s="3" t="n">
        <f aca="false">H71</f>
        <v>52</v>
      </c>
      <c r="K72" s="9" t="n">
        <f aca="false">'High scenario'!AG75</f>
        <v>7560639047.78562</v>
      </c>
      <c r="L72" s="9" t="n">
        <f aca="false">K72/$B$14*100</f>
        <v>147.541245190462</v>
      </c>
      <c r="M72" s="7"/>
      <c r="O72" s="7" t="n">
        <f aca="false">O68+1</f>
        <v>2030</v>
      </c>
      <c r="P72" s="9" t="n">
        <f aca="false">'Low scenario'!AG75</f>
        <v>6226455167.63339</v>
      </c>
      <c r="Q72" s="9" t="n">
        <f aca="false">P72/$B$14*100</f>
        <v>121.505463063241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6905385623.54186</v>
      </c>
      <c r="F73" s="9" t="n">
        <f aca="false">E73/$B$14*100</f>
        <v>134.754375520159</v>
      </c>
      <c r="G73" s="10" t="n">
        <f aca="false">AVERAGE(E71:E74)/AVERAGE(E67:E70)-1</f>
        <v>0.0273792709256424</v>
      </c>
      <c r="H73" s="3" t="n">
        <f aca="false">H72</f>
        <v>52</v>
      </c>
      <c r="K73" s="9" t="n">
        <f aca="false">'High scenario'!AG76</f>
        <v>7665040823.6147</v>
      </c>
      <c r="L73" s="9" t="n">
        <f aca="false">K73/$B$14*100</f>
        <v>149.57858196961</v>
      </c>
      <c r="M73" s="10" t="n">
        <f aca="false">AVERAGE(K71:K74)/AVERAGE(K67:K70)-1</f>
        <v>0.0382178067604548</v>
      </c>
      <c r="O73" s="7" t="n">
        <f aca="false">O69+1</f>
        <v>2030</v>
      </c>
      <c r="P73" s="9" t="n">
        <f aca="false">'Low scenario'!AG76</f>
        <v>6217533632.98464</v>
      </c>
      <c r="Q73" s="9" t="n">
        <f aca="false">P73/$B$14*100</f>
        <v>121.331364773035</v>
      </c>
      <c r="R73" s="10" t="n">
        <f aca="false">AVERAGE(P71:P74)/AVERAGE(P67:P70)-1</f>
        <v>0.020462652952056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6977379764.13672</v>
      </c>
      <c r="F74" s="9" t="n">
        <f aca="false">E74/$B$14*100</f>
        <v>136.15929712568</v>
      </c>
      <c r="G74" s="7"/>
      <c r="H74" s="3" t="n">
        <f aca="false">H73</f>
        <v>52</v>
      </c>
      <c r="K74" s="9" t="n">
        <f aca="false">'High scenario'!AG77</f>
        <v>7705564144.41144</v>
      </c>
      <c r="L74" s="9" t="n">
        <f aca="false">K74/$B$14*100</f>
        <v>150.369369781568</v>
      </c>
      <c r="M74" s="7"/>
      <c r="O74" s="7" t="n">
        <f aca="false">O70+1</f>
        <v>2030</v>
      </c>
      <c r="P74" s="9" t="n">
        <f aca="false">'Low scenario'!AG77</f>
        <v>6222498975.60855</v>
      </c>
      <c r="Q74" s="9" t="n">
        <f aca="false">P74/$B$14*100</f>
        <v>121.428260396394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7015699539.86403</v>
      </c>
      <c r="F75" s="6" t="n">
        <f aca="false">E75/$B$14*100</f>
        <v>136.907084103804</v>
      </c>
      <c r="G75" s="7"/>
      <c r="H75" s="3" t="n">
        <f aca="false">H74</f>
        <v>52</v>
      </c>
      <c r="K75" s="6" t="n">
        <f aca="false">'High scenario'!AG78</f>
        <v>7801898403.29355</v>
      </c>
      <c r="L75" s="6" t="n">
        <f aca="false">K75/$B$14*100</f>
        <v>152.249273903447</v>
      </c>
      <c r="M75" s="7"/>
      <c r="O75" s="5" t="n">
        <f aca="false">O71+1</f>
        <v>2031</v>
      </c>
      <c r="P75" s="6" t="n">
        <f aca="false">'Low scenario'!AG78</f>
        <v>6196367555.68474</v>
      </c>
      <c r="Q75" s="6" t="n">
        <f aca="false">P75/$B$14*100</f>
        <v>120.918321724572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7071051874.04964</v>
      </c>
      <c r="F76" s="9" t="n">
        <f aca="false">E76/$B$14*100</f>
        <v>137.987251039208</v>
      </c>
      <c r="G76" s="7"/>
      <c r="H76" s="3" t="n">
        <f aca="false">H75</f>
        <v>52</v>
      </c>
      <c r="K76" s="9" t="n">
        <f aca="false">'High scenario'!AG79</f>
        <v>7890647601.02325</v>
      </c>
      <c r="L76" s="9" t="n">
        <f aca="false">K76/$B$14*100</f>
        <v>153.981160197705</v>
      </c>
      <c r="M76" s="7"/>
      <c r="O76" s="7" t="n">
        <f aca="false">O72+1</f>
        <v>2031</v>
      </c>
      <c r="P76" s="9" t="n">
        <f aca="false">'Low scenario'!AG79</f>
        <v>6200904449.15789</v>
      </c>
      <c r="Q76" s="9" t="n">
        <f aca="false">P76/$B$14*100</f>
        <v>121.006856424892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7103967100.86682</v>
      </c>
      <c r="F77" s="9" t="n">
        <f aca="false">E77/$B$14*100</f>
        <v>138.629571552016</v>
      </c>
      <c r="G77" s="10" t="n">
        <f aca="false">AVERAGE(E75:E78)/AVERAGE(E71:E74)-1</f>
        <v>0.0294272763500056</v>
      </c>
      <c r="H77" s="3" t="n">
        <f aca="false">H76</f>
        <v>52</v>
      </c>
      <c r="K77" s="9" t="n">
        <f aca="false">'High scenario'!AG80</f>
        <v>7959866711.44338</v>
      </c>
      <c r="L77" s="9" t="n">
        <f aca="false">K77/$B$14*100</f>
        <v>155.331928787214</v>
      </c>
      <c r="M77" s="10" t="n">
        <f aca="false">AVERAGE(K75:K78)/AVERAGE(K71:K74)-1</f>
        <v>0.0424587029031669</v>
      </c>
      <c r="O77" s="7" t="n">
        <f aca="false">O73+1</f>
        <v>2031</v>
      </c>
      <c r="P77" s="9" t="n">
        <f aca="false">'Low scenario'!AG80</f>
        <v>6254765132.5778</v>
      </c>
      <c r="Q77" s="9" t="n">
        <f aca="false">P77/$B$14*100</f>
        <v>122.057914708241</v>
      </c>
      <c r="R77" s="10" t="n">
        <f aca="false">AVERAGE(P75:P78)/AVERAGE(P71:P74)-1</f>
        <v>0.00373935086621557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7189494311.92469</v>
      </c>
      <c r="F78" s="9" t="n">
        <f aca="false">E78/$B$14*100</f>
        <v>140.298582747683</v>
      </c>
      <c r="G78" s="7"/>
      <c r="H78" s="3" t="n">
        <f aca="false">H77</f>
        <v>52</v>
      </c>
      <c r="K78" s="9" t="n">
        <f aca="false">'High scenario'!AG81</f>
        <v>8027202465.28</v>
      </c>
      <c r="L78" s="9" t="n">
        <f aca="false">K78/$B$14*100</f>
        <v>156.64594482529</v>
      </c>
      <c r="M78" s="7"/>
      <c r="O78" s="7" t="n">
        <f aca="false">O74+1</f>
        <v>2031</v>
      </c>
      <c r="P78" s="9" t="n">
        <f aca="false">'Low scenario'!AG81</f>
        <v>6288337503.7212</v>
      </c>
      <c r="Q78" s="9" t="n">
        <f aca="false">P78/$B$14*100</f>
        <v>122.713058990515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7244504820.83941</v>
      </c>
      <c r="F79" s="6" t="n">
        <f aca="false">E79/$B$14*100</f>
        <v>141.372079172064</v>
      </c>
      <c r="G79" s="7"/>
      <c r="H79" s="3" t="n">
        <f aca="false">H78</f>
        <v>52</v>
      </c>
      <c r="K79" s="6" t="n">
        <f aca="false">'High scenario'!AG82</f>
        <v>8069181014.94503</v>
      </c>
      <c r="L79" s="6" t="n">
        <f aca="false">K79/$B$14*100</f>
        <v>157.46513053826</v>
      </c>
      <c r="M79" s="7"/>
      <c r="O79" s="5" t="n">
        <f aca="false">O75+1</f>
        <v>2032</v>
      </c>
      <c r="P79" s="6" t="n">
        <f aca="false">'Low scenario'!AG82</f>
        <v>6288704792.19532</v>
      </c>
      <c r="Q79" s="6" t="n">
        <f aca="false">P79/$B$14*100</f>
        <v>122.720226400369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7275250112.29883</v>
      </c>
      <c r="F80" s="9" t="n">
        <f aca="false">E80/$B$14*100</f>
        <v>141.972054723998</v>
      </c>
      <c r="G80" s="7"/>
      <c r="H80" s="3" t="n">
        <f aca="false">H79</f>
        <v>52</v>
      </c>
      <c r="K80" s="9" t="n">
        <f aca="false">'High scenario'!AG83</f>
        <v>8170127205.04943</v>
      </c>
      <c r="L80" s="9" t="n">
        <f aca="false">K80/$B$14*100</f>
        <v>159.435033676222</v>
      </c>
      <c r="M80" s="7"/>
      <c r="O80" s="7" t="n">
        <f aca="false">O76+1</f>
        <v>2032</v>
      </c>
      <c r="P80" s="9" t="n">
        <f aca="false">'Low scenario'!AG83</f>
        <v>6310864767.57024</v>
      </c>
      <c r="Q80" s="9" t="n">
        <f aca="false">P80/$B$14*100</f>
        <v>123.152664761669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7285213217.9905</v>
      </c>
      <c r="F81" s="9" t="n">
        <f aca="false">E81/$B$14*100</f>
        <v>142.166478635842</v>
      </c>
      <c r="G81" s="10" t="n">
        <f aca="false">AVERAGE(E79:E82)/AVERAGE(E75:E78)-1</f>
        <v>0.026020891497873</v>
      </c>
      <c r="H81" s="3" t="n">
        <f aca="false">H80</f>
        <v>52</v>
      </c>
      <c r="K81" s="9" t="n">
        <f aca="false">'High scenario'!AG84</f>
        <v>8214909446.60878</v>
      </c>
      <c r="L81" s="9" t="n">
        <f aca="false">K81/$B$14*100</f>
        <v>160.308931721126</v>
      </c>
      <c r="M81" s="10" t="n">
        <f aca="false">AVERAGE(K79:K82)/AVERAGE(K75:K78)-1</f>
        <v>0.031956043096832</v>
      </c>
      <c r="O81" s="7" t="n">
        <f aca="false">O77+1</f>
        <v>2032</v>
      </c>
      <c r="P81" s="9" t="n">
        <f aca="false">'Low scenario'!AG84</f>
        <v>6330237358.08994</v>
      </c>
      <c r="Q81" s="9" t="n">
        <f aca="false">P81/$B$14*100</f>
        <v>123.530709012926</v>
      </c>
      <c r="R81" s="10" t="n">
        <f aca="false">AVERAGE(P79:P82)/AVERAGE(P75:P78)-1</f>
        <v>0.0141466121724436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7313723114.2267</v>
      </c>
      <c r="F82" s="9" t="n">
        <f aca="false">E82/$B$14*100</f>
        <v>142.722831817677</v>
      </c>
      <c r="G82" s="7"/>
      <c r="H82" s="3" t="n">
        <f aca="false">H81</f>
        <v>52</v>
      </c>
      <c r="K82" s="9" t="n">
        <f aca="false">'High scenario'!AG85</f>
        <v>8237752662.45329</v>
      </c>
      <c r="L82" s="9" t="n">
        <f aca="false">K82/$B$14*100</f>
        <v>160.754703102163</v>
      </c>
      <c r="M82" s="7"/>
      <c r="O82" s="7" t="n">
        <f aca="false">O78+1</f>
        <v>2032</v>
      </c>
      <c r="P82" s="9" t="n">
        <f aca="false">'Low scenario'!AG85</f>
        <v>6363389530.76982</v>
      </c>
      <c r="Q82" s="9" t="n">
        <f aca="false">P82/$B$14*100</f>
        <v>124.177653379274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7347099356.70599</v>
      </c>
      <c r="F83" s="6" t="n">
        <f aca="false">E83/$B$14*100</f>
        <v>143.374148769068</v>
      </c>
      <c r="G83" s="7"/>
      <c r="H83" s="3" t="n">
        <f aca="false">H82</f>
        <v>52</v>
      </c>
      <c r="K83" s="6" t="n">
        <f aca="false">'High scenario'!AG86</f>
        <v>8323708407.2714</v>
      </c>
      <c r="L83" s="6" t="n">
        <f aca="false">K83/$B$14*100</f>
        <v>162.432076871971</v>
      </c>
      <c r="M83" s="7"/>
      <c r="O83" s="5" t="n">
        <f aca="false">O79+1</f>
        <v>2033</v>
      </c>
      <c r="P83" s="6" t="n">
        <f aca="false">'Low scenario'!AG86</f>
        <v>6369307213.61174</v>
      </c>
      <c r="Q83" s="6" t="n">
        <f aca="false">P83/$B$14*100</f>
        <v>124.293133339317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7423364650.6781</v>
      </c>
      <c r="F84" s="9" t="n">
        <f aca="false">E84/$B$14*100</f>
        <v>144.862419319526</v>
      </c>
      <c r="G84" s="7"/>
      <c r="H84" s="3" t="n">
        <f aca="false">H83</f>
        <v>52</v>
      </c>
      <c r="K84" s="9" t="n">
        <f aca="false">'High scenario'!AG87</f>
        <v>8391956698.72699</v>
      </c>
      <c r="L84" s="9" t="n">
        <f aca="false">K84/$B$14*100</f>
        <v>163.763900523363</v>
      </c>
      <c r="M84" s="7"/>
      <c r="O84" s="7" t="n">
        <f aca="false">O80+1</f>
        <v>2033</v>
      </c>
      <c r="P84" s="9" t="n">
        <f aca="false">'Low scenario'!AG87</f>
        <v>6369740550.66607</v>
      </c>
      <c r="Q84" s="9" t="n">
        <f aca="false">P84/$B$14*100</f>
        <v>124.301589646804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7463332955.11334</v>
      </c>
      <c r="F85" s="9" t="n">
        <f aca="false">E85/$B$14*100</f>
        <v>145.642376326765</v>
      </c>
      <c r="G85" s="10" t="n">
        <f aca="false">AVERAGE(E83:E86)/AVERAGE(E79:E82)-1</f>
        <v>0.0234784504083159</v>
      </c>
      <c r="H85" s="3" t="n">
        <f aca="false">H84</f>
        <v>52</v>
      </c>
      <c r="K85" s="9" t="n">
        <f aca="false">'High scenario'!AG88</f>
        <v>8459903945.4974</v>
      </c>
      <c r="L85" s="9" t="n">
        <f aca="false">K85/$B$14*100</f>
        <v>165.089849471912</v>
      </c>
      <c r="M85" s="10" t="n">
        <f aca="false">AVERAGE(K83:K86)/AVERAGE(K79:K82)-1</f>
        <v>0.0304666072213475</v>
      </c>
      <c r="O85" s="7" t="n">
        <f aca="false">O81+1</f>
        <v>2033</v>
      </c>
      <c r="P85" s="9" t="n">
        <f aca="false">'Low scenario'!AG88</f>
        <v>6371252219.74102</v>
      </c>
      <c r="Q85" s="9" t="n">
        <f aca="false">P85/$B$14*100</f>
        <v>124.331088943917</v>
      </c>
      <c r="R85" s="10" t="n">
        <f aca="false">AVERAGE(P83:P86)/AVERAGE(P79:P82)-1</f>
        <v>0.00934636857561744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7568556051.68671</v>
      </c>
      <c r="F86" s="9" t="n">
        <f aca="false">E86/$B$14*100</f>
        <v>147.69574067773</v>
      </c>
      <c r="G86" s="7"/>
      <c r="H86" s="3" t="n">
        <f aca="false">H85</f>
        <v>52</v>
      </c>
      <c r="K86" s="9" t="n">
        <f aca="false">'High scenario'!AG89</f>
        <v>8512414696.86807</v>
      </c>
      <c r="L86" s="9" t="n">
        <f aca="false">K86/$B$14*100</f>
        <v>166.114564657249</v>
      </c>
      <c r="M86" s="7"/>
      <c r="O86" s="7" t="n">
        <f aca="false">O82+1</f>
        <v>2033</v>
      </c>
      <c r="P86" s="9" t="n">
        <f aca="false">'Low scenario'!AG89</f>
        <v>6419296001.07082</v>
      </c>
      <c r="Q86" s="9" t="n">
        <f aca="false">P86/$B$14*100</f>
        <v>125.268633941933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7570157921.79454</v>
      </c>
      <c r="F87" s="6" t="n">
        <f aca="false">E87/$B$14*100</f>
        <v>147.727000192812</v>
      </c>
      <c r="G87" s="7"/>
      <c r="H87" s="3" t="n">
        <f aca="false">H86</f>
        <v>52</v>
      </c>
      <c r="K87" s="6" t="n">
        <f aca="false">'High scenario'!AG90</f>
        <v>8590096601.2946</v>
      </c>
      <c r="L87" s="6" t="n">
        <f aca="false">K87/$B$14*100</f>
        <v>167.630479494</v>
      </c>
      <c r="M87" s="7"/>
      <c r="O87" s="5" t="n">
        <f aca="false">O83+1</f>
        <v>2034</v>
      </c>
      <c r="P87" s="6" t="n">
        <f aca="false">'Low scenario'!AG90</f>
        <v>6442338822.60179</v>
      </c>
      <c r="Q87" s="6" t="n">
        <f aca="false">P87/$B$14*100</f>
        <v>125.718300505816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7604780322.20615</v>
      </c>
      <c r="F88" s="9" t="n">
        <f aca="false">E88/$B$14*100</f>
        <v>148.402635153815</v>
      </c>
      <c r="G88" s="7"/>
      <c r="H88" s="3" t="n">
        <f aca="false">H87</f>
        <v>52</v>
      </c>
      <c r="K88" s="9" t="n">
        <f aca="false">'High scenario'!AG91</f>
        <v>8658893681.38926</v>
      </c>
      <c r="L88" s="9" t="n">
        <f aca="false">K88/$B$14*100</f>
        <v>168.973012419918</v>
      </c>
      <c r="M88" s="7"/>
      <c r="O88" s="7" t="n">
        <f aca="false">O84+1</f>
        <v>2034</v>
      </c>
      <c r="P88" s="9" t="n">
        <f aca="false">'Low scenario'!AG91</f>
        <v>6439126723.08302</v>
      </c>
      <c r="Q88" s="9" t="n">
        <f aca="false">P88/$B$14*100</f>
        <v>125.655618348967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7665914820.82442</v>
      </c>
      <c r="F89" s="9" t="n">
        <f aca="false">E89/$B$14*100</f>
        <v>149.59563749042</v>
      </c>
      <c r="G89" s="10" t="n">
        <f aca="false">AVERAGE(E87:E90)/AVERAGE(E83:E86)-1</f>
        <v>0.0251579985947348</v>
      </c>
      <c r="H89" s="3" t="n">
        <f aca="false">H88</f>
        <v>52</v>
      </c>
      <c r="K89" s="9" t="n">
        <f aca="false">'High scenario'!AG92</f>
        <v>8728253971.07888</v>
      </c>
      <c r="L89" s="9" t="n">
        <f aca="false">K89/$B$14*100</f>
        <v>170.326536036493</v>
      </c>
      <c r="M89" s="10" t="n">
        <f aca="false">AVERAGE(K87:K90)/AVERAGE(K83:K86)-1</f>
        <v>0.0329669082656476</v>
      </c>
      <c r="O89" s="7" t="n">
        <f aca="false">O85+1</f>
        <v>2034</v>
      </c>
      <c r="P89" s="9" t="n">
        <f aca="false">'Low scenario'!AG92</f>
        <v>6492748821.63526</v>
      </c>
      <c r="Q89" s="9" t="n">
        <f aca="false">P89/$B$14*100</f>
        <v>126.702020794596</v>
      </c>
      <c r="R89" s="10" t="n">
        <f aca="false">AVERAGE(P87:P90)/AVERAGE(P83:P86)-1</f>
        <v>0.0135782447734514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7711267504.60966</v>
      </c>
      <c r="F90" s="9" t="n">
        <f aca="false">E90/$B$14*100</f>
        <v>150.480667366349</v>
      </c>
      <c r="G90" s="7"/>
      <c r="H90" s="3" t="n">
        <f aca="false">H89</f>
        <v>52</v>
      </c>
      <c r="K90" s="9" t="n">
        <f aca="false">'High scenario'!AG93</f>
        <v>8821328164.48806</v>
      </c>
      <c r="L90" s="9" t="n">
        <f aca="false">K90/$B$14*100</f>
        <v>172.142821975273</v>
      </c>
      <c r="M90" s="7"/>
      <c r="O90" s="7" t="n">
        <f aca="false">O86+1</f>
        <v>2034</v>
      </c>
      <c r="P90" s="9" t="n">
        <f aca="false">'Low scenario'!AG93</f>
        <v>6502028721.02247</v>
      </c>
      <c r="Q90" s="9" t="n">
        <f aca="false">P90/$B$14*100</f>
        <v>126.883112353415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7749111399.14872</v>
      </c>
      <c r="F91" s="6" t="n">
        <f aca="false">E91/$B$14*100</f>
        <v>151.219167814242</v>
      </c>
      <c r="G91" s="7"/>
      <c r="H91" s="3" t="n">
        <f aca="false">H90</f>
        <v>52</v>
      </c>
      <c r="K91" s="6" t="n">
        <f aca="false">'High scenario'!AG94</f>
        <v>8902748983.90985</v>
      </c>
      <c r="L91" s="6" t="n">
        <f aca="false">K91/$B$14*100</f>
        <v>173.731699450576</v>
      </c>
      <c r="M91" s="7"/>
      <c r="O91" s="5" t="n">
        <f aca="false">O87+1</f>
        <v>2035</v>
      </c>
      <c r="P91" s="6" t="n">
        <f aca="false">'Low scenario'!AG94</f>
        <v>6521528317.20775</v>
      </c>
      <c r="Q91" s="6" t="n">
        <f aca="false">P91/$B$14*100</f>
        <v>127.26363504253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7806228976.14605</v>
      </c>
      <c r="F92" s="9" t="n">
        <f aca="false">E92/$B$14*100</f>
        <v>152.333782383088</v>
      </c>
      <c r="G92" s="7"/>
      <c r="H92" s="3" t="n">
        <f aca="false">H91</f>
        <v>52</v>
      </c>
      <c r="K92" s="9" t="n">
        <f aca="false">'High scenario'!AG95</f>
        <v>8982099680.14042</v>
      </c>
      <c r="L92" s="9" t="n">
        <f aca="false">K92/$B$14*100</f>
        <v>175.280179738365</v>
      </c>
      <c r="M92" s="7"/>
      <c r="O92" s="7" t="n">
        <f aca="false">O88+1</f>
        <v>2035</v>
      </c>
      <c r="P92" s="9" t="n">
        <f aca="false">'Low scenario'!AG95</f>
        <v>6602810371.87137</v>
      </c>
      <c r="Q92" s="9" t="n">
        <f aca="false">P92/$B$14*100</f>
        <v>128.849804608477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7849962135.11438</v>
      </c>
      <c r="F93" s="9" t="n">
        <f aca="false">E93/$B$14*100</f>
        <v>153.187208223089</v>
      </c>
      <c r="G93" s="10" t="n">
        <f aca="false">AVERAGE(E91:E94)/AVERAGE(E87:E90)-1</f>
        <v>0.0243501587026915</v>
      </c>
      <c r="H93" s="3" t="n">
        <f aca="false">H92</f>
        <v>52</v>
      </c>
      <c r="K93" s="9" t="n">
        <f aca="false">'High scenario'!AG96</f>
        <v>9053454348.29537</v>
      </c>
      <c r="L93" s="9" t="n">
        <f aca="false">K93/$B$14*100</f>
        <v>176.67262243047</v>
      </c>
      <c r="M93" s="10" t="n">
        <f aca="false">AVERAGE(K91:K94)/AVERAGE(K87:K90)-1</f>
        <v>0.0349866487802268</v>
      </c>
      <c r="O93" s="7" t="n">
        <f aca="false">O89+1</f>
        <v>2035</v>
      </c>
      <c r="P93" s="9" t="n">
        <f aca="false">'Low scenario'!AG96</f>
        <v>6565696232.42698</v>
      </c>
      <c r="Q93" s="9" t="n">
        <f aca="false">P93/$B$14*100</f>
        <v>128.12554488477</v>
      </c>
      <c r="R93" s="10" t="n">
        <f aca="false">AVERAGE(P91:P94)/AVERAGE(P87:P90)-1</f>
        <v>0.0148624907629646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7890767043.59511</v>
      </c>
      <c r="F94" s="9" t="n">
        <f aca="false">E94/$B$14*100</f>
        <v>153.983491046416</v>
      </c>
      <c r="G94" s="7"/>
      <c r="H94" s="3" t="n">
        <f aca="false">H93</f>
        <v>52</v>
      </c>
      <c r="K94" s="9" t="n">
        <f aca="false">'High scenario'!AG97</f>
        <v>9077754837.15579</v>
      </c>
      <c r="L94" s="9" t="n">
        <f aca="false">K94/$B$14*100</f>
        <v>177.146831602809</v>
      </c>
      <c r="M94" s="7"/>
      <c r="O94" s="7" t="n">
        <f aca="false">O90+1</f>
        <v>2035</v>
      </c>
      <c r="P94" s="9" t="n">
        <f aca="false">'Low scenario'!AG97</f>
        <v>6570793590.71715</v>
      </c>
      <c r="Q94" s="9" t="n">
        <f aca="false">P94/$B$14*100</f>
        <v>128.225016713085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7891965207.9703</v>
      </c>
      <c r="F95" s="6" t="n">
        <f aca="false">E95/$B$14*100</f>
        <v>154.006872491125</v>
      </c>
      <c r="G95" s="7"/>
      <c r="H95" s="3" t="n">
        <f aca="false">H94</f>
        <v>52</v>
      </c>
      <c r="K95" s="6" t="n">
        <f aca="false">'High scenario'!AG98</f>
        <v>9166590867.23674</v>
      </c>
      <c r="L95" s="6" t="n">
        <f aca="false">K95/$B$14*100</f>
        <v>178.880412377276</v>
      </c>
      <c r="M95" s="7"/>
      <c r="O95" s="5" t="n">
        <f aca="false">O91+1</f>
        <v>2036</v>
      </c>
      <c r="P95" s="6" t="n">
        <f aca="false">'Low scenario'!AG98</f>
        <v>6620710282.1536</v>
      </c>
      <c r="Q95" s="6" t="n">
        <f aca="false">P95/$B$14*100</f>
        <v>129.19911040593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7909067349.62903</v>
      </c>
      <c r="F96" s="9" t="n">
        <f aca="false">E96/$B$14*100</f>
        <v>154.340610321989</v>
      </c>
      <c r="G96" s="7"/>
      <c r="H96" s="3" t="n">
        <f aca="false">H95</f>
        <v>52</v>
      </c>
      <c r="K96" s="9" t="n">
        <f aca="false">'High scenario'!AG99</f>
        <v>9242815588.70507</v>
      </c>
      <c r="L96" s="9" t="n">
        <f aca="false">K96/$B$14*100</f>
        <v>180.367891180146</v>
      </c>
      <c r="M96" s="7"/>
      <c r="O96" s="7" t="n">
        <f aca="false">O92+1</f>
        <v>2036</v>
      </c>
      <c r="P96" s="9" t="n">
        <f aca="false">'Low scenario'!AG99</f>
        <v>6615110397.00218</v>
      </c>
      <c r="Q96" s="9" t="n">
        <f aca="false">P96/$B$14*100</f>
        <v>129.089832073378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7931207203.26083</v>
      </c>
      <c r="F97" s="9" t="n">
        <f aca="false">E97/$B$14*100</f>
        <v>154.772656019783</v>
      </c>
      <c r="G97" s="10" t="n">
        <f aca="false">AVERAGE(E95:E98)/AVERAGE(E91:E94)-1</f>
        <v>0.0142193419618515</v>
      </c>
      <c r="H97" s="3" t="n">
        <f aca="false">H96</f>
        <v>52</v>
      </c>
      <c r="K97" s="9" t="n">
        <f aca="false">'High scenario'!AG100</f>
        <v>9300985790.69064</v>
      </c>
      <c r="L97" s="9" t="n">
        <f aca="false">K97/$B$14*100</f>
        <v>181.50304708161</v>
      </c>
      <c r="M97" s="10" t="n">
        <f aca="false">AVERAGE(K95:K98)/AVERAGE(K91:K94)-1</f>
        <v>0.030295842651715</v>
      </c>
      <c r="O97" s="7" t="n">
        <f aca="false">O93+1</f>
        <v>2036</v>
      </c>
      <c r="P97" s="9" t="n">
        <f aca="false">'Low scenario'!AG100</f>
        <v>6635453395.31986</v>
      </c>
      <c r="Q97" s="9" t="n">
        <f aca="false">P97/$B$14*100</f>
        <v>129.486813239088</v>
      </c>
      <c r="R97" s="10" t="n">
        <f aca="false">AVERAGE(P95:P98)/AVERAGE(P91:P94)-1</f>
        <v>0.0107558065926634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8008839308.19439</v>
      </c>
      <c r="F98" s="9" t="n">
        <f aca="false">E98/$B$14*100</f>
        <v>156.287599049898</v>
      </c>
      <c r="G98" s="7"/>
      <c r="H98" s="3" t="n">
        <f aca="false">H97</f>
        <v>52</v>
      </c>
      <c r="K98" s="9" t="n">
        <f aca="false">'High scenario'!AG101</f>
        <v>9396802424.41254</v>
      </c>
      <c r="L98" s="9" t="n">
        <f aca="false">K98/$B$14*100</f>
        <v>183.372850065185</v>
      </c>
      <c r="M98" s="7"/>
      <c r="O98" s="7" t="n">
        <f aca="false">O94+1</f>
        <v>2036</v>
      </c>
      <c r="P98" s="9" t="n">
        <f aca="false">'Low scenario'!AG101</f>
        <v>6672010830.18817</v>
      </c>
      <c r="Q98" s="9" t="n">
        <f aca="false">P98/$B$14*100</f>
        <v>130.200209213601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8044297018.33434</v>
      </c>
      <c r="F99" s="6" t="n">
        <f aca="false">E99/$B$14*100</f>
        <v>156.979534569182</v>
      </c>
      <c r="G99" s="7"/>
      <c r="H99" s="3" t="n">
        <f aca="false">H98</f>
        <v>52</v>
      </c>
      <c r="K99" s="6" t="n">
        <f aca="false">'High scenario'!AG102</f>
        <v>9440052340.50311</v>
      </c>
      <c r="L99" s="6" t="n">
        <f aca="false">K99/$B$14*100</f>
        <v>184.216845716089</v>
      </c>
      <c r="M99" s="7"/>
      <c r="O99" s="5" t="n">
        <f aca="false">O95+1</f>
        <v>2037</v>
      </c>
      <c r="P99" s="6" t="n">
        <f aca="false">'Low scenario'!AG102</f>
        <v>6637595183.28349</v>
      </c>
      <c r="Q99" s="6" t="n">
        <f aca="false">P99/$B$14*100</f>
        <v>129.528608920787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8096834266.76863</v>
      </c>
      <c r="F100" s="9" t="n">
        <f aca="false">E100/$B$14*100</f>
        <v>158.004766828503</v>
      </c>
      <c r="G100" s="7"/>
      <c r="H100" s="3" t="n">
        <f aca="false">H99</f>
        <v>52</v>
      </c>
      <c r="K100" s="9" t="n">
        <f aca="false">'High scenario'!AG103</f>
        <v>9497885576.64688</v>
      </c>
      <c r="L100" s="9" t="n">
        <f aca="false">K100/$B$14*100</f>
        <v>185.345425935316</v>
      </c>
      <c r="M100" s="7"/>
      <c r="O100" s="7" t="n">
        <f aca="false">O96+1</f>
        <v>2037</v>
      </c>
      <c r="P100" s="9" t="n">
        <f aca="false">'Low scenario'!AG103</f>
        <v>6668004033.92801</v>
      </c>
      <c r="Q100" s="9" t="n">
        <f aca="false">P100/$B$14*100</f>
        <v>130.122019036063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8128633972.7588</v>
      </c>
      <c r="F101" s="9" t="n">
        <f aca="false">E101/$B$14*100</f>
        <v>158.625318634882</v>
      </c>
      <c r="G101" s="10" t="n">
        <f aca="false">AVERAGE(E99:E102)/AVERAGE(E95:E98)-1</f>
        <v>0.0224056867724418</v>
      </c>
      <c r="H101" s="3" t="n">
        <f aca="false">H100</f>
        <v>52</v>
      </c>
      <c r="K101" s="9" t="n">
        <f aca="false">'High scenario'!AG104</f>
        <v>9586438780.16551</v>
      </c>
      <c r="L101" s="9" t="n">
        <f aca="false">K101/$B$14*100</f>
        <v>187.073487522461</v>
      </c>
      <c r="M101" s="10" t="n">
        <f aca="false">AVERAGE(K99:K102)/AVERAGE(K95:K98)-1</f>
        <v>0.0291916208124849</v>
      </c>
      <c r="O101" s="7" t="n">
        <f aca="false">O97+1</f>
        <v>2037</v>
      </c>
      <c r="P101" s="9" t="n">
        <f aca="false">'Low scenario'!AG104</f>
        <v>6694975326.10118</v>
      </c>
      <c r="Q101" s="9" t="n">
        <f aca="false">P101/$B$14*100</f>
        <v>130.648347300972</v>
      </c>
      <c r="R101" s="10" t="n">
        <f aca="false">AVERAGE(P99:P102)/AVERAGE(P95:P98)-1</f>
        <v>0.00694183424261574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8182494486.63333</v>
      </c>
      <c r="F102" s="9" t="n">
        <f aca="false">E102/$B$14*100</f>
        <v>159.676373609656</v>
      </c>
      <c r="G102" s="7"/>
      <c r="H102" s="3" t="n">
        <f aca="false">H101</f>
        <v>52</v>
      </c>
      <c r="K102" s="9" t="n">
        <f aca="false">'High scenario'!AG105</f>
        <v>9666037129.98169</v>
      </c>
      <c r="L102" s="9" t="n">
        <f aca="false">K102/$B$14*100</f>
        <v>188.626800618452</v>
      </c>
      <c r="M102" s="7"/>
      <c r="O102" s="7" t="n">
        <f aca="false">O98+1</f>
        <v>2037</v>
      </c>
      <c r="P102" s="9" t="n">
        <f aca="false">'Low scenario'!AG105</f>
        <v>6726969445.41384</v>
      </c>
      <c r="Q102" s="9" t="n">
        <f aca="false">P102/$B$14*100</f>
        <v>131.272692964391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8179029072.79079</v>
      </c>
      <c r="F103" s="6" t="n">
        <f aca="false">E103/$B$14*100</f>
        <v>159.608748178764</v>
      </c>
      <c r="G103" s="7"/>
      <c r="H103" s="3" t="n">
        <f aca="false">H102</f>
        <v>52</v>
      </c>
      <c r="K103" s="6" t="n">
        <f aca="false">'High scenario'!AG106</f>
        <v>9765416857.32427</v>
      </c>
      <c r="L103" s="6" t="n">
        <f aca="false">K103/$B$14*100</f>
        <v>190.566135194026</v>
      </c>
      <c r="M103" s="7"/>
      <c r="O103" s="5" t="n">
        <f aca="false">O99+1</f>
        <v>2038</v>
      </c>
      <c r="P103" s="6" t="n">
        <f aca="false">'Low scenario'!AG106</f>
        <v>6730863652.84696</v>
      </c>
      <c r="Q103" s="6" t="n">
        <f aca="false">P103/$B$14*100</f>
        <v>131.348686039855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8229998372.22156</v>
      </c>
      <c r="F104" s="9" t="n">
        <f aca="false">E104/$B$14*100</f>
        <v>160.6033828726</v>
      </c>
      <c r="G104" s="7"/>
      <c r="H104" s="3" t="n">
        <f aca="false">H103</f>
        <v>52</v>
      </c>
      <c r="K104" s="9" t="n">
        <f aca="false">'High scenario'!AG107</f>
        <v>9841118174.97665</v>
      </c>
      <c r="L104" s="9" t="n">
        <f aca="false">K104/$B$14*100</f>
        <v>192.043400091663</v>
      </c>
      <c r="M104" s="7"/>
      <c r="O104" s="7" t="n">
        <f aca="false">O100+1</f>
        <v>2038</v>
      </c>
      <c r="P104" s="9" t="n">
        <f aca="false">'Low scenario'!AG107</f>
        <v>6730626207.34371</v>
      </c>
      <c r="Q104" s="9" t="n">
        <f aca="false">P104/$B$14*100</f>
        <v>131.344052436135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8299933513.2628</v>
      </c>
      <c r="F105" s="9" t="n">
        <f aca="false">E105/$B$14*100</f>
        <v>161.968124361591</v>
      </c>
      <c r="G105" s="10" t="n">
        <f aca="false">AVERAGE(E103:E106)/AVERAGE(E99:E102)-1</f>
        <v>0.0178193862785985</v>
      </c>
      <c r="H105" s="3" t="n">
        <f aca="false">H104</f>
        <v>52</v>
      </c>
      <c r="K105" s="9" t="n">
        <f aca="false">'High scenario'!AG108</f>
        <v>9859636850.29246</v>
      </c>
      <c r="L105" s="9" t="n">
        <f aca="false">K105/$B$14*100</f>
        <v>192.404780710166</v>
      </c>
      <c r="M105" s="10" t="n">
        <f aca="false">AVERAGE(K103:K106)/AVERAGE(K99:K102)-1</f>
        <v>0.0319561124515542</v>
      </c>
      <c r="O105" s="7" t="n">
        <f aca="false">O101+1</f>
        <v>2038</v>
      </c>
      <c r="P105" s="9" t="n">
        <f aca="false">'Low scenario'!AG108</f>
        <v>6742275564.14806</v>
      </c>
      <c r="Q105" s="9" t="n">
        <f aca="false">P105/$B$14*100</f>
        <v>131.571382506744</v>
      </c>
      <c r="R105" s="10" t="n">
        <f aca="false">AVERAGE(P103:P106)/AVERAGE(P99:P102)-1</f>
        <v>0.00968725539041082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8321578138.22052</v>
      </c>
      <c r="F106" s="9" t="n">
        <f aca="false">E106/$B$14*100</f>
        <v>162.390505974806</v>
      </c>
      <c r="G106" s="7"/>
      <c r="H106" s="3" t="n">
        <f aca="false">H105</f>
        <v>52</v>
      </c>
      <c r="K106" s="9" t="n">
        <f aca="false">'High scenario'!AG109</f>
        <v>9944659103.54031</v>
      </c>
      <c r="L106" s="9" t="n">
        <f aca="false">K106/$B$14*100</f>
        <v>194.063937963118</v>
      </c>
      <c r="M106" s="7"/>
      <c r="O106" s="7" t="n">
        <f aca="false">O102+1</f>
        <v>2038</v>
      </c>
      <c r="P106" s="9" t="n">
        <f aca="false">'Low scenario'!AG109</f>
        <v>6782695108.96502</v>
      </c>
      <c r="Q106" s="9" t="n">
        <f aca="false">P106/$B$14*100</f>
        <v>132.36014519395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8369924907.04189</v>
      </c>
      <c r="F107" s="6" t="n">
        <f aca="false">E107/$B$14*100</f>
        <v>163.333963588343</v>
      </c>
      <c r="G107" s="7"/>
      <c r="H107" s="3" t="n">
        <f aca="false">H106</f>
        <v>52</v>
      </c>
      <c r="K107" s="6" t="n">
        <f aca="false">'High scenario'!AG110</f>
        <v>10024047161.1785</v>
      </c>
      <c r="L107" s="6" t="n">
        <f aca="false">K107/$B$14*100</f>
        <v>195.613147335919</v>
      </c>
      <c r="M107" s="7"/>
      <c r="O107" s="5" t="n">
        <f aca="false">O103+1</f>
        <v>2039</v>
      </c>
      <c r="P107" s="6" t="n">
        <f aca="false">'Low scenario'!AG110</f>
        <v>6782009478.97578</v>
      </c>
      <c r="Q107" s="6" t="n">
        <f aca="false">P107/$B$14*100</f>
        <v>132.346765544199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8368124109.35784</v>
      </c>
      <c r="F108" s="9" t="n">
        <f aca="false">E108/$B$14*100</f>
        <v>163.298822123321</v>
      </c>
      <c r="G108" s="7"/>
      <c r="H108" s="3" t="n">
        <f aca="false">H107</f>
        <v>52</v>
      </c>
      <c r="K108" s="9" t="n">
        <f aca="false">'High scenario'!AG111</f>
        <v>10082830950.7757</v>
      </c>
      <c r="L108" s="9" t="n">
        <f aca="false">K108/$B$14*100</f>
        <v>196.760277024212</v>
      </c>
      <c r="M108" s="7"/>
      <c r="O108" s="7" t="n">
        <f aca="false">O104+1</f>
        <v>2039</v>
      </c>
      <c r="P108" s="9" t="n">
        <f aca="false">'Low scenario'!AG111</f>
        <v>6802472341.99527</v>
      </c>
      <c r="Q108" s="9" t="n">
        <f aca="false">P108/$B$14*100</f>
        <v>132.746085796228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8450325950.76427</v>
      </c>
      <c r="F109" s="9" t="n">
        <f aca="false">E109/$B$14*100</f>
        <v>164.902940764801</v>
      </c>
      <c r="G109" s="10" t="n">
        <f aca="false">AVERAGE(E107:E110)/AVERAGE(E103:E106)-1</f>
        <v>0.0211747136051104</v>
      </c>
      <c r="H109" s="3" t="n">
        <f aca="false">H108</f>
        <v>52</v>
      </c>
      <c r="K109" s="9" t="n">
        <f aca="false">'High scenario'!AG112</f>
        <v>10150782522.4539</v>
      </c>
      <c r="L109" s="9" t="n">
        <f aca="false">K109/$B$14*100</f>
        <v>198.08631037069</v>
      </c>
      <c r="M109" s="10" t="n">
        <f aca="false">AVERAGE(K107:K110)/AVERAGE(K103:K106)-1</f>
        <v>0.0272614136609848</v>
      </c>
      <c r="O109" s="7" t="n">
        <f aca="false">O105+1</f>
        <v>2039</v>
      </c>
      <c r="P109" s="9" t="n">
        <f aca="false">'Low scenario'!AG112</f>
        <v>6817871801.74567</v>
      </c>
      <c r="Q109" s="9" t="n">
        <f aca="false">P109/$B$14*100</f>
        <v>133.046596831403</v>
      </c>
      <c r="R109" s="10" t="n">
        <f aca="false">AVERAGE(P107:P110)/AVERAGE(P103:P106)-1</f>
        <v>0.011031613832192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8541576334.92235</v>
      </c>
      <c r="F110" s="9" t="n">
        <f aca="false">E110/$B$14*100</f>
        <v>166.683636181908</v>
      </c>
      <c r="G110" s="7"/>
      <c r="H110" s="3" t="n">
        <f aca="false">H109</f>
        <v>52</v>
      </c>
      <c r="K110" s="9" t="n">
        <f aca="false">'High scenario'!AG113</f>
        <v>10227565317.9617</v>
      </c>
      <c r="L110" s="9" t="n">
        <f aca="false">K110/$B$14*100</f>
        <v>199.584679646995</v>
      </c>
      <c r="M110" s="7"/>
      <c r="O110" s="7" t="n">
        <f aca="false">O106+1</f>
        <v>2039</v>
      </c>
      <c r="P110" s="9" t="n">
        <f aca="false">'Low scenario'!AG113</f>
        <v>6881811121.88813</v>
      </c>
      <c r="Q110" s="9" t="n">
        <f aca="false">P110/$B$14*100</f>
        <v>134.294333543978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8558129234.30141</v>
      </c>
      <c r="F111" s="6" t="n">
        <f aca="false">E111/$B$14*100</f>
        <v>167.006655885727</v>
      </c>
      <c r="G111" s="7"/>
      <c r="H111" s="3" t="n">
        <f aca="false">H110</f>
        <v>52</v>
      </c>
      <c r="K111" s="6" t="n">
        <f aca="false">'High scenario'!AG114</f>
        <v>10279660889.2922</v>
      </c>
      <c r="L111" s="6" t="n">
        <f aca="false">K111/$B$14*100</f>
        <v>200.601292847868</v>
      </c>
      <c r="M111" s="7"/>
      <c r="O111" s="5" t="n">
        <f aca="false">O107+1</f>
        <v>2040</v>
      </c>
      <c r="P111" s="6" t="n">
        <f aca="false">'Low scenario'!AG114</f>
        <v>6879249644.61093</v>
      </c>
      <c r="Q111" s="6" t="n">
        <f aca="false">P111/$B$14*100</f>
        <v>134.244347882102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8577653958.41574</v>
      </c>
      <c r="F112" s="9" t="n">
        <f aca="false">E112/$B$14*100</f>
        <v>167.387668931003</v>
      </c>
      <c r="G112" s="7"/>
      <c r="H112" s="3" t="n">
        <f aca="false">H111</f>
        <v>52</v>
      </c>
      <c r="K112" s="9" t="n">
        <f aca="false">'High scenario'!AG115</f>
        <v>10354421181.9947</v>
      </c>
      <c r="L112" s="9" t="n">
        <f aca="false">K112/$B$14*100</f>
        <v>202.060194219354</v>
      </c>
      <c r="M112" s="7"/>
      <c r="O112" s="7" t="n">
        <f aca="false">O108+1</f>
        <v>2040</v>
      </c>
      <c r="P112" s="9" t="n">
        <f aca="false">'Low scenario'!AG115</f>
        <v>6861347824.58955</v>
      </c>
      <c r="Q112" s="9" t="n">
        <f aca="false">P112/$B$14*100</f>
        <v>133.895004817259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8635715974.42566</v>
      </c>
      <c r="F113" s="9" t="n">
        <f aca="false">E113/$B$14*100</f>
        <v>168.520713649343</v>
      </c>
      <c r="G113" s="10" t="n">
        <f aca="false">AVERAGE(E111:E114)/AVERAGE(E107:E110)-1</f>
        <v>0.0208341886453058</v>
      </c>
      <c r="H113" s="3" t="n">
        <f aca="false">H112</f>
        <v>52</v>
      </c>
      <c r="K113" s="9" t="n">
        <f aca="false">'High scenario'!AG116</f>
        <v>10432876084.2753</v>
      </c>
      <c r="L113" s="9" t="n">
        <f aca="false">K113/$B$14*100</f>
        <v>203.591193636284</v>
      </c>
      <c r="M113" s="10" t="n">
        <f aca="false">AVERAGE(K111:K114)/AVERAGE(K107:K110)-1</f>
        <v>0.0253429343496019</v>
      </c>
      <c r="O113" s="7" t="n">
        <f aca="false">O109+1</f>
        <v>2040</v>
      </c>
      <c r="P113" s="9" t="n">
        <f aca="false">'Low scenario'!AG116</f>
        <v>6884375466.02594</v>
      </c>
      <c r="Q113" s="9" t="n">
        <f aca="false">P113/$B$14*100</f>
        <v>134.344375150884</v>
      </c>
      <c r="R113" s="10" t="n">
        <f aca="false">AVERAGE(P111:P114)/AVERAGE(P107:P110)-1</f>
        <v>0.00859170235024798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8661188303.36819</v>
      </c>
      <c r="F114" s="9" t="n">
        <f aca="false">E114/$B$14*100</f>
        <v>169.017790563917</v>
      </c>
      <c r="G114" s="7"/>
      <c r="H114" s="3" t="n">
        <f aca="false">H113</f>
        <v>52</v>
      </c>
      <c r="K114" s="9" t="n">
        <f aca="false">'High scenario'!AG117</f>
        <v>10444282220.2473</v>
      </c>
      <c r="L114" s="9" t="n">
        <f aca="false">K114/$B$14*100</f>
        <v>203.813777401159</v>
      </c>
      <c r="M114" s="7"/>
      <c r="O114" s="7" t="n">
        <f aca="false">O110+1</f>
        <v>2040</v>
      </c>
      <c r="P114" s="9" t="n">
        <f aca="false">'Low scenario'!AG117</f>
        <v>6893609231.7392</v>
      </c>
      <c r="Q114" s="9" t="n">
        <f aca="false">P114/$B$14*100</f>
        <v>134.524566439282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selection pane="topLeft" activeCell="F14" activeCellId="0" sqref="F14"/>
    </sheetView>
  </sheetViews>
  <sheetFormatPr defaultColWidth="9.00390625" defaultRowHeight="12.8" zeroHeight="false" outlineLevelRow="0" outlineLevelCol="0"/>
  <cols>
    <col collapsed="false" customWidth="true" hidden="false" outlineLevel="0" max="7" min="6" style="33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33" width="17.35"/>
    <col collapsed="false" customWidth="true" hidden="false" outlineLevel="0" max="11" min="11" style="33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33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02"/>
      <c r="B1" s="103"/>
      <c r="C1" s="102"/>
      <c r="D1" s="102"/>
      <c r="E1" s="102"/>
      <c r="F1" s="104" t="s">
        <v>110</v>
      </c>
      <c r="G1" s="104" t="s">
        <v>111</v>
      </c>
      <c r="H1" s="102"/>
      <c r="I1" s="102"/>
      <c r="J1" s="105" t="s">
        <v>112</v>
      </c>
      <c r="K1" s="105" t="s">
        <v>113</v>
      </c>
      <c r="L1" s="102"/>
      <c r="M1" s="106"/>
      <c r="N1" s="107" t="s">
        <v>114</v>
      </c>
      <c r="O1" s="102"/>
      <c r="P1" s="103"/>
      <c r="Q1" s="102"/>
      <c r="R1" s="102"/>
      <c r="S1" s="102"/>
      <c r="T1" s="102"/>
      <c r="U1" s="103"/>
      <c r="V1" s="102"/>
      <c r="W1" s="102"/>
      <c r="X1" s="102"/>
      <c r="Y1" s="102"/>
      <c r="Z1" s="102"/>
      <c r="AA1" s="102"/>
      <c r="AB1" s="102"/>
      <c r="AC1" s="102"/>
      <c r="AD1" s="102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</row>
    <row r="2" customFormat="false" ht="12.8" hidden="false" customHeight="true" outlineLevel="0" collapsed="false">
      <c r="A2" s="102"/>
      <c r="B2" s="103"/>
      <c r="C2" s="102"/>
      <c r="D2" s="102"/>
      <c r="E2" s="102"/>
      <c r="F2" s="105" t="s">
        <v>115</v>
      </c>
      <c r="G2" s="105" t="s">
        <v>116</v>
      </c>
      <c r="H2" s="102"/>
      <c r="I2" s="102"/>
      <c r="J2" s="107"/>
      <c r="K2" s="107"/>
      <c r="L2" s="102"/>
      <c r="M2" s="106"/>
      <c r="N2" s="107" t="s">
        <v>117</v>
      </c>
      <c r="O2" s="102"/>
      <c r="P2" s="103"/>
      <c r="Q2" s="102"/>
      <c r="R2" s="102"/>
      <c r="S2" s="102"/>
      <c r="T2" s="102"/>
      <c r="U2" s="103"/>
      <c r="V2" s="102"/>
      <c r="W2" s="102"/>
      <c r="X2" s="102"/>
      <c r="Y2" s="102"/>
      <c r="Z2" s="102"/>
      <c r="AA2" s="102"/>
      <c r="AB2" s="102"/>
      <c r="AC2" s="102"/>
      <c r="AD2" s="102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</row>
    <row r="3" customFormat="false" ht="50.25" hidden="false" customHeight="true" outlineLevel="0" collapsed="false">
      <c r="A3" s="109" t="s">
        <v>118</v>
      </c>
      <c r="B3" s="110"/>
      <c r="C3" s="109" t="s">
        <v>119</v>
      </c>
      <c r="D3" s="109" t="s">
        <v>120</v>
      </c>
      <c r="E3" s="109" t="s">
        <v>121</v>
      </c>
      <c r="F3" s="111" t="s">
        <v>122</v>
      </c>
      <c r="G3" s="111" t="s">
        <v>123</v>
      </c>
      <c r="H3" s="109" t="s">
        <v>124</v>
      </c>
      <c r="I3" s="109" t="s">
        <v>125</v>
      </c>
      <c r="J3" s="111" t="s">
        <v>126</v>
      </c>
      <c r="K3" s="111" t="s">
        <v>127</v>
      </c>
      <c r="L3" s="109" t="s">
        <v>128</v>
      </c>
      <c r="M3" s="112" t="s">
        <v>129</v>
      </c>
      <c r="N3" s="111" t="s">
        <v>130</v>
      </c>
      <c r="O3" s="109" t="s">
        <v>131</v>
      </c>
      <c r="P3" s="110" t="s">
        <v>132</v>
      </c>
      <c r="Q3" s="109" t="s">
        <v>133</v>
      </c>
      <c r="R3" s="109" t="s">
        <v>134</v>
      </c>
      <c r="S3" s="109" t="s">
        <v>135</v>
      </c>
      <c r="T3" s="109" t="s">
        <v>136</v>
      </c>
      <c r="U3" s="110" t="s">
        <v>137</v>
      </c>
      <c r="V3" s="109" t="s">
        <v>138</v>
      </c>
      <c r="W3" s="109" t="s">
        <v>139</v>
      </c>
      <c r="X3" s="109" t="s">
        <v>140</v>
      </c>
      <c r="Y3" s="109" t="s">
        <v>141</v>
      </c>
      <c r="Z3" s="109" t="s">
        <v>142</v>
      </c>
      <c r="AA3" s="109"/>
      <c r="AB3" s="109"/>
      <c r="AC3" s="109"/>
      <c r="AD3" s="109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</row>
    <row r="4" customFormat="false" ht="12.8" hidden="false" customHeight="false" outlineLevel="0" collapsed="false">
      <c r="A4" s="114" t="s">
        <v>143</v>
      </c>
      <c r="B4" s="115"/>
      <c r="C4" s="114" t="n">
        <v>2014</v>
      </c>
      <c r="D4" s="114" t="n">
        <v>1</v>
      </c>
      <c r="E4" s="114" t="n">
        <v>1005</v>
      </c>
      <c r="F4" s="116" t="n">
        <v>13919743</v>
      </c>
      <c r="G4" s="116" t="n">
        <v>13367098</v>
      </c>
      <c r="H4" s="117" t="n">
        <f aca="false">F4-J4</f>
        <v>13919743</v>
      </c>
      <c r="I4" s="117" t="n">
        <f aca="false">G4-K4</f>
        <v>13367098</v>
      </c>
      <c r="J4" s="118"/>
      <c r="K4" s="118"/>
      <c r="L4" s="117" t="n">
        <f aca="false">H4-I4</f>
        <v>552645</v>
      </c>
      <c r="M4" s="117" t="n">
        <f aca="false">J4-K4</f>
        <v>0</v>
      </c>
      <c r="N4" s="116" t="n">
        <v>2431521</v>
      </c>
      <c r="O4" s="119" t="n">
        <v>68064666.1181856</v>
      </c>
      <c r="P4" s="114" t="n">
        <f aca="false">O4/I4</f>
        <v>5.09195534574412</v>
      </c>
      <c r="Q4" s="117" t="n">
        <f aca="false">I4*5.5017049523</f>
        <v>73541829.2644794</v>
      </c>
      <c r="R4" s="117" t="n">
        <v>11018747.8054275</v>
      </c>
      <c r="S4" s="117" t="n">
        <v>2463940.91347832</v>
      </c>
      <c r="T4" s="119" t="n">
        <v>13733232.3112091</v>
      </c>
      <c r="U4" s="114" t="n">
        <f aca="false">R4/N4</f>
        <v>4.53162765422445</v>
      </c>
      <c r="V4" s="115"/>
      <c r="W4" s="115"/>
      <c r="X4" s="117" t="n">
        <f aca="false">N4*U12+L4*P13</f>
        <v>15657663.7612308</v>
      </c>
      <c r="Y4" s="117" t="n">
        <f aca="false">N4*5.1890047538</f>
        <v>12617174.0279645</v>
      </c>
      <c r="Z4" s="117" t="n">
        <f aca="false">L4*5.5017049523</f>
        <v>3040489.73336383</v>
      </c>
      <c r="AA4" s="117"/>
      <c r="AB4" s="117"/>
      <c r="AC4" s="117"/>
      <c r="AD4" s="117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</row>
    <row r="5" customFormat="false" ht="12.8" hidden="false" customHeight="false" outlineLevel="0" collapsed="false">
      <c r="B5" s="115"/>
      <c r="C5" s="114" t="n">
        <v>2014</v>
      </c>
      <c r="D5" s="114" t="n">
        <v>2</v>
      </c>
      <c r="E5" s="114" t="n">
        <v>1004</v>
      </c>
      <c r="F5" s="116" t="n">
        <v>14482790</v>
      </c>
      <c r="G5" s="116" t="n">
        <v>13911325</v>
      </c>
      <c r="H5" s="117" t="n">
        <f aca="false">F5-J5</f>
        <v>14482790</v>
      </c>
      <c r="I5" s="117" t="n">
        <f aca="false">G5-K5</f>
        <v>13911325</v>
      </c>
      <c r="J5" s="118"/>
      <c r="K5" s="118"/>
      <c r="L5" s="117" t="n">
        <f aca="false">H5-I5</f>
        <v>571465</v>
      </c>
      <c r="M5" s="117" t="n">
        <f aca="false">J5-K5</f>
        <v>0</v>
      </c>
      <c r="N5" s="116" t="n">
        <v>2156056</v>
      </c>
      <c r="O5" s="119" t="n">
        <v>80470827.8892677</v>
      </c>
      <c r="P5" s="114" t="n">
        <f aca="false">O5/I5</f>
        <v>5.78455523749662</v>
      </c>
      <c r="Q5" s="117" t="n">
        <f aca="false">I5*5.5017049523</f>
        <v>76536005.6455548</v>
      </c>
      <c r="R5" s="117" t="n">
        <v>13090128.797517</v>
      </c>
      <c r="S5" s="117" t="n">
        <v>2913043.96959149</v>
      </c>
      <c r="T5" s="119" t="n">
        <v>16270046.9661959</v>
      </c>
      <c r="U5" s="114" t="n">
        <f aca="false">R5/N5</f>
        <v>6.07133061363759</v>
      </c>
      <c r="V5" s="115"/>
      <c r="W5" s="115"/>
      <c r="X5" s="117" t="n">
        <f aca="false">N5*5.1890047538+L5*5.5017049523</f>
        <v>14331816.6540251</v>
      </c>
      <c r="Y5" s="117" t="n">
        <f aca="false">N5*5.1890047538</f>
        <v>11187784.833459</v>
      </c>
      <c r="Z5" s="117" t="n">
        <f aca="false">L5*5.5017049523</f>
        <v>3144031.82056612</v>
      </c>
      <c r="AA5" s="117"/>
      <c r="AB5" s="117"/>
      <c r="AC5" s="117"/>
      <c r="AD5" s="117"/>
    </row>
    <row r="6" customFormat="false" ht="12.8" hidden="false" customHeight="false" outlineLevel="0" collapsed="false">
      <c r="B6" s="115"/>
      <c r="C6" s="114" t="n">
        <v>2014</v>
      </c>
      <c r="D6" s="114" t="n">
        <v>3</v>
      </c>
      <c r="E6" s="114" t="n">
        <v>1003</v>
      </c>
      <c r="F6" s="116" t="n">
        <v>15149966</v>
      </c>
      <c r="G6" s="116" t="n">
        <v>14531608</v>
      </c>
      <c r="H6" s="117" t="n">
        <f aca="false">F6-J6</f>
        <v>15149966</v>
      </c>
      <c r="I6" s="117" t="n">
        <f aca="false">G6-K6</f>
        <v>14531608</v>
      </c>
      <c r="J6" s="118"/>
      <c r="K6" s="118"/>
      <c r="L6" s="117" t="n">
        <f aca="false">H6-I6</f>
        <v>618358</v>
      </c>
      <c r="M6" s="117" t="n">
        <f aca="false">J6-K6</f>
        <v>0</v>
      </c>
      <c r="N6" s="116" t="n">
        <v>2697106</v>
      </c>
      <c r="O6" s="119" t="n">
        <v>71025009.1540406</v>
      </c>
      <c r="P6" s="114" t="n">
        <f aca="false">O6/I6</f>
        <v>4.88762215124717</v>
      </c>
      <c r="Q6" s="117" t="n">
        <f aca="false">I6*5.5017049523</f>
        <v>79948619.6984823</v>
      </c>
      <c r="R6" s="117" t="n">
        <v>13303482.9648562</v>
      </c>
      <c r="S6" s="117" t="n">
        <v>2571105.33137627</v>
      </c>
      <c r="T6" s="119" t="n">
        <v>17670963.688597</v>
      </c>
      <c r="U6" s="114" t="n">
        <f aca="false">R6/N6</f>
        <v>4.93250282519716</v>
      </c>
      <c r="V6" s="115"/>
      <c r="W6" s="115"/>
      <c r="X6" s="117" t="n">
        <f aca="false">N6*5.1890047538+L6*5.5017049523</f>
        <v>17397319.1263968</v>
      </c>
      <c r="Y6" s="117" t="n">
        <f aca="false">N6*5.1890047538</f>
        <v>13995295.8555025</v>
      </c>
      <c r="Z6" s="117" t="n">
        <f aca="false">L6*5.5017049523</f>
        <v>3402023.27089432</v>
      </c>
      <c r="AA6" s="117"/>
      <c r="AB6" s="117"/>
      <c r="AC6" s="117"/>
      <c r="AD6" s="117"/>
    </row>
    <row r="7" customFormat="false" ht="12.8" hidden="false" customHeight="false" outlineLevel="0" collapsed="false">
      <c r="C7" s="114" t="n">
        <v>2014</v>
      </c>
      <c r="D7" s="114" t="n">
        <v>4</v>
      </c>
      <c r="E7" s="114" t="n">
        <v>160</v>
      </c>
      <c r="F7" s="116" t="n">
        <v>15745971</v>
      </c>
      <c r="G7" s="116" t="n">
        <v>15148486</v>
      </c>
      <c r="H7" s="117" t="n">
        <f aca="false">F7-J7</f>
        <v>15745971</v>
      </c>
      <c r="I7" s="117" t="n">
        <f aca="false">G7-K7</f>
        <v>15148486</v>
      </c>
      <c r="J7" s="118"/>
      <c r="K7" s="118"/>
      <c r="L7" s="117" t="n">
        <f aca="false">H7-I7</f>
        <v>597485</v>
      </c>
      <c r="M7" s="117" t="n">
        <f aca="false">J7-K7</f>
        <v>0</v>
      </c>
      <c r="N7" s="116" t="n">
        <v>2598761</v>
      </c>
      <c r="O7" s="119" t="n">
        <v>90838150.786</v>
      </c>
      <c r="P7" s="114" t="n">
        <f aca="false">O7/I7</f>
        <v>5.99651679950062</v>
      </c>
      <c r="Q7" s="117" t="n">
        <f aca="false">I7*5.5017049523</f>
        <v>83342500.4460472</v>
      </c>
      <c r="R7" s="117" t="n">
        <v>12713686.068</v>
      </c>
      <c r="S7" s="117" t="n">
        <v>3288341.0584532</v>
      </c>
      <c r="T7" s="119" t="n">
        <v>17161490.7544532</v>
      </c>
      <c r="U7" s="114" t="n">
        <f aca="false">R7/N7</f>
        <v>4.89221058342803</v>
      </c>
      <c r="V7" s="115"/>
      <c r="W7" s="115"/>
      <c r="X7" s="117" t="n">
        <f aca="false">N7*5.1890047538+L7*5.5017049523</f>
        <v>16772169.366415</v>
      </c>
      <c r="Y7" s="117" t="n">
        <f aca="false">N7*5.1890047538</f>
        <v>13484983.18299</v>
      </c>
      <c r="Z7" s="117" t="n">
        <f aca="false">L7*5.5017049523</f>
        <v>3287186.18342497</v>
      </c>
      <c r="AA7" s="117"/>
      <c r="AB7" s="117"/>
      <c r="AC7" s="117"/>
      <c r="AD7" s="117"/>
    </row>
    <row r="8" customFormat="false" ht="12.8" hidden="false" customHeight="false" outlineLevel="0" collapsed="false">
      <c r="B8" s="115"/>
      <c r="C8" s="114" t="n">
        <f aca="false">C4+1</f>
        <v>2015</v>
      </c>
      <c r="D8" s="114" t="n">
        <f aca="false">D4</f>
        <v>1</v>
      </c>
      <c r="E8" s="114" t="n">
        <v>1001</v>
      </c>
      <c r="F8" s="116" t="n">
        <v>16507879</v>
      </c>
      <c r="G8" s="116" t="n">
        <v>15853349</v>
      </c>
      <c r="H8" s="117" t="n">
        <f aca="false">F8-J8</f>
        <v>16507879</v>
      </c>
      <c r="I8" s="117" t="n">
        <f aca="false">G8-K8</f>
        <v>15853349</v>
      </c>
      <c r="J8" s="118"/>
      <c r="K8" s="118"/>
      <c r="L8" s="117" t="n">
        <f aca="false">H8-I8</f>
        <v>654530</v>
      </c>
      <c r="M8" s="117" t="n">
        <f aca="false">J8-K8</f>
        <v>0</v>
      </c>
      <c r="N8" s="116" t="n">
        <v>3002195</v>
      </c>
      <c r="O8" s="119" t="n">
        <v>81897043.9675653</v>
      </c>
      <c r="P8" s="114" t="n">
        <f aca="false">O8/I8</f>
        <v>5.16591440506137</v>
      </c>
      <c r="Q8" s="117" t="n">
        <f aca="false">I8*5.5017049523</f>
        <v>87220448.7038403</v>
      </c>
      <c r="R8" s="117" t="n">
        <v>13986686.083894</v>
      </c>
      <c r="S8" s="117" t="n">
        <v>2964672.99162586</v>
      </c>
      <c r="T8" s="119" t="n">
        <v>18231627.4986104</v>
      </c>
      <c r="U8" s="114" t="n">
        <f aca="false">R8/N8</f>
        <v>4.65881999133767</v>
      </c>
      <c r="V8" s="115"/>
      <c r="W8" s="115"/>
      <c r="X8" s="117" t="n">
        <f aca="false">N8*5.1890047538+L8*5.5017049523</f>
        <v>19179435.0692635</v>
      </c>
      <c r="Y8" s="117" t="n">
        <f aca="false">N8*5.1890047538</f>
        <v>15578404.1268346</v>
      </c>
      <c r="Z8" s="117" t="n">
        <f aca="false">L8*5.5017049523</f>
        <v>3601030.94242892</v>
      </c>
      <c r="AA8" s="117"/>
      <c r="AB8" s="117"/>
      <c r="AC8" s="117"/>
      <c r="AD8" s="117"/>
    </row>
    <row r="9" customFormat="false" ht="12.8" hidden="false" customHeight="false" outlineLevel="0" collapsed="false">
      <c r="B9" s="115"/>
      <c r="C9" s="114" t="n">
        <f aca="false">C5+1</f>
        <v>2015</v>
      </c>
      <c r="D9" s="114" t="n">
        <f aca="false">D5</f>
        <v>2</v>
      </c>
      <c r="E9" s="114" t="n">
        <v>1000</v>
      </c>
      <c r="F9" s="116" t="n">
        <v>17877475</v>
      </c>
      <c r="G9" s="116" t="n">
        <v>17180984</v>
      </c>
      <c r="H9" s="117" t="n">
        <f aca="false">F9-J9</f>
        <v>17877475</v>
      </c>
      <c r="I9" s="117" t="n">
        <f aca="false">G9-K9</f>
        <v>17180984</v>
      </c>
      <c r="J9" s="118"/>
      <c r="K9" s="118"/>
      <c r="L9" s="117" t="n">
        <f aca="false">H9-I9</f>
        <v>696491</v>
      </c>
      <c r="M9" s="117" t="n">
        <f aca="false">J9-K9</f>
        <v>0</v>
      </c>
      <c r="N9" s="116" t="n">
        <v>2371185</v>
      </c>
      <c r="O9" s="119" t="n">
        <v>104523364.336654</v>
      </c>
      <c r="P9" s="114" t="n">
        <f aca="false">O9/I9</f>
        <v>6.08366577471081</v>
      </c>
      <c r="Q9" s="117" t="n">
        <f aca="false">I9*5.5017049523</f>
        <v>94524704.7581871</v>
      </c>
      <c r="R9" s="117" t="n">
        <v>14339828.6769147</v>
      </c>
      <c r="S9" s="117" t="n">
        <v>3783745.78898687</v>
      </c>
      <c r="T9" s="119" t="n">
        <v>19687951.5296409</v>
      </c>
      <c r="U9" s="114" t="n">
        <f aca="false">R9/N9</f>
        <v>6.04753685474339</v>
      </c>
      <c r="V9" s="115"/>
      <c r="W9" s="115"/>
      <c r="X9" s="117" t="n">
        <f aca="false">N9*5.1890047538+L9*5.5017049523</f>
        <v>16135978.2210716</v>
      </c>
      <c r="Y9" s="117" t="n">
        <f aca="false">N9*5.1890047538</f>
        <v>12304090.2371393</v>
      </c>
      <c r="Z9" s="117" t="n">
        <f aca="false">L9*5.5017049523</f>
        <v>3831887.98393238</v>
      </c>
      <c r="AA9" s="117"/>
      <c r="AB9" s="117"/>
      <c r="AC9" s="117"/>
      <c r="AD9" s="117"/>
    </row>
    <row r="10" customFormat="false" ht="12.8" hidden="false" customHeight="false" outlineLevel="0" collapsed="false">
      <c r="B10" s="115"/>
      <c r="C10" s="114" t="n">
        <v>2016</v>
      </c>
      <c r="D10" s="114" t="n">
        <v>2</v>
      </c>
      <c r="E10" s="114" t="n">
        <v>996</v>
      </c>
      <c r="F10" s="116" t="n">
        <v>18529945</v>
      </c>
      <c r="G10" s="116" t="n">
        <v>17797215</v>
      </c>
      <c r="H10" s="117" t="n">
        <f aca="false">F10-J10</f>
        <v>18529945</v>
      </c>
      <c r="I10" s="117" t="n">
        <f aca="false">G10-K10</f>
        <v>17797215</v>
      </c>
      <c r="J10" s="118"/>
      <c r="K10" s="118"/>
      <c r="L10" s="117" t="n">
        <f aca="false">H10-I10</f>
        <v>732730</v>
      </c>
      <c r="M10" s="117" t="n">
        <f aca="false">J10-K10</f>
        <v>0</v>
      </c>
      <c r="N10" s="118"/>
      <c r="O10" s="115"/>
      <c r="P10" s="115"/>
      <c r="Q10" s="117" t="n">
        <f aca="false">I10*5.5017049523</f>
        <v>97915025.9026478</v>
      </c>
      <c r="R10" s="117"/>
      <c r="S10" s="117"/>
      <c r="T10" s="115"/>
      <c r="U10" s="115"/>
      <c r="V10" s="115"/>
      <c r="W10" s="115"/>
      <c r="X10" s="117"/>
      <c r="Y10" s="117"/>
      <c r="Z10" s="117"/>
      <c r="AA10" s="117"/>
      <c r="AB10" s="117"/>
      <c r="AC10" s="117"/>
      <c r="AD10" s="117"/>
    </row>
    <row r="11" customFormat="false" ht="12.8" hidden="false" customHeight="false" outlineLevel="0" collapsed="false">
      <c r="B11" s="115"/>
      <c r="C11" s="114" t="n">
        <v>2016</v>
      </c>
      <c r="D11" s="114" t="n">
        <v>3</v>
      </c>
      <c r="E11" s="114" t="n">
        <v>995</v>
      </c>
      <c r="F11" s="116" t="n">
        <v>19118239</v>
      </c>
      <c r="G11" s="116" t="n">
        <v>18342944</v>
      </c>
      <c r="H11" s="117" t="n">
        <f aca="false">F11-J11</f>
        <v>19118239</v>
      </c>
      <c r="I11" s="117" t="n">
        <f aca="false">G11-K11</f>
        <v>18342944</v>
      </c>
      <c r="J11" s="118"/>
      <c r="K11" s="118"/>
      <c r="L11" s="117" t="n">
        <f aca="false">H11-I11</f>
        <v>775295</v>
      </c>
      <c r="M11" s="117" t="n">
        <f aca="false">J11-K11</f>
        <v>0</v>
      </c>
      <c r="N11" s="118"/>
      <c r="O11" s="115"/>
      <c r="P11" s="115"/>
      <c r="Q11" s="117" t="n">
        <f aca="false">I11*5.5017049523</f>
        <v>100917465.844562</v>
      </c>
      <c r="R11" s="117"/>
      <c r="S11" s="117"/>
      <c r="T11" s="115"/>
      <c r="U11" s="115"/>
      <c r="V11" s="115"/>
      <c r="W11" s="115"/>
      <c r="X11" s="117"/>
      <c r="Y11" s="117"/>
      <c r="Z11" s="117"/>
      <c r="AA11" s="117"/>
      <c r="AB11" s="117"/>
      <c r="AC11" s="117"/>
      <c r="AD11" s="117"/>
    </row>
    <row r="12" customFormat="false" ht="12.8" hidden="false" customHeight="false" outlineLevel="0" collapsed="false">
      <c r="B12" s="115"/>
      <c r="C12" s="114" t="n">
        <v>2016</v>
      </c>
      <c r="D12" s="114" t="n">
        <v>4</v>
      </c>
      <c r="E12" s="114" t="n">
        <v>994</v>
      </c>
      <c r="F12" s="116" t="n">
        <v>20592277</v>
      </c>
      <c r="G12" s="116" t="n">
        <v>19759371</v>
      </c>
      <c r="H12" s="117" t="n">
        <f aca="false">F12-J12</f>
        <v>20592277</v>
      </c>
      <c r="I12" s="117" t="n">
        <f aca="false">G12-K12</f>
        <v>19759371</v>
      </c>
      <c r="J12" s="118"/>
      <c r="K12" s="118"/>
      <c r="L12" s="117" t="n">
        <f aca="false">H12-I12</f>
        <v>832906</v>
      </c>
      <c r="M12" s="117" t="n">
        <f aca="false">J12-K12</f>
        <v>0</v>
      </c>
      <c r="N12" s="118"/>
      <c r="O12" s="115"/>
      <c r="P12" s="115" t="s">
        <v>144</v>
      </c>
      <c r="Q12" s="117" t="n">
        <f aca="false">I12*5.5017049523</f>
        <v>108710229.285033</v>
      </c>
      <c r="R12" s="117"/>
      <c r="S12" s="117"/>
      <c r="T12" s="115"/>
      <c r="U12" s="114" t="n">
        <f aca="false">AVERAGE(U4:U9)</f>
        <v>5.18900475376138</v>
      </c>
      <c r="V12" s="115"/>
      <c r="W12" s="115"/>
      <c r="X12" s="117"/>
      <c r="Y12" s="117"/>
      <c r="Z12" s="117"/>
      <c r="AA12" s="117"/>
      <c r="AB12" s="117"/>
      <c r="AC12" s="117"/>
      <c r="AD12" s="117"/>
    </row>
    <row r="13" customFormat="false" ht="12.8" hidden="false" customHeight="false" outlineLevel="0" collapsed="false">
      <c r="B13" s="115"/>
      <c r="C13" s="114" t="n">
        <v>2017</v>
      </c>
      <c r="D13" s="114" t="n">
        <v>1</v>
      </c>
      <c r="E13" s="114" t="n">
        <v>993</v>
      </c>
      <c r="F13" s="116" t="n">
        <v>20242858</v>
      </c>
      <c r="G13" s="116" t="n">
        <v>19409870</v>
      </c>
      <c r="H13" s="117" t="n">
        <f aca="false">F13-J13</f>
        <v>20242858</v>
      </c>
      <c r="I13" s="117" t="n">
        <f aca="false">G13-K13</f>
        <v>19409870</v>
      </c>
      <c r="J13" s="118"/>
      <c r="K13" s="118"/>
      <c r="L13" s="117" t="n">
        <f aca="false">H13-I13</f>
        <v>832988</v>
      </c>
      <c r="M13" s="117" t="n">
        <f aca="false">J13-K13</f>
        <v>0</v>
      </c>
      <c r="N13" s="118"/>
      <c r="O13" s="115"/>
      <c r="P13" s="114" t="n">
        <f aca="false">AVERAGE(P4:P9)</f>
        <v>5.50170495229345</v>
      </c>
      <c r="Q13" s="117" t="n">
        <f aca="false">I13*5.5017049523</f>
        <v>106787377.902499</v>
      </c>
      <c r="R13" s="117"/>
      <c r="S13" s="117"/>
      <c r="T13" s="115"/>
      <c r="U13" s="115"/>
      <c r="V13" s="115"/>
      <c r="W13" s="115"/>
      <c r="X13" s="117"/>
      <c r="Y13" s="117"/>
      <c r="Z13" s="117"/>
      <c r="AA13" s="117"/>
      <c r="AB13" s="117"/>
      <c r="AC13" s="117"/>
      <c r="AD13" s="117"/>
    </row>
    <row r="14" customFormat="false" ht="12.8" hidden="false" customHeight="false" outlineLevel="0" collapsed="false">
      <c r="A14" s="40" t="s">
        <v>145</v>
      </c>
      <c r="B14" s="5"/>
      <c r="C14" s="40" t="n">
        <v>2015</v>
      </c>
      <c r="D14" s="40" t="n">
        <v>1</v>
      </c>
      <c r="E14" s="40" t="n">
        <v>161</v>
      </c>
      <c r="F14" s="120" t="n">
        <v>17715121.486239</v>
      </c>
      <c r="G14" s="120" t="n">
        <v>17023180.2310724</v>
      </c>
      <c r="H14" s="8" t="n">
        <f aca="false">F14-J14</f>
        <v>17715121.486239</v>
      </c>
      <c r="I14" s="8" t="n">
        <f aca="false">G14-K14</f>
        <v>17023180.2310724</v>
      </c>
      <c r="J14" s="121"/>
      <c r="K14" s="121"/>
      <c r="L14" s="8" t="n">
        <f aca="false">H14-I14</f>
        <v>691941.255166631</v>
      </c>
      <c r="M14" s="8" t="n">
        <f aca="false">J14-K14</f>
        <v>0</v>
      </c>
      <c r="N14" s="121" t="n">
        <v>2734055.21918241</v>
      </c>
      <c r="O14" s="5"/>
      <c r="P14" s="5"/>
      <c r="Q14" s="8" t="n">
        <f aca="false">I14*5.5017049523</f>
        <v>93656514.9811863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17993882.1597402</v>
      </c>
      <c r="Y14" s="8" t="n">
        <f aca="false">N14*5.1890047538</f>
        <v>14187025.5294892</v>
      </c>
      <c r="Z14" s="8" t="n">
        <f aca="false">L14*5.5017049523</f>
        <v>3806856.63025093</v>
      </c>
      <c r="AA14" s="8"/>
      <c r="AB14" s="8"/>
      <c r="AC14" s="8"/>
      <c r="AD14" s="8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2" t="n">
        <v>20544273.8160203</v>
      </c>
      <c r="G15" s="122" t="n">
        <v>19739608.8068971</v>
      </c>
      <c r="H15" s="42" t="n">
        <f aca="false">F15-J15</f>
        <v>20544273.8160203</v>
      </c>
      <c r="I15" s="42" t="n">
        <f aca="false">G15-K15</f>
        <v>19739608.8068971</v>
      </c>
      <c r="J15" s="123"/>
      <c r="K15" s="123"/>
      <c r="L15" s="42" t="n">
        <f aca="false">H15-I15</f>
        <v>804665.009123139</v>
      </c>
      <c r="M15" s="42" t="n">
        <f aca="false">J15-K15</f>
        <v>0</v>
      </c>
      <c r="N15" s="123" t="n">
        <v>2420800.43581521</v>
      </c>
      <c r="O15" s="7"/>
      <c r="P15" s="7"/>
      <c r="Q15" s="42" t="n">
        <f aca="false">I15*5.5017049523</f>
        <v>108601503.529371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16988574.4350815</v>
      </c>
      <c r="Y15" s="42" t="n">
        <f aca="false">N15*5.1890047538</f>
        <v>12561544.9694462</v>
      </c>
      <c r="Z15" s="42" t="n">
        <f aca="false">L15*5.5017049523</f>
        <v>4427029.4656353</v>
      </c>
      <c r="AA15" s="42"/>
      <c r="AB15" s="42"/>
      <c r="AC15" s="42"/>
      <c r="AD15" s="4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2" t="n">
        <v>19904647.1958466</v>
      </c>
      <c r="G16" s="122" t="n">
        <v>19122786.0052417</v>
      </c>
      <c r="H16" s="42" t="n">
        <f aca="false">F16-J16</f>
        <v>19904647.1958466</v>
      </c>
      <c r="I16" s="42" t="n">
        <f aca="false">G16-K16</f>
        <v>19122786.0052417</v>
      </c>
      <c r="J16" s="123"/>
      <c r="K16" s="123"/>
      <c r="L16" s="42" t="n">
        <f aca="false">H16-I16</f>
        <v>781861.190604858</v>
      </c>
      <c r="M16" s="42" t="n">
        <f aca="false">J16-K16</f>
        <v>0</v>
      </c>
      <c r="N16" s="123" t="n">
        <v>2884467.35077997</v>
      </c>
      <c r="O16" s="124" t="n">
        <v>94527377.1142455</v>
      </c>
      <c r="Q16" s="42" t="n">
        <f aca="false">I16*5.5017049523</f>
        <v>105207926.466812</v>
      </c>
      <c r="R16" s="42" t="n">
        <v>16695329.1346057</v>
      </c>
      <c r="S16" s="42" t="n">
        <v>3421891.05153569</v>
      </c>
      <c r="T16" s="124" t="n">
        <v>22190060.6351791</v>
      </c>
      <c r="U16" s="7" t="n">
        <f aca="false">R22/N16</f>
        <v>7.20338296294179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19269084.3797401</v>
      </c>
      <c r="Y16" s="42" t="n">
        <f aca="false">N16*5.1890047538</f>
        <v>14967514.7953782</v>
      </c>
      <c r="Z16" s="42" t="n">
        <f aca="false">L16*5.5017049523</f>
        <v>4301569.58436192</v>
      </c>
      <c r="AA16" s="42"/>
      <c r="AB16" s="42"/>
      <c r="AC16" s="42"/>
      <c r="AD16" s="42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2" t="n">
        <v>21572176.1789807</v>
      </c>
      <c r="G17" s="122" t="n">
        <v>20722709.2371622</v>
      </c>
      <c r="H17" s="42" t="n">
        <f aca="false">F17-J17</f>
        <v>21572176.1789807</v>
      </c>
      <c r="I17" s="42" t="n">
        <f aca="false">G17-K17</f>
        <v>20722709.2371622</v>
      </c>
      <c r="J17" s="123"/>
      <c r="K17" s="123"/>
      <c r="L17" s="42" t="n">
        <f aca="false">H17-I17</f>
        <v>849466.941818498</v>
      </c>
      <c r="M17" s="42" t="n">
        <f aca="false">J17-K17</f>
        <v>0</v>
      </c>
      <c r="N17" s="123" t="n">
        <v>2795939.83379415</v>
      </c>
      <c r="O17" s="124" t="n">
        <v>111875162.875528</v>
      </c>
      <c r="Q17" s="42" t="n">
        <f aca="false">I17*5.5017049523</f>
        <v>114010232.035168</v>
      </c>
      <c r="R17" s="42" t="n">
        <v>16337001.0457356</v>
      </c>
      <c r="S17" s="42" t="n">
        <v>4049880.89609411</v>
      </c>
      <c r="T17" s="124" t="n">
        <v>22729747.8617584</v>
      </c>
      <c r="U17" s="7" t="n">
        <f aca="false">R23/N17</f>
        <v>6.6293819120095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19181661.5695146</v>
      </c>
      <c r="Y17" s="42" t="n">
        <f aca="false">N17*5.1890047538</f>
        <v>14508145.0888966</v>
      </c>
      <c r="Z17" s="42" t="n">
        <f aca="false">L17*5.5017049523</f>
        <v>4673516.48061797</v>
      </c>
      <c r="AA17" s="42"/>
      <c r="AB17" s="42"/>
      <c r="AC17" s="42"/>
      <c r="AD17" s="42"/>
    </row>
    <row r="18" customFormat="false" ht="12.8" hidden="false" customHeight="false" outlineLevel="0" collapsed="false">
      <c r="A18" s="40"/>
      <c r="B18" s="5"/>
      <c r="C18" s="40" t="n">
        <f aca="false">C14+1</f>
        <v>2016</v>
      </c>
      <c r="D18" s="40" t="n">
        <f aca="false">D14</f>
        <v>1</v>
      </c>
      <c r="E18" s="40" t="n">
        <v>165</v>
      </c>
      <c r="F18" s="120" t="n">
        <v>18937703.3896794</v>
      </c>
      <c r="G18" s="120" t="n">
        <v>18194513.6514971</v>
      </c>
      <c r="H18" s="8" t="n">
        <f aca="false">F18-J18</f>
        <v>18937703.3896794</v>
      </c>
      <c r="I18" s="8" t="n">
        <f aca="false">G18-K18</f>
        <v>18194513.6514971</v>
      </c>
      <c r="J18" s="121"/>
      <c r="K18" s="121"/>
      <c r="L18" s="8" t="n">
        <f aca="false">H18-I18</f>
        <v>743189.738182336</v>
      </c>
      <c r="M18" s="8" t="n">
        <f aca="false">J18-K18</f>
        <v>0</v>
      </c>
      <c r="N18" s="121" t="n">
        <v>2787177.88423236</v>
      </c>
      <c r="O18" s="125" t="n">
        <v>91414555.2301573</v>
      </c>
      <c r="P18" s="5"/>
      <c r="Q18" s="8" t="n">
        <f aca="false">I18*5.5017049523</f>
        <v>100100845.861131</v>
      </c>
      <c r="R18" s="8" t="n">
        <v>17527446.3296216</v>
      </c>
      <c r="S18" s="8" t="n">
        <v>3309206.89933169</v>
      </c>
      <c r="T18" s="125" t="n">
        <v>22762488.8207359</v>
      </c>
      <c r="U18" s="5" t="n">
        <f aca="false">R24/N18</f>
        <v>6.64355738289242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18551489.9540243</v>
      </c>
      <c r="Y18" s="8" t="n">
        <f aca="false">N18*5.1890047538</f>
        <v>14462679.290968</v>
      </c>
      <c r="Z18" s="8" t="n">
        <f aca="false">L18*5.5017049523</f>
        <v>4088810.6630563</v>
      </c>
      <c r="AA18" s="8"/>
      <c r="AB18" s="8"/>
      <c r="AC18" s="8"/>
      <c r="AD18" s="8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2" t="n">
        <v>19472548.8405846</v>
      </c>
      <c r="G19" s="122" t="n">
        <v>18707266.5670221</v>
      </c>
      <c r="H19" s="42" t="n">
        <f aca="false">F19-J19</f>
        <v>19472548.8405846</v>
      </c>
      <c r="I19" s="42" t="n">
        <f aca="false">G19-K19</f>
        <v>18707266.5670221</v>
      </c>
      <c r="J19" s="123"/>
      <c r="K19" s="123"/>
      <c r="L19" s="42" t="n">
        <f aca="false">H19-I19</f>
        <v>765282.273562469</v>
      </c>
      <c r="M19" s="42" t="n">
        <f aca="false">J19-K19</f>
        <v>0</v>
      </c>
      <c r="N19" s="123" t="n">
        <v>2360820.19908017</v>
      </c>
      <c r="O19" s="124" t="n">
        <v>104116643.411142</v>
      </c>
      <c r="P19" s="7" t="n">
        <v>5.91</v>
      </c>
      <c r="Q19" s="42" t="n">
        <f aca="false">I19*5.5017049523</f>
        <v>102921861.115782</v>
      </c>
      <c r="R19" s="42" t="n">
        <v>18813591.3018501</v>
      </c>
      <c r="S19" s="42" t="n">
        <v>3769022.49148334</v>
      </c>
      <c r="T19" s="124" t="n">
        <v>24440890.5830178</v>
      </c>
      <c r="U19" s="7" t="n">
        <f aca="false">R19/N19</f>
        <v>7.96909112738881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16460664.5102601</v>
      </c>
      <c r="Y19" s="42" t="n">
        <f aca="false">N19*5.1890047538</f>
        <v>12250307.2358941</v>
      </c>
      <c r="Z19" s="42" t="n">
        <f aca="false">L19*5.5017049523</f>
        <v>4210357.27436604</v>
      </c>
      <c r="AA19" s="42"/>
      <c r="AB19" s="42"/>
      <c r="AC19" s="42"/>
      <c r="AD19" s="4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3" t="n">
        <v>18513543.5519705</v>
      </c>
      <c r="G20" s="123" t="n">
        <v>17785336.5272022</v>
      </c>
      <c r="H20" s="42" t="n">
        <f aca="false">F20-J20</f>
        <v>18513543.5519705</v>
      </c>
      <c r="I20" s="42" t="n">
        <f aca="false">G20-K20</f>
        <v>17785336.5272022</v>
      </c>
      <c r="J20" s="123"/>
      <c r="K20" s="123"/>
      <c r="L20" s="42" t="n">
        <f aca="false">H20-I20</f>
        <v>728207.024768293</v>
      </c>
      <c r="M20" s="42" t="n">
        <f aca="false">J20-K20</f>
        <v>0</v>
      </c>
      <c r="N20" s="123" t="n">
        <v>2043321.27732794</v>
      </c>
      <c r="O20" s="124" t="n">
        <v>90764685.8571572</v>
      </c>
      <c r="P20" s="7" t="n">
        <v>5.43</v>
      </c>
      <c r="Q20" s="42" t="n">
        <f aca="false">I20*5.5017049523</f>
        <v>97849674.0500303</v>
      </c>
      <c r="R20" s="42" t="n">
        <v>16989362.3248539</v>
      </c>
      <c r="S20" s="42" t="n">
        <v>3285681.62802909</v>
      </c>
      <c r="T20" s="124" t="n">
        <v>22167728.6392591</v>
      </c>
      <c r="U20" s="7" t="n">
        <f aca="false">R20/N20</f>
        <v>8.31458200595402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14609184.0160628</v>
      </c>
      <c r="Y20" s="42" t="n">
        <f aca="false">N20*5.1890047538</f>
        <v>10602803.8215954</v>
      </c>
      <c r="Z20" s="42" t="n">
        <f aca="false">L20*5.5017049523</f>
        <v>4006380.19446737</v>
      </c>
      <c r="AA20" s="42"/>
      <c r="AB20" s="42"/>
      <c r="AC20" s="42"/>
      <c r="AD20" s="4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3" t="n">
        <v>20158628.123609</v>
      </c>
      <c r="G21" s="123" t="n">
        <v>19365012.6139167</v>
      </c>
      <c r="H21" s="42" t="n">
        <f aca="false">F21-J21</f>
        <v>20158628.123609</v>
      </c>
      <c r="I21" s="42" t="n">
        <f aca="false">G21-K21</f>
        <v>19365012.6139167</v>
      </c>
      <c r="J21" s="123"/>
      <c r="K21" s="123"/>
      <c r="L21" s="42" t="n">
        <f aca="false">H21-I21</f>
        <v>793615.509692304</v>
      </c>
      <c r="M21" s="42" t="n">
        <f aca="false">J21-K21</f>
        <v>0</v>
      </c>
      <c r="N21" s="123" t="n">
        <v>3455197.24784243</v>
      </c>
      <c r="O21" s="124" t="n">
        <v>112083822.294624</v>
      </c>
      <c r="P21" s="7" t="n">
        <v>6.14</v>
      </c>
      <c r="Q21" s="42" t="n">
        <f aca="false">I21*5.5017049523</f>
        <v>106540585.799338</v>
      </c>
      <c r="R21" s="42" t="n">
        <v>21412355.8556138</v>
      </c>
      <c r="S21" s="42" t="n">
        <v>4057434.36706539</v>
      </c>
      <c r="T21" s="124" t="n">
        <v>27652287.4723871</v>
      </c>
      <c r="U21" s="7" t="n">
        <f aca="false">R21/N21</f>
        <v>6.19714427851682</v>
      </c>
      <c r="V21" s="42" t="n">
        <f aca="false">K21*5.5017049523</f>
        <v>0</v>
      </c>
      <c r="W21" s="42" t="n">
        <f aca="false">M21*5.5017049523</f>
        <v>0</v>
      </c>
      <c r="X21" s="42" t="n">
        <f aca="false">N21*5.1890047538+L21*5.5017049523</f>
        <v>22295273.3242673</v>
      </c>
      <c r="Y21" s="42" t="n">
        <f aca="false">N21*5.1890047538</f>
        <v>17929034.9443711</v>
      </c>
      <c r="Z21" s="42" t="n">
        <f aca="false">L21*5.5017049523</f>
        <v>4366238.37989624</v>
      </c>
      <c r="AA21" s="42"/>
      <c r="AB21" s="42"/>
      <c r="AC21" s="42"/>
      <c r="AD21" s="4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40"/>
      <c r="B22" s="5"/>
      <c r="C22" s="40" t="n">
        <f aca="false">C18+1</f>
        <v>2017</v>
      </c>
      <c r="D22" s="40" t="n">
        <f aca="false">D18</f>
        <v>1</v>
      </c>
      <c r="E22" s="40" t="n">
        <v>169</v>
      </c>
      <c r="F22" s="121" t="n">
        <v>19324178.4078495</v>
      </c>
      <c r="G22" s="121" t="n">
        <v>18562167.3679883</v>
      </c>
      <c r="H22" s="8" t="n">
        <f aca="false">F22-J22</f>
        <v>19324178.4078495</v>
      </c>
      <c r="I22" s="8" t="n">
        <f aca="false">G22-K22</f>
        <v>18562167.3679883</v>
      </c>
      <c r="J22" s="121"/>
      <c r="K22" s="121"/>
      <c r="L22" s="8" t="n">
        <f aca="false">H22-I22</f>
        <v>762011.039861143</v>
      </c>
      <c r="M22" s="8" t="n">
        <f aca="false">J22-K22</f>
        <v>0</v>
      </c>
      <c r="N22" s="121" t="n">
        <v>3777709.9243059</v>
      </c>
      <c r="O22" s="125" t="n">
        <v>99073334.5554007</v>
      </c>
      <c r="P22" s="5" t="n">
        <v>5.69</v>
      </c>
      <c r="Q22" s="8" t="n">
        <f aca="false">I22*5.5017049523</f>
        <v>102123568.133883</v>
      </c>
      <c r="R22" s="8" t="n">
        <v>20777922.9717703</v>
      </c>
      <c r="S22" s="8" t="n">
        <v>3586454.71090551</v>
      </c>
      <c r="T22" s="125" t="n">
        <v>25889654.8342129</v>
      </c>
      <c r="U22" s="5" t="n">
        <f aca="false">R22/N22</f>
        <v>5.50013722284088</v>
      </c>
      <c r="V22" s="8" t="n">
        <f aca="false">K22*5.5017049523</f>
        <v>0</v>
      </c>
      <c r="W22" s="8" t="n">
        <f aca="false">M22*5.5017049523</f>
        <v>0</v>
      </c>
      <c r="X22" s="8" t="n">
        <f aca="false">N22*5.1890047538+L22*5.5017049523</f>
        <v>23794914.6674121</v>
      </c>
      <c r="Y22" s="8" t="n">
        <f aca="false">N22*5.1890047538</f>
        <v>19602554.7557008</v>
      </c>
      <c r="Z22" s="8" t="n">
        <f aca="false">L22*5.5017049523</f>
        <v>4192359.91171132</v>
      </c>
      <c r="AA22" s="8"/>
      <c r="AB22" s="8"/>
      <c r="AC22" s="8"/>
      <c r="AD22" s="8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3" t="n">
        <v>20589658.101737</v>
      </c>
      <c r="G23" s="123" t="n">
        <v>19776243.6450444</v>
      </c>
      <c r="H23" s="42" t="n">
        <f aca="false">F23-J23</f>
        <v>20589658.101737</v>
      </c>
      <c r="I23" s="42" t="n">
        <f aca="false">G23-K23</f>
        <v>19776243.6450444</v>
      </c>
      <c r="J23" s="123"/>
      <c r="K23" s="123"/>
      <c r="L23" s="42" t="n">
        <f aca="false">H23-I23</f>
        <v>813414.456692658</v>
      </c>
      <c r="M23" s="42" t="n">
        <f aca="false">J23-K23</f>
        <v>0</v>
      </c>
      <c r="N23" s="123" t="n">
        <v>3480220.1486442</v>
      </c>
      <c r="O23" s="124" t="n">
        <v>118311548.494431</v>
      </c>
      <c r="P23" s="7"/>
      <c r="Q23" s="42" t="n">
        <f aca="false">I23*5.5017049523</f>
        <v>108803057.599832</v>
      </c>
      <c r="R23" s="42" t="n">
        <v>18535352.9612218</v>
      </c>
      <c r="S23" s="42" t="n">
        <v>4282878.0554984</v>
      </c>
      <c r="T23" s="124" t="n">
        <v>24020927.7863425</v>
      </c>
      <c r="U23" s="7" t="n">
        <f aca="false">R23/N23</f>
        <v>5.32591392772744</v>
      </c>
      <c r="V23" s="42" t="n">
        <f aca="false">K23*5.5017049523</f>
        <v>0</v>
      </c>
      <c r="W23" s="42" t="n">
        <f aca="false">M23*5.5017049523</f>
        <v>0</v>
      </c>
      <c r="X23" s="42" t="n">
        <f aca="false">N23*5.1890047538+L23*5.5017049523</f>
        <v>22534045.2402437</v>
      </c>
      <c r="Y23" s="42" t="n">
        <f aca="false">N23*5.1890047538</f>
        <v>18058878.8955853</v>
      </c>
      <c r="Z23" s="42" t="n">
        <f aca="false">L23*5.5017049523</f>
        <v>4475166.34465841</v>
      </c>
      <c r="AA23" s="42"/>
      <c r="AB23" s="42"/>
      <c r="AC23" s="42"/>
      <c r="AD23" s="4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3" t="n">
        <v>19772661.4790313</v>
      </c>
      <c r="G24" s="123" t="n">
        <v>18991804.1491438</v>
      </c>
      <c r="H24" s="42" t="n">
        <f aca="false">F24-J24</f>
        <v>19772661.4790313</v>
      </c>
      <c r="I24" s="42" t="n">
        <f aca="false">G24-K24</f>
        <v>18991804.1491438</v>
      </c>
      <c r="J24" s="123"/>
      <c r="K24" s="123"/>
      <c r="L24" s="42" t="n">
        <f aca="false">H24-I24</f>
        <v>780857.329887524</v>
      </c>
      <c r="M24" s="42" t="n">
        <f aca="false">J24-K24</f>
        <v>0</v>
      </c>
      <c r="N24" s="123" t="n">
        <v>3126537.14189256</v>
      </c>
      <c r="O24" s="124" t="n">
        <v>103254577.736778</v>
      </c>
      <c r="P24" s="7"/>
      <c r="Q24" s="42" t="n">
        <f aca="false">I24*5.5017049523</f>
        <v>104487302.940456</v>
      </c>
      <c r="R24" s="42" t="n">
        <v>18516776.2102264</v>
      </c>
      <c r="S24" s="42" t="n">
        <v>3737815.71407136</v>
      </c>
      <c r="T24" s="124" t="n">
        <v>24278813.7103198</v>
      </c>
      <c r="U24" s="7" t="n">
        <f aca="false">R24/N24</f>
        <v>5.92245521798529</v>
      </c>
      <c r="V24" s="42" t="n">
        <f aca="false">K24*5.5017049523</f>
        <v>0</v>
      </c>
      <c r="W24" s="42" t="n">
        <f aca="false">M24*5.5017049523</f>
        <v>0</v>
      </c>
      <c r="X24" s="42" t="n">
        <f aca="false">N24*5.1890047538+L24*5.5017049523</f>
        <v>20519662.7310947</v>
      </c>
      <c r="Y24" s="42" t="n">
        <f aca="false">N24*5.1890047538</f>
        <v>16223616.0922128</v>
      </c>
      <c r="Z24" s="42" t="n">
        <f aca="false">L24*5.5017049523</f>
        <v>4296046.63888195</v>
      </c>
      <c r="AA24" s="42"/>
      <c r="AB24" s="42"/>
      <c r="AC24" s="42"/>
      <c r="AD24" s="4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3" t="n">
        <v>21535926.9528478</v>
      </c>
      <c r="G25" s="123" t="n">
        <v>20683885.9665472</v>
      </c>
      <c r="H25" s="42" t="n">
        <f aca="false">F25-J25</f>
        <v>21535926.9528478</v>
      </c>
      <c r="I25" s="42" t="n">
        <f aca="false">G25-K25</f>
        <v>20683885.9665472</v>
      </c>
      <c r="J25" s="123"/>
      <c r="K25" s="123"/>
      <c r="L25" s="42" t="n">
        <f aca="false">H25-I25</f>
        <v>852040.986300614</v>
      </c>
      <c r="M25" s="42" t="n">
        <f aca="false">J25-K25</f>
        <v>0</v>
      </c>
      <c r="N25" s="123" t="n">
        <v>3567264.77388216</v>
      </c>
      <c r="O25" s="126" t="n">
        <v>124728426.724285</v>
      </c>
      <c r="Q25" s="42" t="n">
        <f aca="false">I25*5.5017049523</f>
        <v>113796637.854961</v>
      </c>
      <c r="R25" s="42" t="n">
        <v>18747481.3987943</v>
      </c>
      <c r="S25" s="42" t="n">
        <v>4515169.04741912</v>
      </c>
      <c r="T25" s="126" t="n">
        <v>24785174.0476736</v>
      </c>
      <c r="V25" s="42" t="n">
        <f aca="false">K25*5.5017049523</f>
        <v>0</v>
      </c>
      <c r="W25" s="42" t="n">
        <f aca="false">M25*5.5017049523</f>
        <v>0</v>
      </c>
      <c r="X25" s="42" t="n">
        <f aca="false">N25*5.1890047538+L25*5.5017049523</f>
        <v>23198231.9836305</v>
      </c>
      <c r="Y25" s="42" t="n">
        <f aca="false">N25*5.1890047538</f>
        <v>18510553.8697378</v>
      </c>
      <c r="Z25" s="42" t="n">
        <f aca="false">L25*5.5017049523</f>
        <v>4687678.11389266</v>
      </c>
      <c r="AA25" s="42"/>
      <c r="AB25" s="42"/>
      <c r="AC25" s="42"/>
      <c r="AD25" s="42"/>
    </row>
    <row r="26" customFormat="false" ht="12.8" hidden="false" customHeight="false" outlineLevel="0" collapsed="false">
      <c r="A26" s="40"/>
      <c r="B26" s="5"/>
      <c r="C26" s="40" t="n">
        <f aca="false">C22+1</f>
        <v>2018</v>
      </c>
      <c r="D26" s="40" t="n">
        <f aca="false">D22</f>
        <v>1</v>
      </c>
      <c r="E26" s="40" t="n">
        <v>173</v>
      </c>
      <c r="F26" s="121" t="n">
        <v>19950031.0506876</v>
      </c>
      <c r="G26" s="121" t="n">
        <v>19162057.3449298</v>
      </c>
      <c r="H26" s="8" t="n">
        <f aca="false">F26-J26</f>
        <v>19950031.0506876</v>
      </c>
      <c r="I26" s="8" t="n">
        <f aca="false">G26-K26</f>
        <v>19162057.3449298</v>
      </c>
      <c r="J26" s="121"/>
      <c r="K26" s="121"/>
      <c r="L26" s="8" t="n">
        <f aca="false">H26-I26</f>
        <v>787973.705757763</v>
      </c>
      <c r="M26" s="8" t="n">
        <f aca="false">J26-K26</f>
        <v>0</v>
      </c>
      <c r="N26" s="121" t="n">
        <v>3726476.37955283</v>
      </c>
      <c r="O26" s="5"/>
      <c r="P26" s="5"/>
      <c r="Q26" s="8" t="n">
        <f aca="false">I26*5.5017049523</f>
        <v>105423985.790857</v>
      </c>
      <c r="R26" s="8"/>
      <c r="S26" s="8"/>
      <c r="T26" s="5"/>
      <c r="U26" s="5"/>
      <c r="V26" s="8" t="n">
        <f aca="false">K26*5.5017049523</f>
        <v>0</v>
      </c>
      <c r="W26" s="8" t="n">
        <f aca="false">M26*5.5017049523</f>
        <v>0</v>
      </c>
      <c r="X26" s="8" t="n">
        <f aca="false">N26*5.1890047538+L26*5.5017049523</f>
        <v>23671902.4876727</v>
      </c>
      <c r="Y26" s="8" t="n">
        <f aca="false">N26*5.1890047538</f>
        <v>19336703.648423</v>
      </c>
      <c r="Z26" s="8" t="n">
        <f aca="false">L26*5.5017049523</f>
        <v>4335198.83924967</v>
      </c>
      <c r="AA26" s="8"/>
      <c r="AB26" s="8"/>
      <c r="AC26" s="8"/>
      <c r="AD26" s="8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3" t="n">
        <v>21431307.7209462</v>
      </c>
      <c r="G27" s="123" t="n">
        <v>20582611.880775</v>
      </c>
      <c r="H27" s="42" t="n">
        <f aca="false">F27-J27</f>
        <v>21431307.7209462</v>
      </c>
      <c r="I27" s="42" t="n">
        <f aca="false">G27-K27</f>
        <v>20582611.880775</v>
      </c>
      <c r="J27" s="123"/>
      <c r="K27" s="123"/>
      <c r="L27" s="42" t="n">
        <f aca="false">H27-I27</f>
        <v>848695.840171229</v>
      </c>
      <c r="M27" s="42" t="n">
        <f aca="false">J27-K27</f>
        <v>0</v>
      </c>
      <c r="N27" s="123" t="n">
        <v>3545054.34815978</v>
      </c>
      <c r="O27" s="7"/>
      <c r="P27" s="7"/>
      <c r="Q27" s="42" t="n">
        <f aca="false">I27*5.5017049523</f>
        <v>113239457.715729</v>
      </c>
      <c r="R27" s="42"/>
      <c r="S27" s="42"/>
      <c r="T27" s="7"/>
      <c r="U27" s="7"/>
      <c r="V27" s="42" t="n">
        <f aca="false">K27*5.5017049523</f>
        <v>0</v>
      </c>
      <c r="W27" s="42" t="n">
        <f aca="false">M27*5.5017049523</f>
        <v>0</v>
      </c>
      <c r="X27" s="42" t="n">
        <f aca="false">N27*5.1890047538+L27*5.5017049523</f>
        <v>23064577.9719469</v>
      </c>
      <c r="Y27" s="42" t="n">
        <f aca="false">N27*5.1890047538</f>
        <v>18395303.8650804</v>
      </c>
      <c r="Z27" s="42" t="n">
        <f aca="false">L27*5.5017049523</f>
        <v>4669274.10686646</v>
      </c>
      <c r="AA27" s="42"/>
      <c r="AB27" s="42"/>
      <c r="AC27" s="42"/>
      <c r="AD27" s="4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3" t="n">
        <v>19173611.0377302</v>
      </c>
      <c r="G28" s="123" t="n">
        <v>18416370.2590538</v>
      </c>
      <c r="H28" s="42" t="n">
        <f aca="false">F28-J28</f>
        <v>19173611.0377302</v>
      </c>
      <c r="I28" s="42" t="n">
        <f aca="false">G28-K28</f>
        <v>18416370.2590538</v>
      </c>
      <c r="J28" s="123"/>
      <c r="K28" s="123"/>
      <c r="L28" s="42" t="n">
        <f aca="false">H28-I28</f>
        <v>757240.778676409</v>
      </c>
      <c r="M28" s="42" t="n">
        <f aca="false">J28-K28</f>
        <v>0</v>
      </c>
      <c r="N28" s="123" t="n">
        <v>2985460.98784536</v>
      </c>
      <c r="O28" s="7"/>
      <c r="P28" s="7"/>
      <c r="Q28" s="42" t="n">
        <f aca="false">I28*5.5017049523</f>
        <v>101321435.457627</v>
      </c>
      <c r="R28" s="42"/>
      <c r="S28" s="42"/>
      <c r="T28" s="7"/>
      <c r="U28" s="7"/>
      <c r="V28" s="42" t="n">
        <f aca="false">K28*5.5017049523</f>
        <v>0</v>
      </c>
      <c r="W28" s="42" t="n">
        <f aca="false">M28*5.5017049523</f>
        <v>0</v>
      </c>
      <c r="X28" s="42" t="n">
        <f aca="false">N28*5.1890047538+L28*5.5017049523</f>
        <v>19657686.6003415</v>
      </c>
      <c r="Y28" s="42" t="n">
        <f aca="false">N28*5.1890047538</f>
        <v>15491571.258214</v>
      </c>
      <c r="Z28" s="42" t="n">
        <f aca="false">L28*5.5017049523</f>
        <v>4166115.34212751</v>
      </c>
      <c r="AA28" s="42"/>
      <c r="AB28" s="42"/>
      <c r="AC28" s="42"/>
      <c r="AD28" s="4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3" t="n">
        <v>19297384.7407293</v>
      </c>
      <c r="G29" s="123" t="n">
        <v>18534360.8883942</v>
      </c>
      <c r="H29" s="42" t="n">
        <f aca="false">F29-J29</f>
        <v>19297384.7407293</v>
      </c>
      <c r="I29" s="42" t="n">
        <f aca="false">G29-K29</f>
        <v>18534360.8883942</v>
      </c>
      <c r="J29" s="123"/>
      <c r="K29" s="123"/>
      <c r="L29" s="42" t="n">
        <f aca="false">H29-I29</f>
        <v>763023.85233514</v>
      </c>
      <c r="M29" s="42" t="n">
        <f aca="false">J29-K29</f>
        <v>0</v>
      </c>
      <c r="N29" s="123" t="n">
        <v>3012864.24956994</v>
      </c>
      <c r="O29" s="7"/>
      <c r="P29" s="7"/>
      <c r="Q29" s="42" t="n">
        <f aca="false">I29*5.5017049523</f>
        <v>101970585.087394</v>
      </c>
      <c r="R29" s="42"/>
      <c r="S29" s="42"/>
      <c r="T29" s="7"/>
      <c r="U29" s="7"/>
      <c r="V29" s="42" t="n">
        <f aca="false">K29*5.5017049523</f>
        <v>0</v>
      </c>
      <c r="W29" s="42" t="n">
        <f aca="false">M29*5.5017049523</f>
        <v>0</v>
      </c>
      <c r="X29" s="42" t="n">
        <f aca="false">N29*5.1890047538+L29*5.5017049523</f>
        <v>19831699.0206878</v>
      </c>
      <c r="Y29" s="42" t="n">
        <f aca="false">N29*5.1890047538</f>
        <v>15633766.9135725</v>
      </c>
      <c r="Z29" s="42" t="n">
        <f aca="false">L29*5.5017049523</f>
        <v>4197932.10711526</v>
      </c>
      <c r="AA29" s="42"/>
      <c r="AB29" s="42"/>
      <c r="AC29" s="42"/>
      <c r="AD29" s="4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40"/>
      <c r="B30" s="5"/>
      <c r="C30" s="40" t="n">
        <f aca="false">C26+1</f>
        <v>2019</v>
      </c>
      <c r="D30" s="40" t="n">
        <f aca="false">D26</f>
        <v>1</v>
      </c>
      <c r="E30" s="40" t="n">
        <v>177</v>
      </c>
      <c r="F30" s="121" t="n">
        <v>17685389.4429322</v>
      </c>
      <c r="G30" s="121" t="n">
        <v>16986256.2053309</v>
      </c>
      <c r="H30" s="8" t="n">
        <f aca="false">F30-J30</f>
        <v>17685389.4429322</v>
      </c>
      <c r="I30" s="8" t="n">
        <f aca="false">G30-K30</f>
        <v>16986256.2053309</v>
      </c>
      <c r="J30" s="121"/>
      <c r="K30" s="121"/>
      <c r="L30" s="8" t="n">
        <f aca="false">H30-I30</f>
        <v>699133.237601258</v>
      </c>
      <c r="M30" s="8" t="n">
        <f aca="false">J30-K30</f>
        <v>0</v>
      </c>
      <c r="N30" s="121" t="n">
        <v>3188833.56147129</v>
      </c>
      <c r="O30" s="5"/>
      <c r="P30" s="5"/>
      <c r="Q30" s="8" t="n">
        <f aca="false">I30*5.5017049523</f>
        <v>93453369.8859057</v>
      </c>
      <c r="R30" s="8"/>
      <c r="S30" s="8"/>
      <c r="T30" s="5"/>
      <c r="U30" s="5"/>
      <c r="V30" s="8" t="n">
        <f aca="false">K30*5.5017049523</f>
        <v>0</v>
      </c>
      <c r="W30" s="8" t="n">
        <f aca="false">M30*5.5017049523</f>
        <v>0</v>
      </c>
      <c r="X30" s="8" t="n">
        <f aca="false">N30*5.1890047538+L30*5.5017049523</f>
        <v>20393297.3051799</v>
      </c>
      <c r="Y30" s="8" t="n">
        <f aca="false">N30*5.1890047538</f>
        <v>16546872.5095515</v>
      </c>
      <c r="Z30" s="8" t="n">
        <f aca="false">L30*5.5017049523</f>
        <v>3846424.79562837</v>
      </c>
      <c r="AA30" s="8"/>
      <c r="AB30" s="8"/>
      <c r="AC30" s="8"/>
      <c r="AD30" s="8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3" t="n">
        <v>20593154.9122892</v>
      </c>
      <c r="G31" s="123" t="n">
        <v>19775495.2232189</v>
      </c>
      <c r="H31" s="42" t="n">
        <f aca="false">F31-J31</f>
        <v>20593154.9122892</v>
      </c>
      <c r="I31" s="42" t="n">
        <f aca="false">G31-K31</f>
        <v>19775495.2232189</v>
      </c>
      <c r="J31" s="123"/>
      <c r="K31" s="123"/>
      <c r="L31" s="42" t="n">
        <f aca="false">H31-I31</f>
        <v>817659.689070314</v>
      </c>
      <c r="M31" s="42" t="n">
        <f aca="false">J31-K31</f>
        <v>0</v>
      </c>
      <c r="N31" s="123" t="n">
        <v>3386183.66984505</v>
      </c>
      <c r="O31" s="7"/>
      <c r="P31" s="7"/>
      <c r="Q31" s="42" t="n">
        <f aca="false">I31*5.5017049523</f>
        <v>108798940.003768</v>
      </c>
      <c r="R31" s="42"/>
      <c r="S31" s="42"/>
      <c r="T31" s="7"/>
      <c r="U31" s="7"/>
      <c r="V31" s="42" t="n">
        <f aca="false">K31*5.5017049523</f>
        <v>0</v>
      </c>
      <c r="W31" s="42" t="n">
        <f aca="false">M31*5.5017049523</f>
        <v>0</v>
      </c>
      <c r="X31" s="42" t="n">
        <f aca="false">N31*5.1890047538+L31*5.5017049523</f>
        <v>22069445.5207201</v>
      </c>
      <c r="Y31" s="42" t="n">
        <f aca="false">N31*5.1890047538</f>
        <v>17570923.1600659</v>
      </c>
      <c r="Z31" s="42" t="n">
        <f aca="false">L31*5.5017049523</f>
        <v>4498522.36065423</v>
      </c>
      <c r="AA31" s="42"/>
      <c r="AB31" s="42"/>
      <c r="AC31" s="42"/>
      <c r="AD31" s="4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3" t="n">
        <v>18890376.1010461</v>
      </c>
      <c r="G32" s="123" t="n">
        <v>18140200.0900741</v>
      </c>
      <c r="H32" s="42" t="n">
        <f aca="false">F32-J32</f>
        <v>18890376.1010461</v>
      </c>
      <c r="I32" s="42" t="n">
        <f aca="false">G32-K32</f>
        <v>18140200.0900741</v>
      </c>
      <c r="J32" s="123"/>
      <c r="K32" s="123"/>
      <c r="L32" s="42" t="n">
        <f aca="false">H32-I32</f>
        <v>750176.010971986</v>
      </c>
      <c r="M32" s="42" t="n">
        <f aca="false">J32-K32</f>
        <v>0</v>
      </c>
      <c r="N32" s="123" t="n">
        <v>2915888.99411533</v>
      </c>
      <c r="O32" s="7"/>
      <c r="P32" s="7"/>
      <c r="Q32" s="42" t="n">
        <f aca="false">I32*5.5017049523</f>
        <v>99802028.6712735</v>
      </c>
      <c r="R32" s="42"/>
      <c r="S32" s="42"/>
      <c r="T32" s="7"/>
      <c r="U32" s="7"/>
      <c r="V32" s="42" t="n">
        <f aca="false">K32*5.5017049523</f>
        <v>0</v>
      </c>
      <c r="W32" s="42" t="n">
        <f aca="false">M32*5.5017049523</f>
        <v>0</v>
      </c>
      <c r="X32" s="42" t="n">
        <f aca="false">N32*5.1890047538+L32*5.5017049523</f>
        <v>19257808.9266788</v>
      </c>
      <c r="Y32" s="42" t="n">
        <f aca="false">N32*5.1890047538</f>
        <v>15130561.8520176</v>
      </c>
      <c r="Z32" s="42" t="n">
        <f aca="false">L32*5.5017049523</f>
        <v>4127247.07466123</v>
      </c>
      <c r="AA32" s="42"/>
      <c r="AB32" s="42"/>
      <c r="AC32" s="42"/>
      <c r="AD32" s="42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3" t="n">
        <v>20297175.4138877</v>
      </c>
      <c r="G33" s="123" t="n">
        <v>19488740.8163303</v>
      </c>
      <c r="H33" s="42" t="n">
        <f aca="false">F33-J33</f>
        <v>20297175.4138877</v>
      </c>
      <c r="I33" s="42" t="n">
        <f aca="false">G33-K33</f>
        <v>19488740.8163303</v>
      </c>
      <c r="J33" s="123"/>
      <c r="K33" s="123"/>
      <c r="L33" s="42" t="n">
        <f aca="false">H33-I33</f>
        <v>808434.597557414</v>
      </c>
      <c r="M33" s="42" t="n">
        <f aca="false">J33-K33</f>
        <v>0</v>
      </c>
      <c r="N33" s="123" t="n">
        <v>3234749.80705187</v>
      </c>
      <c r="O33" s="7"/>
      <c r="P33" s="7"/>
      <c r="Q33" s="42" t="n">
        <f aca="false">I33*5.5017049523</f>
        <v>107221301.863295</v>
      </c>
      <c r="R33" s="42"/>
      <c r="S33" s="42"/>
      <c r="T33" s="7"/>
      <c r="U33" s="7"/>
      <c r="V33" s="42" t="n">
        <f aca="false">K33*5.5017049523</f>
        <v>0</v>
      </c>
      <c r="W33" s="42" t="n">
        <f aca="false">M33*5.5017049523</f>
        <v>0</v>
      </c>
      <c r="X33" s="42" t="n">
        <f aca="false">N33*5.1890047538+L33*5.5017049523</f>
        <v>21232900.7551381</v>
      </c>
      <c r="Y33" s="42" t="n">
        <f aca="false">N33*5.1890047538</f>
        <v>16785132.1261458</v>
      </c>
      <c r="Z33" s="42" t="n">
        <f aca="false">L33*5.5017049523</f>
        <v>4447768.62899228</v>
      </c>
      <c r="AA33" s="42"/>
      <c r="AB33" s="42"/>
      <c r="AC33" s="42"/>
      <c r="AD33" s="42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40"/>
      <c r="B34" s="5"/>
      <c r="C34" s="40" t="n">
        <f aca="false">C30+1</f>
        <v>2020</v>
      </c>
      <c r="D34" s="40" t="n">
        <f aca="false">D30</f>
        <v>1</v>
      </c>
      <c r="E34" s="40" t="n">
        <v>181</v>
      </c>
      <c r="F34" s="121" t="n">
        <v>18260172.946879</v>
      </c>
      <c r="G34" s="121" t="n">
        <v>17533349.3448591</v>
      </c>
      <c r="H34" s="8" t="n">
        <f aca="false">F34-J34</f>
        <v>18260172.946879</v>
      </c>
      <c r="I34" s="8" t="n">
        <f aca="false">G34-K34</f>
        <v>17533349.3448591</v>
      </c>
      <c r="J34" s="121"/>
      <c r="K34" s="121"/>
      <c r="L34" s="8" t="n">
        <f aca="false">H34-I34</f>
        <v>726823.602019906</v>
      </c>
      <c r="M34" s="8" t="n">
        <f aca="false">J34-K34</f>
        <v>0</v>
      </c>
      <c r="N34" s="121" t="n">
        <v>3167459.53558167</v>
      </c>
      <c r="O34" s="5"/>
      <c r="P34" s="5"/>
      <c r="Q34" s="8" t="n">
        <f aca="false">I34*5.5017049523</f>
        <v>96463314.9210171</v>
      </c>
      <c r="R34" s="8"/>
      <c r="S34" s="8"/>
      <c r="T34" s="5"/>
      <c r="U34" s="5"/>
      <c r="V34" s="8" t="n">
        <f aca="false">K34*5.5017049523</f>
        <v>0</v>
      </c>
      <c r="W34" s="8" t="n">
        <f aca="false">M34*5.5017049523</f>
        <v>0</v>
      </c>
      <c r="X34" s="8" t="n">
        <f aca="false">N34*5.1890047538+L34*5.5017049523</f>
        <v>20434731.5982839</v>
      </c>
      <c r="Y34" s="8" t="n">
        <f aca="false">N34*5.1890047538</f>
        <v>16435962.5876024</v>
      </c>
      <c r="Z34" s="8" t="n">
        <f aca="false">L34*5.5017049523</f>
        <v>3998769.01068144</v>
      </c>
      <c r="AA34" s="8"/>
      <c r="AB34" s="8"/>
      <c r="AC34" s="8"/>
      <c r="AD34" s="8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3" t="n">
        <v>20482159.9398561</v>
      </c>
      <c r="G35" s="123" t="n">
        <v>19665653.2081588</v>
      </c>
      <c r="H35" s="42" t="n">
        <f aca="false">F35-J35</f>
        <v>20482159.9398561</v>
      </c>
      <c r="I35" s="42" t="n">
        <f aca="false">G35-K35</f>
        <v>19665653.2081588</v>
      </c>
      <c r="J35" s="123"/>
      <c r="K35" s="123"/>
      <c r="L35" s="42" t="n">
        <f aca="false">H35-I35</f>
        <v>816506.731697347</v>
      </c>
      <c r="M35" s="42" t="n">
        <f aca="false">J35-K35</f>
        <v>0</v>
      </c>
      <c r="N35" s="123" t="n">
        <v>3087476.05121566</v>
      </c>
      <c r="O35" s="7"/>
      <c r="P35" s="7"/>
      <c r="Q35" s="42" t="n">
        <f aca="false">I35*5.5017049523</f>
        <v>108194621.645542</v>
      </c>
      <c r="R35" s="42"/>
      <c r="S35" s="42"/>
      <c r="T35" s="7"/>
      <c r="U35" s="7"/>
      <c r="V35" s="42" t="n">
        <f aca="false">K35*5.5017049523</f>
        <v>0</v>
      </c>
      <c r="W35" s="42" t="n">
        <f aca="false">M35*5.5017049523</f>
        <v>0</v>
      </c>
      <c r="X35" s="42" t="n">
        <f aca="false">N35*5.1890047538+L35*5.5017049523</f>
        <v>20513107.0363673</v>
      </c>
      <c r="Y35" s="42" t="n">
        <f aca="false">N35*5.1890047538</f>
        <v>16020927.9070017</v>
      </c>
      <c r="Z35" s="42" t="n">
        <f aca="false">L35*5.5017049523</f>
        <v>4492179.12936558</v>
      </c>
      <c r="AA35" s="42"/>
      <c r="AB35" s="42"/>
      <c r="AC35" s="42"/>
      <c r="AD35" s="42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3" t="n">
        <v>18762327.0705193</v>
      </c>
      <c r="G36" s="123" t="n">
        <v>18013606.6737247</v>
      </c>
      <c r="H36" s="42" t="n">
        <f aca="false">F36-J36</f>
        <v>18762327.0705193</v>
      </c>
      <c r="I36" s="42" t="n">
        <f aca="false">G36-K36</f>
        <v>18013606.6737247</v>
      </c>
      <c r="J36" s="123"/>
      <c r="K36" s="123"/>
      <c r="L36" s="42" t="n">
        <f aca="false">H36-I36</f>
        <v>748720.396794595</v>
      </c>
      <c r="M36" s="42" t="n">
        <f aca="false">J36-K36</f>
        <v>0</v>
      </c>
      <c r="N36" s="123" t="n">
        <v>2668330.43917662</v>
      </c>
      <c r="O36" s="7"/>
      <c r="P36" s="7"/>
      <c r="Q36" s="42" t="n">
        <f aca="false">I36*5.5017049523</f>
        <v>99105549.0456157</v>
      </c>
      <c r="R36" s="42"/>
      <c r="S36" s="42"/>
      <c r="T36" s="7"/>
      <c r="U36" s="7"/>
      <c r="V36" s="42" t="n">
        <f aca="false">K36*5.5017049523</f>
        <v>0</v>
      </c>
      <c r="W36" s="42" t="n">
        <f aca="false">M36*5.5017049523</f>
        <v>0</v>
      </c>
      <c r="X36" s="42" t="n">
        <f aca="false">N36*5.1890047538+L36*5.5017049523</f>
        <v>17965218.0485296</v>
      </c>
      <c r="Y36" s="42" t="n">
        <f aca="false">N36*5.1890047538</f>
        <v>13845979.3335967</v>
      </c>
      <c r="Z36" s="42" t="n">
        <f aca="false">L36*5.5017049523</f>
        <v>4119238.71493284</v>
      </c>
      <c r="AA36" s="42"/>
      <c r="AB36" s="42"/>
      <c r="AC36" s="42"/>
      <c r="AD36" s="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3" t="n">
        <v>20380978.8535651</v>
      </c>
      <c r="G37" s="123" t="n">
        <v>19566612.5062827</v>
      </c>
      <c r="H37" s="42" t="n">
        <f aca="false">F37-J37</f>
        <v>20380978.8535651</v>
      </c>
      <c r="I37" s="42" t="n">
        <f aca="false">G37-K37</f>
        <v>19566612.5062827</v>
      </c>
      <c r="J37" s="123"/>
      <c r="K37" s="123"/>
      <c r="L37" s="42" t="n">
        <f aca="false">H37-I37</f>
        <v>814366.347282328</v>
      </c>
      <c r="M37" s="42" t="n">
        <f aca="false">J37-K37</f>
        <v>0</v>
      </c>
      <c r="N37" s="123" t="n">
        <v>3013538.47635021</v>
      </c>
      <c r="O37" s="7"/>
      <c r="P37" s="7"/>
      <c r="Q37" s="42" t="n">
        <f aca="false">I37*5.5017049523</f>
        <v>107649728.925551</v>
      </c>
      <c r="R37" s="42"/>
      <c r="S37" s="42"/>
      <c r="T37" s="7"/>
      <c r="U37" s="7"/>
      <c r="V37" s="42" t="n">
        <f aca="false">K37*5.5017049523</f>
        <v>0</v>
      </c>
      <c r="W37" s="42" t="n">
        <f aca="false">M37*5.5017049523</f>
        <v>0</v>
      </c>
      <c r="X37" s="42" t="n">
        <f aca="false">N37*5.1890047538+L37*5.5017049523</f>
        <v>20117668.8453701</v>
      </c>
      <c r="Y37" s="42" t="n">
        <f aca="false">N37*5.1890047538</f>
        <v>15637265.4795405</v>
      </c>
      <c r="Z37" s="42" t="n">
        <f aca="false">L37*5.5017049523</f>
        <v>4480403.36582964</v>
      </c>
      <c r="AA37" s="42"/>
      <c r="AB37" s="42"/>
      <c r="AC37" s="42"/>
      <c r="AD37" s="42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40"/>
      <c r="B38" s="5"/>
      <c r="C38" s="40" t="n">
        <f aca="false">C34+1</f>
        <v>2021</v>
      </c>
      <c r="D38" s="40" t="n">
        <f aca="false">D34</f>
        <v>1</v>
      </c>
      <c r="E38" s="40" t="n">
        <v>185</v>
      </c>
      <c r="F38" s="121" t="n">
        <v>19061031.3756523</v>
      </c>
      <c r="G38" s="121" t="n">
        <v>18297126.7592136</v>
      </c>
      <c r="H38" s="8" t="n">
        <f aca="false">F38-J38</f>
        <v>19061031.3756523</v>
      </c>
      <c r="I38" s="8" t="n">
        <f aca="false">G38-K38</f>
        <v>18297126.7592136</v>
      </c>
      <c r="J38" s="121"/>
      <c r="K38" s="121"/>
      <c r="L38" s="8" t="n">
        <f aca="false">H38-I38</f>
        <v>763904.616438743</v>
      </c>
      <c r="M38" s="8" t="n">
        <f aca="false">J38-K38</f>
        <v>0</v>
      </c>
      <c r="N38" s="121" t="n">
        <v>3179784.66180606</v>
      </c>
      <c r="O38" s="5"/>
      <c r="P38" s="5"/>
      <c r="Q38" s="8" t="n">
        <f aca="false">I38*5.5017049523</f>
        <v>100665392.904026</v>
      </c>
      <c r="R38" s="8"/>
      <c r="S38" s="8"/>
      <c r="T38" s="5"/>
      <c r="U38" s="5"/>
      <c r="V38" s="8" t="n">
        <f aca="false">K38*5.5017049523</f>
        <v>0</v>
      </c>
      <c r="W38" s="8" t="n">
        <f aca="false">M38*5.5017049523</f>
        <v>0</v>
      </c>
      <c r="X38" s="8" t="n">
        <f aca="false">N38*5.1890047538+L38*5.5017049523</f>
        <v>20702695.5375178</v>
      </c>
      <c r="Y38" s="8" t="n">
        <f aca="false">N38*5.1890047538</f>
        <v>16499917.726172</v>
      </c>
      <c r="Z38" s="8" t="n">
        <f aca="false">L38*5.5017049523</f>
        <v>4202777.81134586</v>
      </c>
      <c r="AA38" s="8"/>
      <c r="AB38" s="8"/>
      <c r="AC38" s="8"/>
      <c r="AD38" s="8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3" t="n">
        <v>21242963.4643789</v>
      </c>
      <c r="G39" s="123" t="n">
        <v>20391365.7147907</v>
      </c>
      <c r="H39" s="42" t="n">
        <f aca="false">F39-J39</f>
        <v>21242963.4643789</v>
      </c>
      <c r="I39" s="42" t="n">
        <f aca="false">G39-K39</f>
        <v>20391365.7147907</v>
      </c>
      <c r="J39" s="123"/>
      <c r="K39" s="123"/>
      <c r="L39" s="42" t="n">
        <f aca="false">H39-I39</f>
        <v>851597.749588225</v>
      </c>
      <c r="M39" s="42" t="n">
        <f aca="false">J39-K39</f>
        <v>0</v>
      </c>
      <c r="N39" s="123" t="n">
        <v>3079839.06259405</v>
      </c>
      <c r="O39" s="7"/>
      <c r="P39" s="7"/>
      <c r="Q39" s="42" t="n">
        <f aca="false">I39*5.5017049523</f>
        <v>112187277.737224</v>
      </c>
      <c r="R39" s="42"/>
      <c r="S39" s="42"/>
      <c r="T39" s="7"/>
      <c r="U39" s="7"/>
      <c r="V39" s="42" t="n">
        <f aca="false">K39*5.5017049523</f>
        <v>0</v>
      </c>
      <c r="W39" s="42" t="n">
        <f aca="false">M39*5.5017049523</f>
        <v>0</v>
      </c>
      <c r="X39" s="42" t="n">
        <f aca="false">N39*5.1890047538+L39*5.5017049523</f>
        <v>20666539.0930165</v>
      </c>
      <c r="Y39" s="42" t="n">
        <f aca="false">N39*5.1890047538</f>
        <v>15981299.5367395</v>
      </c>
      <c r="Z39" s="42" t="n">
        <f aca="false">L39*5.5017049523</f>
        <v>4685239.55627707</v>
      </c>
      <c r="AA39" s="42"/>
      <c r="AB39" s="42"/>
      <c r="AC39" s="42"/>
      <c r="AD39" s="42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3" t="n">
        <v>19983941.7847025</v>
      </c>
      <c r="G40" s="123" t="n">
        <v>19181672.7016656</v>
      </c>
      <c r="H40" s="42" t="n">
        <f aca="false">F40-J40</f>
        <v>19983941.7847025</v>
      </c>
      <c r="I40" s="42" t="n">
        <f aca="false">G40-K40</f>
        <v>19181672.7016656</v>
      </c>
      <c r="J40" s="123"/>
      <c r="K40" s="123"/>
      <c r="L40" s="42" t="n">
        <f aca="false">H40-I40</f>
        <v>802269.083036937</v>
      </c>
      <c r="M40" s="42" t="n">
        <f aca="false">J40-K40</f>
        <v>0</v>
      </c>
      <c r="N40" s="123" t="n">
        <v>2732261.02778206</v>
      </c>
      <c r="O40" s="7"/>
      <c r="P40" s="7"/>
      <c r="Q40" s="42" t="n">
        <f aca="false">I40*5.5017049523</f>
        <v>105531903.696151</v>
      </c>
      <c r="R40" s="42"/>
      <c r="S40" s="42"/>
      <c r="T40" s="7"/>
      <c r="U40" s="7"/>
      <c r="V40" s="42" t="n">
        <f aca="false">K40*5.5017049523</f>
        <v>0</v>
      </c>
      <c r="W40" s="42" t="n">
        <f aca="false">M40*5.5017049523</f>
        <v>0</v>
      </c>
      <c r="X40" s="42" t="n">
        <f aca="false">N40*5.1890047538+L40*5.5017049523</f>
        <v>18591563.2490051</v>
      </c>
      <c r="Y40" s="42" t="n">
        <f aca="false">N40*5.1890047538</f>
        <v>14177715.4617836</v>
      </c>
      <c r="Z40" s="42" t="n">
        <f aca="false">L40*5.5017049523</f>
        <v>4413847.7872215</v>
      </c>
      <c r="AA40" s="42"/>
      <c r="AB40" s="42"/>
      <c r="AC40" s="42"/>
      <c r="AD40" s="42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3" t="n">
        <v>21648942.2988825</v>
      </c>
      <c r="G41" s="123" t="n">
        <v>20778823.2820855</v>
      </c>
      <c r="H41" s="42" t="n">
        <f aca="false">F41-J41</f>
        <v>21648942.2988825</v>
      </c>
      <c r="I41" s="42" t="n">
        <f aca="false">G41-K41</f>
        <v>20778823.2820855</v>
      </c>
      <c r="J41" s="123"/>
      <c r="K41" s="123"/>
      <c r="L41" s="42" t="n">
        <f aca="false">H41-I41</f>
        <v>870119.016797021</v>
      </c>
      <c r="M41" s="42" t="n">
        <f aca="false">J41-K41</f>
        <v>0</v>
      </c>
      <c r="N41" s="123" t="n">
        <v>3085063.28376012</v>
      </c>
      <c r="O41" s="7"/>
      <c r="P41" s="7"/>
      <c r="Q41" s="42" t="n">
        <f aca="false">I41*5.5017049523</f>
        <v>114318954.954016</v>
      </c>
      <c r="R41" s="42"/>
      <c r="S41" s="42"/>
      <c r="T41" s="7"/>
      <c r="U41" s="7"/>
      <c r="V41" s="42" t="n">
        <f aca="false">K41*5.5017049523</f>
        <v>0</v>
      </c>
      <c r="W41" s="42" t="n">
        <f aca="false">M41*5.5017049523</f>
        <v>0</v>
      </c>
      <c r="X41" s="42" t="n">
        <f aca="false">N41*5.1890047538+L41*5.5017049523</f>
        <v>20795546.1490077</v>
      </c>
      <c r="Y41" s="42" t="n">
        <f aca="false">N41*5.1890047538</f>
        <v>16008408.0452051</v>
      </c>
      <c r="Z41" s="42" t="n">
        <f aca="false">L41*5.5017049523</f>
        <v>4787138.10380258</v>
      </c>
      <c r="AA41" s="42"/>
      <c r="AB41" s="42"/>
      <c r="AC41" s="42"/>
      <c r="AD41" s="42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40"/>
      <c r="B42" s="5"/>
      <c r="C42" s="40" t="n">
        <f aca="false">C38+1</f>
        <v>2022</v>
      </c>
      <c r="D42" s="40" t="n">
        <f aca="false">D38</f>
        <v>1</v>
      </c>
      <c r="E42" s="40" t="n">
        <v>189</v>
      </c>
      <c r="F42" s="121" t="n">
        <v>20558065.5495187</v>
      </c>
      <c r="G42" s="121" t="n">
        <v>19730733.1424711</v>
      </c>
      <c r="H42" s="8" t="n">
        <f aca="false">F42-J42</f>
        <v>20558065.5495187</v>
      </c>
      <c r="I42" s="8" t="n">
        <f aca="false">G42-K42</f>
        <v>19730733.1424711</v>
      </c>
      <c r="J42" s="121"/>
      <c r="K42" s="121"/>
      <c r="L42" s="8" t="n">
        <f aca="false">H42-I42</f>
        <v>827332.407047577</v>
      </c>
      <c r="M42" s="8" t="n">
        <f aca="false">J42-K42</f>
        <v>0</v>
      </c>
      <c r="N42" s="121" t="n">
        <v>3403525.14493159</v>
      </c>
      <c r="O42" s="5"/>
      <c r="P42" s="5"/>
      <c r="Q42" s="8" t="n">
        <f aca="false">I42*5.5017049523</f>
        <v>108552672.242443</v>
      </c>
      <c r="R42" s="8"/>
      <c r="S42" s="8"/>
      <c r="T42" s="5"/>
      <c r="U42" s="5"/>
      <c r="V42" s="8" t="n">
        <f aca="false">K42*5.5017049523</f>
        <v>0</v>
      </c>
      <c r="W42" s="8" t="n">
        <f aca="false">M42*5.5017049523</f>
        <v>0</v>
      </c>
      <c r="X42" s="8" t="n">
        <f aca="false">N42*5.1890047538+L42*5.5017049523</f>
        <v>22212646.9577798</v>
      </c>
      <c r="Y42" s="8" t="n">
        <f aca="false">N42*5.1890047538</f>
        <v>17660908.1567278</v>
      </c>
      <c r="Z42" s="8" t="n">
        <f aca="false">L42*5.5017049523</f>
        <v>4551738.80105194</v>
      </c>
      <c r="AA42" s="8"/>
      <c r="AB42" s="8"/>
      <c r="AC42" s="8"/>
      <c r="AD42" s="8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3" t="n">
        <v>22241801.4714802</v>
      </c>
      <c r="G43" s="123" t="n">
        <v>21346429.7857754</v>
      </c>
      <c r="H43" s="42" t="n">
        <f aca="false">F43-J43</f>
        <v>22241801.4714802</v>
      </c>
      <c r="I43" s="42" t="n">
        <f aca="false">G43-K43</f>
        <v>21346429.7857754</v>
      </c>
      <c r="J43" s="123"/>
      <c r="K43" s="123"/>
      <c r="L43" s="42" t="n">
        <f aca="false">H43-I43</f>
        <v>895371.685704805</v>
      </c>
      <c r="M43" s="42" t="n">
        <f aca="false">J43-K43</f>
        <v>0</v>
      </c>
      <c r="N43" s="123" t="n">
        <v>3117452.35097945</v>
      </c>
      <c r="O43" s="7"/>
      <c r="P43" s="7"/>
      <c r="Q43" s="42" t="n">
        <f aca="false">I43*5.5017049523</f>
        <v>117441758.466325</v>
      </c>
      <c r="R43" s="42"/>
      <c r="S43" s="42"/>
      <c r="T43" s="7"/>
      <c r="U43" s="7"/>
      <c r="V43" s="42" t="n">
        <f aca="false">K43*5.5017049523</f>
        <v>0</v>
      </c>
      <c r="W43" s="42" t="n">
        <f aca="false">M43*5.5017049523</f>
        <v>0</v>
      </c>
      <c r="X43" s="42" t="n">
        <f aca="false">N43*5.1890047538+L43*5.5017049523</f>
        <v>21102545.9063687</v>
      </c>
      <c r="Y43" s="42" t="n">
        <f aca="false">N43*5.1890047538</f>
        <v>16176475.0689773</v>
      </c>
      <c r="Z43" s="42" t="n">
        <f aca="false">L43*5.5017049523</f>
        <v>4926070.83739132</v>
      </c>
      <c r="AA43" s="42"/>
      <c r="AB43" s="42"/>
      <c r="AC43" s="42"/>
      <c r="AD43" s="42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3" t="n">
        <v>21468110.9028532</v>
      </c>
      <c r="G44" s="123" t="n">
        <v>20603892.9638949</v>
      </c>
      <c r="H44" s="42" t="n">
        <f aca="false">F44-J44</f>
        <v>21468110.9028532</v>
      </c>
      <c r="I44" s="42" t="n">
        <f aca="false">G44-K44</f>
        <v>20603892.9638949</v>
      </c>
      <c r="J44" s="123"/>
      <c r="K44" s="123"/>
      <c r="L44" s="42" t="n">
        <f aca="false">H44-I44</f>
        <v>864217.938958231</v>
      </c>
      <c r="M44" s="42" t="n">
        <f aca="false">J44-K44</f>
        <v>0</v>
      </c>
      <c r="N44" s="123" t="n">
        <v>2851913.98039717</v>
      </c>
      <c r="O44" s="7"/>
      <c r="P44" s="7"/>
      <c r="Q44" s="42" t="n">
        <f aca="false">I44*5.5017049523</f>
        <v>113356539.95612</v>
      </c>
      <c r="R44" s="42"/>
      <c r="S44" s="42"/>
      <c r="T44" s="7"/>
      <c r="U44" s="7"/>
      <c r="V44" s="42" t="n">
        <f aca="false">K44*5.5017049523</f>
        <v>0</v>
      </c>
      <c r="W44" s="42" t="n">
        <f aca="false">M44*5.5017049523</f>
        <v>0</v>
      </c>
      <c r="X44" s="42" t="n">
        <f aca="false">N44*5.1890047538+L44*5.5017049523</f>
        <v>19553267.3163426</v>
      </c>
      <c r="Y44" s="42" t="n">
        <f aca="false">N44*5.1890047538</f>
        <v>14798595.2017096</v>
      </c>
      <c r="Z44" s="42" t="n">
        <f aca="false">L44*5.5017049523</f>
        <v>4754672.114633</v>
      </c>
      <c r="AA44" s="42"/>
      <c r="AB44" s="42"/>
      <c r="AC44" s="42"/>
      <c r="AD44" s="42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3" t="n">
        <v>23019504.3992156</v>
      </c>
      <c r="G45" s="123" t="n">
        <v>22091951.5032289</v>
      </c>
      <c r="H45" s="42" t="n">
        <f aca="false">F45-J45</f>
        <v>23019504.3992156</v>
      </c>
      <c r="I45" s="42" t="n">
        <f aca="false">G45-K45</f>
        <v>22091951.5032289</v>
      </c>
      <c r="J45" s="123"/>
      <c r="K45" s="123"/>
      <c r="L45" s="42" t="n">
        <f aca="false">H45-I45</f>
        <v>927552.895986699</v>
      </c>
      <c r="M45" s="42" t="n">
        <f aca="false">J45-K45</f>
        <v>0</v>
      </c>
      <c r="N45" s="123" t="n">
        <v>3096385.53822744</v>
      </c>
      <c r="O45" s="7"/>
      <c r="P45" s="7"/>
      <c r="Q45" s="42" t="n">
        <f aca="false">I45*5.5017049523</f>
        <v>121543398.991286</v>
      </c>
      <c r="R45" s="42"/>
      <c r="S45" s="42"/>
      <c r="T45" s="7"/>
      <c r="U45" s="7"/>
      <c r="V45" s="42" t="n">
        <f aca="false">K45*5.5017049523</f>
        <v>0</v>
      </c>
      <c r="W45" s="42" t="n">
        <f aca="false">M45*5.5017049523</f>
        <v>0</v>
      </c>
      <c r="X45" s="42" t="n">
        <f aca="false">N45*5.1890047538+L45*5.5017049523</f>
        <v>21170281.63883</v>
      </c>
      <c r="Y45" s="42" t="n">
        <f aca="false">N45*5.1890047538</f>
        <v>16067159.2774597</v>
      </c>
      <c r="Z45" s="42" t="n">
        <f aca="false">L45*5.5017049523</f>
        <v>5103122.36137023</v>
      </c>
      <c r="AA45" s="42"/>
      <c r="AB45" s="42"/>
      <c r="AC45" s="42"/>
      <c r="AD45" s="42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40"/>
      <c r="B46" s="5"/>
      <c r="C46" s="40" t="n">
        <f aca="false">C42+1</f>
        <v>2023</v>
      </c>
      <c r="D46" s="40" t="n">
        <f aca="false">D42</f>
        <v>1</v>
      </c>
      <c r="E46" s="40" t="n">
        <v>193</v>
      </c>
      <c r="F46" s="121" t="n">
        <v>22385258.0603121</v>
      </c>
      <c r="G46" s="121" t="n">
        <v>21481837.7931061</v>
      </c>
      <c r="H46" s="8" t="n">
        <f aca="false">F46-J46</f>
        <v>22385258.0603121</v>
      </c>
      <c r="I46" s="8" t="n">
        <f aca="false">G46-K46</f>
        <v>21481837.7931061</v>
      </c>
      <c r="J46" s="121"/>
      <c r="K46" s="121"/>
      <c r="L46" s="8" t="n">
        <f aca="false">H46-I46</f>
        <v>903420.267205972</v>
      </c>
      <c r="M46" s="8" t="n">
        <f aca="false">J46-K46</f>
        <v>0</v>
      </c>
      <c r="N46" s="121" t="n">
        <v>3539281.89855228</v>
      </c>
      <c r="O46" s="5"/>
      <c r="P46" s="5"/>
      <c r="Q46" s="8" t="n">
        <f aca="false">I46*5.5017049523</f>
        <v>118186733.370837</v>
      </c>
      <c r="R46" s="8"/>
      <c r="S46" s="8"/>
      <c r="T46" s="5"/>
      <c r="U46" s="5"/>
      <c r="V46" s="8" t="n">
        <f aca="false">K46*5.5017049523</f>
        <v>0</v>
      </c>
      <c r="W46" s="8" t="n">
        <f aca="false">M46*5.5017049523</f>
        <v>0</v>
      </c>
      <c r="X46" s="8" t="n">
        <f aca="false">N46*5.1890047538+L46*5.5017049523</f>
        <v>23335702.3547214</v>
      </c>
      <c r="Y46" s="8" t="n">
        <f aca="false">N46*5.1890047538</f>
        <v>18365350.5966261</v>
      </c>
      <c r="Z46" s="8" t="n">
        <f aca="false">L46*5.5017049523</f>
        <v>4970351.75809529</v>
      </c>
      <c r="AA46" s="8"/>
      <c r="AB46" s="8"/>
      <c r="AC46" s="8"/>
      <c r="AD46" s="8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3" t="n">
        <v>23802192.2888772</v>
      </c>
      <c r="G47" s="123" t="n">
        <v>22840333.6238675</v>
      </c>
      <c r="H47" s="42" t="n">
        <f aca="false">F47-J47</f>
        <v>23802192.2888772</v>
      </c>
      <c r="I47" s="42" t="n">
        <f aca="false">G47-K47</f>
        <v>22840333.6238675</v>
      </c>
      <c r="J47" s="123"/>
      <c r="K47" s="123"/>
      <c r="L47" s="42" t="n">
        <f aca="false">H47-I47</f>
        <v>961858.665009685</v>
      </c>
      <c r="M47" s="42" t="n">
        <f aca="false">J47-K47</f>
        <v>0</v>
      </c>
      <c r="N47" s="123" t="n">
        <v>3140329.01786422</v>
      </c>
      <c r="O47" s="7"/>
      <c r="P47" s="7"/>
      <c r="Q47" s="42" t="n">
        <f aca="false">I47*5.5017049523</f>
        <v>125660776.610616</v>
      </c>
      <c r="R47" s="42"/>
      <c r="S47" s="42"/>
      <c r="T47" s="7"/>
      <c r="U47" s="7"/>
      <c r="V47" s="42" t="n">
        <f aca="false">K47*5.5017049523</f>
        <v>0</v>
      </c>
      <c r="W47" s="42" t="n">
        <f aca="false">M47*5.5017049523</f>
        <v>0</v>
      </c>
      <c r="X47" s="42" t="n">
        <f aca="false">N47*5.1890047538+L47*5.5017049523</f>
        <v>21587044.7828899</v>
      </c>
      <c r="Y47" s="42" t="n">
        <f aca="false">N47*5.1890047538</f>
        <v>16295182.2021935</v>
      </c>
      <c r="Z47" s="42" t="n">
        <f aca="false">L47*5.5017049523</f>
        <v>5291862.58069645</v>
      </c>
      <c r="AA47" s="42"/>
      <c r="AB47" s="42"/>
      <c r="AC47" s="42"/>
      <c r="AD47" s="42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3" t="n">
        <v>23340902.5511268</v>
      </c>
      <c r="G48" s="123" t="n">
        <v>22397140.5287463</v>
      </c>
      <c r="H48" s="42" t="n">
        <f aca="false">F48-J48</f>
        <v>23340902.5511268</v>
      </c>
      <c r="I48" s="42" t="n">
        <f aca="false">G48-K48</f>
        <v>22397140.5287463</v>
      </c>
      <c r="J48" s="123"/>
      <c r="K48" s="123"/>
      <c r="L48" s="42" t="n">
        <f aca="false">H48-I48</f>
        <v>943762.022380531</v>
      </c>
      <c r="M48" s="42" t="n">
        <f aca="false">J48-K48</f>
        <v>0</v>
      </c>
      <c r="N48" s="123" t="n">
        <v>3011437.26752965</v>
      </c>
      <c r="O48" s="7"/>
      <c r="P48" s="7"/>
      <c r="Q48" s="42" t="n">
        <f aca="false">I48*5.5017049523</f>
        <v>123222458.964363</v>
      </c>
      <c r="R48" s="42"/>
      <c r="S48" s="42"/>
      <c r="T48" s="7"/>
      <c r="U48" s="7"/>
      <c r="V48" s="42" t="n">
        <f aca="false">K48*5.5017049523</f>
        <v>0</v>
      </c>
      <c r="W48" s="42" t="n">
        <f aca="false">M48*5.5017049523</f>
        <v>0</v>
      </c>
      <c r="X48" s="42" t="n">
        <f aca="false">N48*5.1890047538+L48*5.5017049523</f>
        <v>20818662.4893055</v>
      </c>
      <c r="Y48" s="42" t="n">
        <f aca="false">N48*5.1890047538</f>
        <v>15626362.2969818</v>
      </c>
      <c r="Z48" s="42" t="n">
        <f aca="false">L48*5.5017049523</f>
        <v>5192300.19232363</v>
      </c>
      <c r="AA48" s="42"/>
      <c r="AB48" s="42"/>
      <c r="AC48" s="42"/>
      <c r="AD48" s="42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3" t="n">
        <v>24644455.0352916</v>
      </c>
      <c r="G49" s="123" t="n">
        <v>23645789.2485643</v>
      </c>
      <c r="H49" s="42" t="n">
        <f aca="false">F49-J49</f>
        <v>24644455.0352916</v>
      </c>
      <c r="I49" s="42" t="n">
        <f aca="false">G49-K49</f>
        <v>23645789.2485643</v>
      </c>
      <c r="J49" s="123"/>
      <c r="K49" s="123"/>
      <c r="L49" s="42" t="n">
        <f aca="false">H49-I49</f>
        <v>998665.786727287</v>
      </c>
      <c r="M49" s="42" t="n">
        <f aca="false">J49-K49</f>
        <v>0</v>
      </c>
      <c r="N49" s="123" t="n">
        <v>3148507.3813457</v>
      </c>
      <c r="O49" s="7"/>
      <c r="P49" s="7"/>
      <c r="Q49" s="42" t="n">
        <f aca="false">I49*5.5017049523</f>
        <v>130092155.809868</v>
      </c>
      <c r="R49" s="42"/>
      <c r="S49" s="42"/>
      <c r="T49" s="7"/>
      <c r="U49" s="7"/>
      <c r="V49" s="42" t="n">
        <f aca="false">K49*5.5017049523</f>
        <v>0</v>
      </c>
      <c r="W49" s="42" t="n">
        <f aca="false">M49*5.5017049523</f>
        <v>0</v>
      </c>
      <c r="X49" s="42" t="n">
        <f aca="false">N49*5.1890047538+L49*5.5017049523</f>
        <v>21831984.2737073</v>
      </c>
      <c r="Y49" s="42" t="n">
        <f aca="false">N49*5.1890047538</f>
        <v>16337619.7691772</v>
      </c>
      <c r="Z49" s="42" t="n">
        <f aca="false">L49*5.5017049523</f>
        <v>5494364.50453009</v>
      </c>
      <c r="AA49" s="42"/>
      <c r="AB49" s="42"/>
      <c r="AC49" s="42"/>
      <c r="AD49" s="42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40"/>
      <c r="B50" s="5"/>
      <c r="C50" s="40" t="n">
        <f aca="false">C46+1</f>
        <v>2024</v>
      </c>
      <c r="D50" s="40" t="n">
        <f aca="false">D46</f>
        <v>1</v>
      </c>
      <c r="E50" s="40" t="n">
        <v>197</v>
      </c>
      <c r="F50" s="121" t="n">
        <v>24376398.4614178</v>
      </c>
      <c r="G50" s="121" t="n">
        <v>23387563.9952922</v>
      </c>
      <c r="H50" s="8" t="n">
        <f aca="false">F50-J50</f>
        <v>24376398.4614178</v>
      </c>
      <c r="I50" s="8" t="n">
        <f aca="false">G50-K50</f>
        <v>23387563.9952922</v>
      </c>
      <c r="J50" s="121"/>
      <c r="K50" s="121"/>
      <c r="L50" s="8" t="n">
        <f aca="false">H50-I50</f>
        <v>988834.466125529</v>
      </c>
      <c r="M50" s="8" t="n">
        <f aca="false">J50-K50</f>
        <v>0</v>
      </c>
      <c r="N50" s="121" t="n">
        <v>3724983.50401012</v>
      </c>
      <c r="O50" s="5"/>
      <c r="P50" s="5"/>
      <c r="Q50" s="8" t="n">
        <f aca="false">I50*5.5017049523</f>
        <v>128671476.655133</v>
      </c>
      <c r="R50" s="8"/>
      <c r="S50" s="8"/>
      <c r="T50" s="5"/>
      <c r="U50" s="5"/>
      <c r="V50" s="8" t="n">
        <f aca="false">K50*5.5017049523</f>
        <v>0</v>
      </c>
      <c r="W50" s="8" t="n">
        <f aca="false">M50*5.5017049523</f>
        <v>0</v>
      </c>
      <c r="X50" s="8" t="n">
        <f aca="false">N50*5.1890047538+L50*5.5017049523</f>
        <v>24769232.5894228</v>
      </c>
      <c r="Y50" s="8" t="n">
        <f aca="false">N50*5.1890047538</f>
        <v>19328957.1101351</v>
      </c>
      <c r="Z50" s="8" t="n">
        <f aca="false">L50*5.5017049523</f>
        <v>5440275.47928775</v>
      </c>
      <c r="AA50" s="8"/>
      <c r="AB50" s="8"/>
      <c r="AC50" s="8"/>
      <c r="AD50" s="8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3" t="n">
        <v>25644518.2308916</v>
      </c>
      <c r="G51" s="123" t="n">
        <v>24603111.2127105</v>
      </c>
      <c r="H51" s="42" t="n">
        <f aca="false">F51-J51</f>
        <v>25644518.2308916</v>
      </c>
      <c r="I51" s="42" t="n">
        <f aca="false">G51-K51</f>
        <v>24603111.2127105</v>
      </c>
      <c r="J51" s="123"/>
      <c r="K51" s="123"/>
      <c r="L51" s="42" t="n">
        <f aca="false">H51-I51</f>
        <v>1041407.01818107</v>
      </c>
      <c r="M51" s="42" t="n">
        <f aca="false">J51-K51</f>
        <v>0</v>
      </c>
      <c r="N51" s="123" t="n">
        <v>3316323.96158901</v>
      </c>
      <c r="O51" s="7"/>
      <c r="P51" s="7"/>
      <c r="Q51" s="42" t="n">
        <f aca="false">I51*5.5017049523</f>
        <v>135359058.800957</v>
      </c>
      <c r="R51" s="42"/>
      <c r="S51" s="42"/>
      <c r="T51" s="7"/>
      <c r="U51" s="7"/>
      <c r="V51" s="42" t="n">
        <f aca="false">K51*5.5017049523</f>
        <v>0</v>
      </c>
      <c r="W51" s="42" t="n">
        <f aca="false">M51*5.5017049523</f>
        <v>0</v>
      </c>
      <c r="X51" s="42" t="n">
        <f aca="false">N51*5.1890047538+L51*5.5017049523</f>
        <v>22937934.951113</v>
      </c>
      <c r="Y51" s="42" t="n">
        <f aca="false">N51*5.1890047538</f>
        <v>17208420.8018262</v>
      </c>
      <c r="Z51" s="42" t="n">
        <f aca="false">L51*5.5017049523</f>
        <v>5729514.14928679</v>
      </c>
      <c r="AA51" s="42"/>
      <c r="AB51" s="42"/>
      <c r="AC51" s="42"/>
      <c r="AD51" s="42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3" t="n">
        <v>25562780.6503229</v>
      </c>
      <c r="G52" s="123" t="n">
        <v>24522210.9521697</v>
      </c>
      <c r="H52" s="42" t="n">
        <f aca="false">F52-J52</f>
        <v>25562780.6503229</v>
      </c>
      <c r="I52" s="42" t="n">
        <f aca="false">G52-K52</f>
        <v>24522210.9521697</v>
      </c>
      <c r="J52" s="123"/>
      <c r="K52" s="123"/>
      <c r="L52" s="42" t="n">
        <f aca="false">H52-I52</f>
        <v>1040569.69815326</v>
      </c>
      <c r="M52" s="42" t="n">
        <f aca="false">J52-K52</f>
        <v>0</v>
      </c>
      <c r="N52" s="123" t="n">
        <v>3264992.302</v>
      </c>
      <c r="O52" s="7"/>
      <c r="P52" s="7"/>
      <c r="Q52" s="42" t="n">
        <f aca="false">I52*5.5017049523</f>
        <v>134913969.436897</v>
      </c>
      <c r="R52" s="42"/>
      <c r="S52" s="42"/>
      <c r="T52" s="7"/>
      <c r="U52" s="7"/>
      <c r="V52" s="42" t="n">
        <f aca="false">K52*5.5017049523</f>
        <v>0</v>
      </c>
      <c r="W52" s="42" t="n">
        <f aca="false">M52*5.5017049523</f>
        <v>0</v>
      </c>
      <c r="X52" s="42" t="n">
        <f aca="false">N52*5.1890047538+L52*5.5017049523</f>
        <v>22666968.0377415</v>
      </c>
      <c r="Y52" s="42" t="n">
        <f aca="false">N52*5.1890047538</f>
        <v>16942060.5761984</v>
      </c>
      <c r="Z52" s="42" t="n">
        <f aca="false">L52*5.5017049523</f>
        <v>5724907.46154309</v>
      </c>
      <c r="AA52" s="42"/>
      <c r="AB52" s="42"/>
      <c r="AC52" s="42"/>
      <c r="AD52" s="42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3" t="n">
        <v>26392262.831931</v>
      </c>
      <c r="G53" s="123" t="n">
        <v>25317359.4698368</v>
      </c>
      <c r="H53" s="42" t="n">
        <f aca="false">F53-J53</f>
        <v>26392262.831931</v>
      </c>
      <c r="I53" s="42" t="n">
        <f aca="false">G53-K53</f>
        <v>25317359.4698368</v>
      </c>
      <c r="J53" s="123"/>
      <c r="K53" s="123"/>
      <c r="L53" s="42" t="n">
        <f aca="false">H53-I53</f>
        <v>1074903.36209413</v>
      </c>
      <c r="M53" s="42" t="n">
        <f aca="false">J53-K53</f>
        <v>0</v>
      </c>
      <c r="N53" s="123" t="n">
        <v>3419710.49537684</v>
      </c>
      <c r="O53" s="7"/>
      <c r="P53" s="7"/>
      <c r="Q53" s="42" t="n">
        <f aca="false">I53*5.5017049523</f>
        <v>139288641.974361</v>
      </c>
      <c r="R53" s="42"/>
      <c r="S53" s="42"/>
      <c r="T53" s="7"/>
      <c r="U53" s="7"/>
      <c r="V53" s="42" t="n">
        <f aca="false">K53*5.5017049523</f>
        <v>0</v>
      </c>
      <c r="W53" s="42" t="n">
        <f aca="false">M53*5.5017049523</f>
        <v>0</v>
      </c>
      <c r="X53" s="42" t="n">
        <f aca="false">N53*5.1890047538+L53*5.5017049523</f>
        <v>23658695.1676074</v>
      </c>
      <c r="Y53" s="42" t="n">
        <f aca="false">N53*5.1890047538</f>
        <v>17744894.0171302</v>
      </c>
      <c r="Z53" s="42" t="n">
        <f aca="false">L53*5.5017049523</f>
        <v>5913801.15047722</v>
      </c>
      <c r="AA53" s="42"/>
      <c r="AB53" s="42"/>
      <c r="AC53" s="42"/>
      <c r="AD53" s="42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40"/>
      <c r="B54" s="5"/>
      <c r="C54" s="40" t="n">
        <f aca="false">C50+1</f>
        <v>2025</v>
      </c>
      <c r="D54" s="40" t="n">
        <f aca="false">D50</f>
        <v>1</v>
      </c>
      <c r="E54" s="40" t="n">
        <v>201</v>
      </c>
      <c r="F54" s="121" t="n">
        <v>26417583.5967295</v>
      </c>
      <c r="G54" s="121" t="n">
        <v>25341053.2974559</v>
      </c>
      <c r="H54" s="8" t="n">
        <f aca="false">F54-J54</f>
        <v>26417583.5967295</v>
      </c>
      <c r="I54" s="8" t="n">
        <f aca="false">G54-K54</f>
        <v>25341053.2974559</v>
      </c>
      <c r="J54" s="121"/>
      <c r="K54" s="121"/>
      <c r="L54" s="8" t="n">
        <f aca="false">H54-I54</f>
        <v>1076530.29927362</v>
      </c>
      <c r="M54" s="8" t="n">
        <f aca="false">J54-K54</f>
        <v>0</v>
      </c>
      <c r="N54" s="121" t="n">
        <v>4067317.51340518</v>
      </c>
      <c r="O54" s="5"/>
      <c r="P54" s="5"/>
      <c r="Q54" s="8" t="n">
        <f aca="false">I54*5.5017049523</f>
        <v>139418998.423111</v>
      </c>
      <c r="R54" s="8"/>
      <c r="S54" s="8"/>
      <c r="T54" s="5"/>
      <c r="U54" s="5"/>
      <c r="V54" s="8" t="n">
        <f aca="false">K54*5.5017049523</f>
        <v>0</v>
      </c>
      <c r="W54" s="8" t="n">
        <f aca="false">M54*5.5017049523</f>
        <v>0</v>
      </c>
      <c r="X54" s="8" t="n">
        <f aca="false">N54*5.1890047538+L54*5.5017049523</f>
        <v>27028081.9910881</v>
      </c>
      <c r="Y54" s="8" t="n">
        <f aca="false">N54*5.1890047538</f>
        <v>21105329.9122735</v>
      </c>
      <c r="Z54" s="8" t="n">
        <f aca="false">L54*5.5017049523</f>
        <v>5922752.07881466</v>
      </c>
      <c r="AA54" s="8"/>
      <c r="AB54" s="8"/>
      <c r="AC54" s="8"/>
      <c r="AD54" s="8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3" t="n">
        <v>27145130.6142512</v>
      </c>
      <c r="G55" s="123" t="n">
        <v>26037436.6554014</v>
      </c>
      <c r="H55" s="42" t="n">
        <f aca="false">F55-J55</f>
        <v>27145130.6142512</v>
      </c>
      <c r="I55" s="42" t="n">
        <f aca="false">G55-K55</f>
        <v>26037436.6554014</v>
      </c>
      <c r="J55" s="123"/>
      <c r="K55" s="123"/>
      <c r="L55" s="42" t="n">
        <f aca="false">H55-I55</f>
        <v>1107693.9588498</v>
      </c>
      <c r="M55" s="42" t="n">
        <f aca="false">J55-K55</f>
        <v>0</v>
      </c>
      <c r="N55" s="123" t="n">
        <v>3439404.56161301</v>
      </c>
      <c r="O55" s="7"/>
      <c r="P55" s="7"/>
      <c r="Q55" s="42" t="n">
        <f aca="false">I55*5.5017049523</f>
        <v>143250294.19222</v>
      </c>
      <c r="R55" s="42"/>
      <c r="S55" s="42"/>
      <c r="T55" s="7"/>
      <c r="U55" s="7"/>
      <c r="V55" s="42" t="n">
        <f aca="false">K55*5.5017049523</f>
        <v>0</v>
      </c>
      <c r="W55" s="42" t="n">
        <f aca="false">M55*5.5017049523</f>
        <v>0</v>
      </c>
      <c r="X55" s="42" t="n">
        <f aca="false">N55*5.1890047538+L55*5.5017049523</f>
        <v>23941291.959488</v>
      </c>
      <c r="Y55" s="42" t="n">
        <f aca="false">N55*5.1890047538</f>
        <v>17847086.6204513</v>
      </c>
      <c r="Z55" s="42" t="n">
        <f aca="false">L55*5.5017049523</f>
        <v>6094205.33903673</v>
      </c>
      <c r="AA55" s="42"/>
      <c r="AB55" s="42"/>
      <c r="AC55" s="42"/>
      <c r="AD55" s="42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3" t="n">
        <v>27235195.2670463</v>
      </c>
      <c r="G56" s="123" t="n">
        <v>26123436.893527</v>
      </c>
      <c r="H56" s="42" t="n">
        <f aca="false">F56-J56</f>
        <v>27235195.2670463</v>
      </c>
      <c r="I56" s="42" t="n">
        <f aca="false">G56-K56</f>
        <v>26123436.893527</v>
      </c>
      <c r="J56" s="123"/>
      <c r="K56" s="123"/>
      <c r="L56" s="42" t="n">
        <f aca="false">H56-I56</f>
        <v>1111758.37351927</v>
      </c>
      <c r="M56" s="42" t="n">
        <f aca="false">J56-K56</f>
        <v>0</v>
      </c>
      <c r="N56" s="123" t="n">
        <v>3353918.38346523</v>
      </c>
      <c r="O56" s="7"/>
      <c r="P56" s="7"/>
      <c r="Q56" s="42" t="n">
        <f aca="false">I56*5.5017049523</f>
        <v>143723442.128214</v>
      </c>
      <c r="R56" s="42"/>
      <c r="S56" s="42"/>
      <c r="T56" s="7"/>
      <c r="U56" s="7"/>
      <c r="V56" s="42" t="n">
        <f aca="false">K56*5.5017049523</f>
        <v>0</v>
      </c>
      <c r="W56" s="42" t="n">
        <f aca="false">M56*5.5017049523</f>
        <v>0</v>
      </c>
      <c r="X56" s="42" t="n">
        <f aca="false">N56*5.1890047538+L56*5.5017049523</f>
        <v>23520064.9850102</v>
      </c>
      <c r="Y56" s="42" t="n">
        <f aca="false">N56*5.1890047538</f>
        <v>17403498.4356583</v>
      </c>
      <c r="Z56" s="42" t="n">
        <f aca="false">L56*5.5017049523</f>
        <v>6116566.54935197</v>
      </c>
      <c r="AA56" s="42"/>
      <c r="AB56" s="42"/>
      <c r="AC56" s="42"/>
      <c r="AD56" s="42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3" t="n">
        <v>27736508.8085779</v>
      </c>
      <c r="G57" s="123" t="n">
        <v>26604193.3229436</v>
      </c>
      <c r="H57" s="42" t="n">
        <f aca="false">F57-J57</f>
        <v>27736508.8085779</v>
      </c>
      <c r="I57" s="42" t="n">
        <f aca="false">G57-K57</f>
        <v>26604193.3229436</v>
      </c>
      <c r="J57" s="123"/>
      <c r="K57" s="123"/>
      <c r="L57" s="42" t="n">
        <f aca="false">H57-I57</f>
        <v>1132315.48563424</v>
      </c>
      <c r="M57" s="42" t="n">
        <f aca="false">J57-K57</f>
        <v>0</v>
      </c>
      <c r="N57" s="123" t="n">
        <v>3425458.4099542</v>
      </c>
      <c r="O57" s="7"/>
      <c r="P57" s="7"/>
      <c r="Q57" s="42" t="n">
        <f aca="false">I57*5.5017049523</f>
        <v>146368422.156786</v>
      </c>
      <c r="R57" s="42"/>
      <c r="S57" s="42"/>
      <c r="T57" s="7"/>
      <c r="U57" s="7"/>
      <c r="V57" s="42" t="n">
        <f aca="false">K57*5.5017049523</f>
        <v>0</v>
      </c>
      <c r="W57" s="42" t="n">
        <f aca="false">M57*5.5017049523</f>
        <v>0</v>
      </c>
      <c r="X57" s="42" t="n">
        <f aca="false">N57*5.1890047538+L57*5.5017049523</f>
        <v>24004385.6880764</v>
      </c>
      <c r="Y57" s="42" t="n">
        <f aca="false">N57*5.1890047538</f>
        <v>17774719.9731965</v>
      </c>
      <c r="Z57" s="42" t="n">
        <f aca="false">L57*5.5017049523</f>
        <v>6229665.71487988</v>
      </c>
      <c r="AA57" s="42"/>
      <c r="AB57" s="42"/>
      <c r="AC57" s="42"/>
      <c r="AD57" s="42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40"/>
      <c r="B58" s="5"/>
      <c r="C58" s="40" t="n">
        <f aca="false">C54+1</f>
        <v>2026</v>
      </c>
      <c r="D58" s="40" t="n">
        <f aca="false">D54</f>
        <v>1</v>
      </c>
      <c r="E58" s="40" t="n">
        <v>205</v>
      </c>
      <c r="F58" s="121" t="n">
        <v>27866074.3071163</v>
      </c>
      <c r="G58" s="121" t="n">
        <v>26729070.7330079</v>
      </c>
      <c r="H58" s="8" t="n">
        <f aca="false">F58-J58</f>
        <v>27866074.3071163</v>
      </c>
      <c r="I58" s="8" t="n">
        <f aca="false">G58-K58</f>
        <v>26729070.7330079</v>
      </c>
      <c r="J58" s="121"/>
      <c r="K58" s="121"/>
      <c r="L58" s="8" t="n">
        <f aca="false">H58-I58</f>
        <v>1137003.57410843</v>
      </c>
      <c r="M58" s="8" t="n">
        <f aca="false">J58-K58</f>
        <v>0</v>
      </c>
      <c r="N58" s="121" t="n">
        <v>4130257.49870062</v>
      </c>
      <c r="O58" s="5"/>
      <c r="P58" s="5"/>
      <c r="Q58" s="8" t="n">
        <f aca="false">I58*5.5017049523</f>
        <v>147055460.822166</v>
      </c>
      <c r="R58" s="8"/>
      <c r="S58" s="8"/>
      <c r="T58" s="5"/>
      <c r="U58" s="5"/>
      <c r="V58" s="8" t="n">
        <f aca="false">K58*5.5017049523</f>
        <v>0</v>
      </c>
      <c r="W58" s="8" t="n">
        <f aca="false">M58*5.5017049523</f>
        <v>0</v>
      </c>
      <c r="X58" s="8" t="n">
        <f aca="false">N58*5.1890047538+L58*5.5017049523</f>
        <v>27687383.9896307</v>
      </c>
      <c r="Y58" s="8" t="n">
        <f aca="false">N58*5.1890047538</f>
        <v>21431925.7951756</v>
      </c>
      <c r="Z58" s="8" t="n">
        <f aca="false">L58*5.5017049523</f>
        <v>6255458.19445515</v>
      </c>
      <c r="AA58" s="8"/>
      <c r="AB58" s="8"/>
      <c r="AC58" s="8"/>
      <c r="AD58" s="8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3" t="n">
        <v>28390209.303058</v>
      </c>
      <c r="G59" s="123" t="n">
        <v>27230692.8398236</v>
      </c>
      <c r="H59" s="42" t="n">
        <f aca="false">F59-J59</f>
        <v>28390209.303058</v>
      </c>
      <c r="I59" s="42" t="n">
        <f aca="false">G59-K59</f>
        <v>27230692.8398236</v>
      </c>
      <c r="J59" s="123"/>
      <c r="K59" s="123"/>
      <c r="L59" s="42" t="n">
        <f aca="false">H59-I59</f>
        <v>1159516.46323434</v>
      </c>
      <c r="M59" s="42" t="n">
        <f aca="false">J59-K59</f>
        <v>0</v>
      </c>
      <c r="N59" s="123" t="n">
        <v>3467993.58782164</v>
      </c>
      <c r="O59" s="7"/>
      <c r="P59" s="7"/>
      <c r="Q59" s="42" t="n">
        <f aca="false">I59*5.5017049523</f>
        <v>149815237.651418</v>
      </c>
      <c r="R59" s="42"/>
      <c r="S59" s="42"/>
      <c r="T59" s="7"/>
      <c r="U59" s="7"/>
      <c r="V59" s="42" t="n">
        <f aca="false">K59*5.5017049523</f>
        <v>0</v>
      </c>
      <c r="W59" s="42" t="n">
        <f aca="false">M59*5.5017049523</f>
        <v>0</v>
      </c>
      <c r="X59" s="42" t="n">
        <f aca="false">N59*5.1890047538+L59*5.5017049523</f>
        <v>24374752.6814042</v>
      </c>
      <c r="Y59" s="42" t="n">
        <f aca="false">N59*5.1890047538</f>
        <v>17995435.2133544</v>
      </c>
      <c r="Z59" s="42" t="n">
        <f aca="false">L59*5.5017049523</f>
        <v>6379317.46804976</v>
      </c>
      <c r="AA59" s="42"/>
      <c r="AB59" s="42"/>
      <c r="AC59" s="42"/>
      <c r="AD59" s="42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3" t="n">
        <v>28478787.7968484</v>
      </c>
      <c r="G60" s="123" t="n">
        <v>27315027.7170493</v>
      </c>
      <c r="H60" s="42" t="n">
        <f aca="false">F60-J60</f>
        <v>28478787.7968484</v>
      </c>
      <c r="I60" s="42" t="n">
        <f aca="false">G60-K60</f>
        <v>27315027.7170493</v>
      </c>
      <c r="J60" s="123"/>
      <c r="K60" s="123"/>
      <c r="L60" s="42" t="n">
        <f aca="false">H60-I60</f>
        <v>1163760.07979906</v>
      </c>
      <c r="M60" s="42" t="n">
        <f aca="false">J60-K60</f>
        <v>0</v>
      </c>
      <c r="N60" s="123" t="n">
        <v>3433556.38064336</v>
      </c>
      <c r="O60" s="7"/>
      <c r="P60" s="7"/>
      <c r="Q60" s="42" t="n">
        <f aca="false">I60*5.5017049523</f>
        <v>150279223.263102</v>
      </c>
      <c r="R60" s="42"/>
      <c r="S60" s="42"/>
      <c r="T60" s="7"/>
      <c r="U60" s="7"/>
      <c r="V60" s="42" t="n">
        <f aca="false">K60*5.5017049523</f>
        <v>0</v>
      </c>
      <c r="W60" s="42" t="n">
        <f aca="false">M60*5.5017049523</f>
        <v>0</v>
      </c>
      <c r="X60" s="42" t="n">
        <f aca="false">N60*5.1890047538+L60*5.5017049523</f>
        <v>24219404.9759182</v>
      </c>
      <c r="Y60" s="42" t="n">
        <f aca="false">N60*5.1890047538</f>
        <v>17816740.3815987</v>
      </c>
      <c r="Z60" s="42" t="n">
        <f aca="false">L60*5.5017049523</f>
        <v>6402664.59431953</v>
      </c>
      <c r="AA60" s="42"/>
      <c r="AB60" s="42"/>
      <c r="AC60" s="42"/>
      <c r="AD60" s="42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3" t="n">
        <v>29065247.2173247</v>
      </c>
      <c r="G61" s="123" t="n">
        <v>27876307.7309281</v>
      </c>
      <c r="H61" s="42" t="n">
        <f aca="false">F61-J61</f>
        <v>29065247.2173247</v>
      </c>
      <c r="I61" s="42" t="n">
        <f aca="false">G61-K61</f>
        <v>27876307.7309281</v>
      </c>
      <c r="J61" s="123"/>
      <c r="K61" s="123"/>
      <c r="L61" s="42" t="n">
        <f aca="false">H61-I61</f>
        <v>1188939.48639658</v>
      </c>
      <c r="M61" s="42" t="n">
        <f aca="false">J61-K61</f>
        <v>0</v>
      </c>
      <c r="N61" s="123" t="n">
        <v>3492928.45289752</v>
      </c>
      <c r="O61" s="7"/>
      <c r="P61" s="7"/>
      <c r="Q61" s="42" t="n">
        <f aca="false">I61*5.5017049523</f>
        <v>153367220.295086</v>
      </c>
      <c r="R61" s="42"/>
      <c r="S61" s="42"/>
      <c r="T61" s="7"/>
      <c r="U61" s="7"/>
      <c r="V61" s="42" t="n">
        <f aca="false">K61*5.5017049523</f>
        <v>0</v>
      </c>
      <c r="W61" s="42" t="n">
        <f aca="false">M61*5.5017049523</f>
        <v>0</v>
      </c>
      <c r="X61" s="42" t="n">
        <f aca="false">N61*5.1890047538+L61*5.5017049523</f>
        <v>24666016.6070616</v>
      </c>
      <c r="Y61" s="42" t="n">
        <f aca="false">N61*5.1890047538</f>
        <v>18124822.3467685</v>
      </c>
      <c r="Z61" s="42" t="n">
        <f aca="false">L61*5.5017049523</f>
        <v>6541194.26029311</v>
      </c>
      <c r="AA61" s="42"/>
      <c r="AB61" s="42"/>
      <c r="AC61" s="42"/>
      <c r="AD61" s="42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40"/>
      <c r="B62" s="5"/>
      <c r="C62" s="40" t="n">
        <f aca="false">C58+1</f>
        <v>2027</v>
      </c>
      <c r="D62" s="40" t="n">
        <f aca="false">D58</f>
        <v>1</v>
      </c>
      <c r="E62" s="40" t="n">
        <v>209</v>
      </c>
      <c r="F62" s="121" t="n">
        <v>29335134.2324489</v>
      </c>
      <c r="G62" s="121" t="n">
        <v>28133585.6525217</v>
      </c>
      <c r="H62" s="8" t="n">
        <f aca="false">F62-J62</f>
        <v>29335134.2324489</v>
      </c>
      <c r="I62" s="8" t="n">
        <f aca="false">G62-K62</f>
        <v>28133585.6525217</v>
      </c>
      <c r="J62" s="121"/>
      <c r="K62" s="121"/>
      <c r="L62" s="8" t="n">
        <f aca="false">H62-I62</f>
        <v>1201548.57992725</v>
      </c>
      <c r="M62" s="8" t="n">
        <f aca="false">J62-K62</f>
        <v>0</v>
      </c>
      <c r="N62" s="121" t="n">
        <v>4252962.11671293</v>
      </c>
      <c r="O62" s="5"/>
      <c r="P62" s="5"/>
      <c r="Q62" s="8" t="n">
        <f aca="false">I62*5.5017049523</f>
        <v>154782687.510435</v>
      </c>
      <c r="R62" s="8"/>
      <c r="S62" s="8"/>
      <c r="T62" s="5"/>
      <c r="U62" s="5"/>
      <c r="V62" s="8" t="n">
        <f aca="false">K62*5.5017049523</f>
        <v>0</v>
      </c>
      <c r="W62" s="8" t="n">
        <f aca="false">M62*5.5017049523</f>
        <v>0</v>
      </c>
      <c r="X62" s="8" t="n">
        <f aca="false">N62*5.1890047538+L62*5.5017049523</f>
        <v>28679206.4139695</v>
      </c>
      <c r="Y62" s="8" t="n">
        <f aca="false">N62*5.1890047538</f>
        <v>22068640.6413547</v>
      </c>
      <c r="Z62" s="8" t="n">
        <f aca="false">L62*5.5017049523</f>
        <v>6610565.77261477</v>
      </c>
      <c r="AA62" s="8"/>
      <c r="AB62" s="8"/>
      <c r="AC62" s="8"/>
      <c r="AD62" s="8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3" t="n">
        <v>29795352.885924</v>
      </c>
      <c r="G63" s="123" t="n">
        <v>28573632.745826</v>
      </c>
      <c r="H63" s="42" t="n">
        <f aca="false">F63-J63</f>
        <v>29795352.885924</v>
      </c>
      <c r="I63" s="42" t="n">
        <f aca="false">G63-K63</f>
        <v>28573632.745826</v>
      </c>
      <c r="J63" s="123"/>
      <c r="K63" s="123"/>
      <c r="L63" s="42" t="n">
        <f aca="false">H63-I63</f>
        <v>1221720.14009806</v>
      </c>
      <c r="M63" s="42" t="n">
        <f aca="false">J63-K63</f>
        <v>0</v>
      </c>
      <c r="N63" s="123" t="n">
        <v>3566488.06243076</v>
      </c>
      <c r="O63" s="7"/>
      <c r="P63" s="7"/>
      <c r="Q63" s="42" t="n">
        <f aca="false">I63*5.5017049523</f>
        <v>157203696.782912</v>
      </c>
      <c r="R63" s="42"/>
      <c r="S63" s="42"/>
      <c r="T63" s="7"/>
      <c r="U63" s="7"/>
      <c r="V63" s="42" t="n">
        <f aca="false">K63*5.5017049523</f>
        <v>0</v>
      </c>
      <c r="W63" s="42" t="n">
        <f aca="false">M63*5.5017049523</f>
        <v>0</v>
      </c>
      <c r="X63" s="42" t="n">
        <f aca="false">N63*5.1890047538+L63*5.5017049523</f>
        <v>25228067.2554263</v>
      </c>
      <c r="Y63" s="42" t="n">
        <f aca="false">N63*5.1890047538</f>
        <v>18506523.5103242</v>
      </c>
      <c r="Z63" s="42" t="n">
        <f aca="false">L63*5.5017049523</f>
        <v>6721543.74510213</v>
      </c>
      <c r="AA63" s="42"/>
      <c r="AB63" s="42"/>
      <c r="AC63" s="42"/>
      <c r="AD63" s="42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3" t="n">
        <v>29957153.6040242</v>
      </c>
      <c r="G64" s="123" t="n">
        <v>28728009.8150971</v>
      </c>
      <c r="H64" s="42" t="n">
        <f aca="false">F64-J64</f>
        <v>29957153.6040242</v>
      </c>
      <c r="I64" s="42" t="n">
        <f aca="false">G64-K64</f>
        <v>28728009.8150971</v>
      </c>
      <c r="J64" s="123"/>
      <c r="K64" s="123"/>
      <c r="L64" s="42" t="n">
        <f aca="false">H64-I64</f>
        <v>1229143.78892711</v>
      </c>
      <c r="M64" s="42" t="n">
        <f aca="false">J64-K64</f>
        <v>0</v>
      </c>
      <c r="N64" s="123" t="n">
        <v>3507904.5815472</v>
      </c>
      <c r="O64" s="7"/>
      <c r="P64" s="7"/>
      <c r="Q64" s="42" t="n">
        <f aca="false">I64*5.5017049523</f>
        <v>158053033.869443</v>
      </c>
      <c r="R64" s="42"/>
      <c r="S64" s="42"/>
      <c r="T64" s="7"/>
      <c r="U64" s="7"/>
      <c r="V64" s="42" t="n">
        <f aca="false">K64*5.5017049523</f>
        <v>0</v>
      </c>
      <c r="W64" s="42" t="n">
        <f aca="false">M64*5.5017049523</f>
        <v>0</v>
      </c>
      <c r="X64" s="42" t="n">
        <f aca="false">N64*5.1890047538+L64*5.5017049523</f>
        <v>24964920.0201543</v>
      </c>
      <c r="Y64" s="42" t="n">
        <f aca="false">N64*5.1890047538</f>
        <v>18202533.5495252</v>
      </c>
      <c r="Z64" s="42" t="n">
        <f aca="false">L64*5.5017049523</f>
        <v>6762386.47062906</v>
      </c>
      <c r="AA64" s="42"/>
      <c r="AB64" s="42"/>
      <c r="AC64" s="42"/>
      <c r="AD64" s="42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3" t="n">
        <v>30215534.7466592</v>
      </c>
      <c r="G65" s="123" t="n">
        <v>28976248.9041157</v>
      </c>
      <c r="H65" s="42" t="n">
        <f aca="false">F65-J65</f>
        <v>30215534.7466592</v>
      </c>
      <c r="I65" s="42" t="n">
        <f aca="false">G65-K65</f>
        <v>28976248.9041157</v>
      </c>
      <c r="J65" s="123"/>
      <c r="K65" s="123"/>
      <c r="L65" s="42" t="n">
        <f aca="false">H65-I65</f>
        <v>1239285.84254352</v>
      </c>
      <c r="M65" s="42" t="n">
        <f aca="false">J65-K65</f>
        <v>0</v>
      </c>
      <c r="N65" s="123" t="n">
        <v>3542359.92677315</v>
      </c>
      <c r="O65" s="7"/>
      <c r="P65" s="7"/>
      <c r="Q65" s="42" t="n">
        <f aca="false">I65*5.5017049523</f>
        <v>159418772.094851</v>
      </c>
      <c r="R65" s="42"/>
      <c r="S65" s="42"/>
      <c r="T65" s="7"/>
      <c r="U65" s="7"/>
      <c r="V65" s="42" t="n">
        <f aca="false">K65*5.5017049523</f>
        <v>0</v>
      </c>
      <c r="W65" s="42" t="n">
        <f aca="false">M65*5.5017049523</f>
        <v>0</v>
      </c>
      <c r="X65" s="42" t="n">
        <f aca="false">N65*5.1890047538+L65*5.5017049523</f>
        <v>25199507.5569335</v>
      </c>
      <c r="Y65" s="42" t="n">
        <f aca="false">N65*5.1890047538</f>
        <v>18381322.4996965</v>
      </c>
      <c r="Z65" s="42" t="n">
        <f aca="false">L65*5.5017049523</f>
        <v>6818185.05723698</v>
      </c>
      <c r="AA65" s="42"/>
      <c r="AB65" s="42"/>
      <c r="AC65" s="42"/>
      <c r="AD65" s="42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40"/>
      <c r="B66" s="5"/>
      <c r="C66" s="40" t="n">
        <f aca="false">C62+1</f>
        <v>2028</v>
      </c>
      <c r="D66" s="40" t="n">
        <f aca="false">D62</f>
        <v>1</v>
      </c>
      <c r="E66" s="40" t="n">
        <v>213</v>
      </c>
      <c r="F66" s="121" t="n">
        <v>30436216.6888826</v>
      </c>
      <c r="G66" s="121" t="n">
        <v>29186889.1371394</v>
      </c>
      <c r="H66" s="8" t="n">
        <f aca="false">F66-J66</f>
        <v>30436216.6888826</v>
      </c>
      <c r="I66" s="8" t="n">
        <f aca="false">G66-K66</f>
        <v>29186889.1371394</v>
      </c>
      <c r="J66" s="121"/>
      <c r="K66" s="121"/>
      <c r="L66" s="8" t="n">
        <f aca="false">H66-I66</f>
        <v>1249327.55174323</v>
      </c>
      <c r="M66" s="8" t="n">
        <f aca="false">J66-K66</f>
        <v>0</v>
      </c>
      <c r="N66" s="121" t="n">
        <v>4186033.20386505</v>
      </c>
      <c r="O66" s="5"/>
      <c r="P66" s="5"/>
      <c r="Q66" s="8" t="n">
        <f aca="false">I66*5.5017049523</f>
        <v>160577652.508031</v>
      </c>
      <c r="R66" s="8"/>
      <c r="S66" s="8"/>
      <c r="T66" s="5"/>
      <c r="U66" s="5"/>
      <c r="V66" s="8" t="n">
        <f aca="false">K66*5.5017049523</f>
        <v>0</v>
      </c>
      <c r="W66" s="8" t="n">
        <f aca="false">M66*5.5017049523</f>
        <v>0</v>
      </c>
      <c r="X66" s="8" t="n">
        <f aca="false">N66*5.1890047538+L66*5.5017049523</f>
        <v>28594777.772891</v>
      </c>
      <c r="Y66" s="8" t="n">
        <f aca="false">N66*5.1890047538</f>
        <v>21721346.1944204</v>
      </c>
      <c r="Z66" s="8" t="n">
        <f aca="false">L66*5.5017049523</f>
        <v>6873431.57847057</v>
      </c>
      <c r="AA66" s="8"/>
      <c r="AB66" s="8"/>
      <c r="AC66" s="8"/>
      <c r="AD66" s="8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3" t="n">
        <v>31109850.4343913</v>
      </c>
      <c r="G67" s="123" t="n">
        <v>29832316.8567545</v>
      </c>
      <c r="H67" s="42" t="n">
        <f aca="false">F67-J67</f>
        <v>31109850.4343913</v>
      </c>
      <c r="I67" s="42" t="n">
        <f aca="false">G67-K67</f>
        <v>29832316.8567545</v>
      </c>
      <c r="J67" s="123"/>
      <c r="K67" s="123"/>
      <c r="L67" s="42" t="n">
        <f aca="false">H67-I67</f>
        <v>1277533.5776368</v>
      </c>
      <c r="M67" s="42" t="n">
        <f aca="false">J67-K67</f>
        <v>0</v>
      </c>
      <c r="N67" s="123" t="n">
        <v>3566819.8795816</v>
      </c>
      <c r="O67" s="7"/>
      <c r="P67" s="7"/>
      <c r="Q67" s="42" t="n">
        <f aca="false">I67*5.5017049523</f>
        <v>164128605.389389</v>
      </c>
      <c r="R67" s="42"/>
      <c r="S67" s="42"/>
      <c r="T67" s="7"/>
      <c r="U67" s="7"/>
      <c r="V67" s="42" t="n">
        <f aca="false">K67*5.5017049523</f>
        <v>0</v>
      </c>
      <c r="W67" s="42" t="n">
        <f aca="false">M67*5.5017049523</f>
        <v>0</v>
      </c>
      <c r="X67" s="42" t="n">
        <f aca="false">N67*5.1890047538+L67*5.5017049523</f>
        <v>25536858.1219112</v>
      </c>
      <c r="Y67" s="42" t="n">
        <f aca="false">N67*5.1890047538</f>
        <v>18508245.3110973</v>
      </c>
      <c r="Z67" s="42" t="n">
        <f aca="false">L67*5.5017049523</f>
        <v>7028612.81081394</v>
      </c>
      <c r="AA67" s="42"/>
      <c r="AB67" s="42"/>
      <c r="AC67" s="42"/>
      <c r="AD67" s="42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3" t="n">
        <v>31255380.1805427</v>
      </c>
      <c r="G68" s="123" t="n">
        <v>29971276.8547273</v>
      </c>
      <c r="H68" s="42" t="n">
        <f aca="false">F68-J68</f>
        <v>31255380.1805427</v>
      </c>
      <c r="I68" s="42" t="n">
        <f aca="false">G68-K68</f>
        <v>29971276.8547273</v>
      </c>
      <c r="J68" s="123"/>
      <c r="K68" s="123"/>
      <c r="L68" s="42" t="n">
        <f aca="false">H68-I68</f>
        <v>1284103.32581537</v>
      </c>
      <c r="M68" s="42" t="n">
        <f aca="false">J68-K68</f>
        <v>0</v>
      </c>
      <c r="N68" s="123" t="n">
        <v>3538862.37182643</v>
      </c>
      <c r="O68" s="7"/>
      <c r="P68" s="7"/>
      <c r="Q68" s="42" t="n">
        <f aca="false">I68*5.5017049523</f>
        <v>164893122.298408</v>
      </c>
      <c r="R68" s="42"/>
      <c r="S68" s="42"/>
      <c r="T68" s="7"/>
      <c r="U68" s="7"/>
      <c r="V68" s="42" t="n">
        <f aca="false">K68*5.5017049523</f>
        <v>0</v>
      </c>
      <c r="W68" s="42" t="n">
        <f aca="false">M68*5.5017049523</f>
        <v>0</v>
      </c>
      <c r="X68" s="42" t="n">
        <f aca="false">N68*5.1890047538+L68*5.5017049523</f>
        <v>25427931.2973546</v>
      </c>
      <c r="Y68" s="42" t="n">
        <f aca="false">N68*5.1890047538</f>
        <v>18363173.6704513</v>
      </c>
      <c r="Z68" s="42" t="n">
        <f aca="false">L68*5.5017049523</f>
        <v>7064757.62690331</v>
      </c>
      <c r="AA68" s="42"/>
      <c r="AB68" s="42"/>
      <c r="AC68" s="42"/>
      <c r="AD68" s="42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3" t="n">
        <v>31475027.1551283</v>
      </c>
      <c r="G69" s="123" t="n">
        <v>30182115.3122862</v>
      </c>
      <c r="H69" s="42" t="n">
        <f aca="false">F69-J69</f>
        <v>31475027.1551283</v>
      </c>
      <c r="I69" s="42" t="n">
        <f aca="false">G69-K69</f>
        <v>30182115.3122862</v>
      </c>
      <c r="J69" s="123"/>
      <c r="K69" s="123"/>
      <c r="L69" s="42" t="n">
        <f aca="false">H69-I69</f>
        <v>1292911.84284212</v>
      </c>
      <c r="M69" s="42" t="n">
        <f aca="false">J69-K69</f>
        <v>0</v>
      </c>
      <c r="N69" s="123" t="n">
        <v>3513780.10921631</v>
      </c>
      <c r="O69" s="7"/>
      <c r="P69" s="7"/>
      <c r="Q69" s="42" t="n">
        <f aca="false">I69*5.5017049523</f>
        <v>166053093.284495</v>
      </c>
      <c r="R69" s="42"/>
      <c r="S69" s="42"/>
      <c r="T69" s="7"/>
      <c r="U69" s="7"/>
      <c r="V69" s="42" t="n">
        <f aca="false">K69*5.5017049523</f>
        <v>0</v>
      </c>
      <c r="W69" s="42" t="n">
        <f aca="false">M69*5.5017049523</f>
        <v>0</v>
      </c>
      <c r="X69" s="42" t="n">
        <f aca="false">N69*5.1890047538+L69*5.5017049523</f>
        <v>25346241.1791831</v>
      </c>
      <c r="Y69" s="42" t="n">
        <f aca="false">N69*5.1890047538</f>
        <v>18233021.6905313</v>
      </c>
      <c r="Z69" s="42" t="n">
        <f aca="false">L69*5.5017049523</f>
        <v>7113219.48865182</v>
      </c>
      <c r="AA69" s="42"/>
      <c r="AB69" s="42"/>
      <c r="AC69" s="42"/>
      <c r="AD69" s="42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40"/>
      <c r="B70" s="5"/>
      <c r="C70" s="40" t="n">
        <f aca="false">C66+1</f>
        <v>2029</v>
      </c>
      <c r="D70" s="40" t="n">
        <f aca="false">D66</f>
        <v>1</v>
      </c>
      <c r="E70" s="40" t="n">
        <v>217</v>
      </c>
      <c r="F70" s="121" t="n">
        <v>31593656.0945514</v>
      </c>
      <c r="G70" s="121" t="n">
        <v>30295158.2012146</v>
      </c>
      <c r="H70" s="8" t="n">
        <f aca="false">F70-J70</f>
        <v>31593656.0945514</v>
      </c>
      <c r="I70" s="8" t="n">
        <f aca="false">G70-K70</f>
        <v>30295158.2012146</v>
      </c>
      <c r="J70" s="121"/>
      <c r="K70" s="121"/>
      <c r="L70" s="8" t="n">
        <f aca="false">H70-I70</f>
        <v>1298497.89333683</v>
      </c>
      <c r="M70" s="8" t="n">
        <f aca="false">J70-K70</f>
        <v>0</v>
      </c>
      <c r="N70" s="121" t="n">
        <v>4329542.19259614</v>
      </c>
      <c r="O70" s="5"/>
      <c r="P70" s="5"/>
      <c r="Q70" s="8" t="n">
        <f aca="false">I70*5.5017049523</f>
        <v>166675021.906334</v>
      </c>
      <c r="R70" s="8"/>
      <c r="S70" s="8"/>
      <c r="T70" s="5"/>
      <c r="U70" s="5"/>
      <c r="V70" s="8" t="n">
        <f aca="false">K70*5.5017049523</f>
        <v>0</v>
      </c>
      <c r="W70" s="8" t="n">
        <f aca="false">M70*5.5017049523</f>
        <v>0</v>
      </c>
      <c r="X70" s="8" t="n">
        <f aca="false">N70*5.1890047538+L70*5.5017049523</f>
        <v>29609967.3094814</v>
      </c>
      <c r="Y70" s="8" t="n">
        <f aca="false">N70*5.1890047538</f>
        <v>22466015.019159</v>
      </c>
      <c r="Z70" s="8" t="n">
        <f aca="false">L70*5.5017049523</f>
        <v>7143952.29032237</v>
      </c>
      <c r="AA70" s="8"/>
      <c r="AB70" s="8"/>
      <c r="AC70" s="8"/>
      <c r="AD70" s="8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3" t="n">
        <v>32231716.7940178</v>
      </c>
      <c r="G71" s="123" t="n">
        <v>30906850.6151958</v>
      </c>
      <c r="H71" s="42" t="n">
        <f aca="false">F71-J71</f>
        <v>32231716.7940178</v>
      </c>
      <c r="I71" s="42" t="n">
        <f aca="false">G71-K71</f>
        <v>30906850.6151958</v>
      </c>
      <c r="J71" s="123"/>
      <c r="K71" s="123"/>
      <c r="L71" s="42" t="n">
        <f aca="false">H71-I71</f>
        <v>1324866.17882203</v>
      </c>
      <c r="M71" s="42" t="n">
        <f aca="false">J71-K71</f>
        <v>0</v>
      </c>
      <c r="N71" s="123" t="n">
        <v>3589132.3701446</v>
      </c>
      <c r="O71" s="7"/>
      <c r="P71" s="7"/>
      <c r="Q71" s="42" t="n">
        <f aca="false">I71*5.5017049523</f>
        <v>170040373.089619</v>
      </c>
      <c r="R71" s="42"/>
      <c r="S71" s="42"/>
      <c r="T71" s="7"/>
      <c r="U71" s="7"/>
      <c r="V71" s="42" t="n">
        <f aca="false">K71*5.5017049523</f>
        <v>0</v>
      </c>
      <c r="W71" s="42" t="n">
        <f aca="false">M71*5.5017049523</f>
        <v>0</v>
      </c>
      <c r="X71" s="42" t="n">
        <f aca="false">N71*5.1890047538+L71*5.5017049523</f>
        <v>25913047.7478577</v>
      </c>
      <c r="Y71" s="42" t="n">
        <f aca="false">N71*5.1890047538</f>
        <v>18624024.9306978</v>
      </c>
      <c r="Z71" s="42" t="n">
        <f aca="false">L71*5.5017049523</f>
        <v>7289022.81715992</v>
      </c>
      <c r="AA71" s="42"/>
      <c r="AB71" s="42"/>
      <c r="AC71" s="42"/>
      <c r="AD71" s="42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3" t="n">
        <v>32296691.2944561</v>
      </c>
      <c r="G72" s="123" t="n">
        <v>30968555.1576127</v>
      </c>
      <c r="H72" s="42" t="n">
        <f aca="false">F72-J72</f>
        <v>32296691.2944561</v>
      </c>
      <c r="I72" s="42" t="n">
        <f aca="false">G72-K72</f>
        <v>30968555.1576127</v>
      </c>
      <c r="J72" s="123"/>
      <c r="K72" s="123"/>
      <c r="L72" s="42" t="n">
        <f aca="false">H72-I72</f>
        <v>1328136.13684339</v>
      </c>
      <c r="M72" s="42" t="n">
        <f aca="false">J72-K72</f>
        <v>0</v>
      </c>
      <c r="N72" s="123" t="n">
        <v>3569097.58082749</v>
      </c>
      <c r="O72" s="7"/>
      <c r="P72" s="7"/>
      <c r="Q72" s="42" t="n">
        <f aca="false">I72*5.5017049523</f>
        <v>170379853.276213</v>
      </c>
      <c r="R72" s="42"/>
      <c r="S72" s="42"/>
      <c r="T72" s="7"/>
      <c r="U72" s="7"/>
      <c r="V72" s="42" t="n">
        <f aca="false">K72*5.5017049523</f>
        <v>0</v>
      </c>
      <c r="W72" s="42" t="n">
        <f aca="false">M72*5.5017049523</f>
        <v>0</v>
      </c>
      <c r="X72" s="42" t="n">
        <f aca="false">N72*5.1890047538+L72*5.5017049523</f>
        <v>25827077.4750898</v>
      </c>
      <c r="Y72" s="42" t="n">
        <f aca="false">N72*5.1890047538</f>
        <v>18520064.3136899</v>
      </c>
      <c r="Z72" s="42" t="n">
        <f aca="false">L72*5.5017049523</f>
        <v>7307013.16139989</v>
      </c>
      <c r="AA72" s="42"/>
      <c r="AB72" s="42"/>
      <c r="AC72" s="42"/>
      <c r="AD72" s="42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3" t="n">
        <v>32484053.6704147</v>
      </c>
      <c r="G73" s="123" t="n">
        <v>31147236.6840642</v>
      </c>
      <c r="H73" s="42" t="n">
        <f aca="false">F73-J73</f>
        <v>32484053.6704147</v>
      </c>
      <c r="I73" s="42" t="n">
        <f aca="false">G73-K73</f>
        <v>31147236.6840642</v>
      </c>
      <c r="J73" s="123"/>
      <c r="K73" s="123"/>
      <c r="L73" s="42" t="n">
        <f aca="false">H73-I73</f>
        <v>1336816.98635057</v>
      </c>
      <c r="M73" s="42" t="n">
        <f aca="false">J73-K73</f>
        <v>0</v>
      </c>
      <c r="N73" s="123" t="n">
        <v>3466682.69720442</v>
      </c>
      <c r="O73" s="7"/>
      <c r="P73" s="7"/>
      <c r="Q73" s="42" t="n">
        <f aca="false">I73*5.5017049523</f>
        <v>171362906.315176</v>
      </c>
      <c r="R73" s="42"/>
      <c r="S73" s="42"/>
      <c r="T73" s="7"/>
      <c r="U73" s="7"/>
      <c r="V73" s="42" t="n">
        <f aca="false">K73*5.5017049523</f>
        <v>0</v>
      </c>
      <c r="W73" s="42" t="n">
        <f aca="false">M73*5.5017049523</f>
        <v>0</v>
      </c>
      <c r="X73" s="42" t="n">
        <f aca="false">N73*5.1890047538+L73*5.5017049523</f>
        <v>25343405.6298337</v>
      </c>
      <c r="Y73" s="42" t="n">
        <f aca="false">N73*5.1890047538</f>
        <v>17988632.99571</v>
      </c>
      <c r="Z73" s="42" t="n">
        <f aca="false">L73*5.5017049523</f>
        <v>7354772.63412371</v>
      </c>
      <c r="AA73" s="42"/>
      <c r="AB73" s="42"/>
      <c r="AC73" s="42"/>
      <c r="AD73" s="42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40"/>
      <c r="B74" s="5"/>
      <c r="C74" s="40" t="n">
        <f aca="false">C70+1</f>
        <v>2030</v>
      </c>
      <c r="D74" s="40" t="n">
        <f aca="false">D70</f>
        <v>1</v>
      </c>
      <c r="E74" s="40" t="n">
        <v>221</v>
      </c>
      <c r="F74" s="121" t="n">
        <v>32671867.3767242</v>
      </c>
      <c r="G74" s="121" t="n">
        <v>31326733.9788767</v>
      </c>
      <c r="H74" s="8" t="n">
        <f aca="false">F74-J74</f>
        <v>32671867.3767242</v>
      </c>
      <c r="I74" s="8" t="n">
        <f aca="false">G74-K74</f>
        <v>31326733.9788767</v>
      </c>
      <c r="J74" s="121"/>
      <c r="K74" s="121"/>
      <c r="L74" s="8" t="n">
        <f aca="false">H74-I74</f>
        <v>1345133.39784748</v>
      </c>
      <c r="M74" s="8" t="n">
        <f aca="false">J74-K74</f>
        <v>0</v>
      </c>
      <c r="N74" s="121" t="n">
        <v>4296371.84445057</v>
      </c>
      <c r="O74" s="5"/>
      <c r="P74" s="5"/>
      <c r="Q74" s="8" t="n">
        <f aca="false">I74*5.5017049523</f>
        <v>172350447.470971</v>
      </c>
      <c r="R74" s="8"/>
      <c r="S74" s="8"/>
      <c r="T74" s="5"/>
      <c r="U74" s="5"/>
      <c r="V74" s="8" t="n">
        <f aca="false">K74*5.5017049523</f>
        <v>0</v>
      </c>
      <c r="W74" s="8" t="n">
        <f aca="false">M74*5.5017049523</f>
        <v>0</v>
      </c>
      <c r="X74" s="8" t="n">
        <f aca="false">N74*5.1890047538+L74*5.5017049523</f>
        <v>29694421.0013881</v>
      </c>
      <c r="Y74" s="8" t="n">
        <f aca="false">N74*5.1890047538</f>
        <v>22293893.9249465</v>
      </c>
      <c r="Z74" s="8" t="n">
        <f aca="false">L74*5.5017049523</f>
        <v>7400527.07644159</v>
      </c>
      <c r="AA74" s="8"/>
      <c r="AB74" s="8"/>
      <c r="AC74" s="8"/>
      <c r="AD74" s="8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3" t="n">
        <v>33248971.6503352</v>
      </c>
      <c r="G75" s="123" t="n">
        <v>31878786.4453826</v>
      </c>
      <c r="H75" s="42" t="n">
        <f aca="false">F75-J75</f>
        <v>33248971.6503352</v>
      </c>
      <c r="I75" s="42" t="n">
        <f aca="false">G75-K75</f>
        <v>31878786.4453826</v>
      </c>
      <c r="J75" s="123"/>
      <c r="K75" s="123"/>
      <c r="L75" s="42" t="n">
        <f aca="false">H75-I75</f>
        <v>1370185.20495265</v>
      </c>
      <c r="M75" s="42" t="n">
        <f aca="false">J75-K75</f>
        <v>0</v>
      </c>
      <c r="N75" s="123" t="n">
        <v>3635415.58468707</v>
      </c>
      <c r="O75" s="7"/>
      <c r="P75" s="7"/>
      <c r="Q75" s="42" t="n">
        <f aca="false">I75*5.5017049523</f>
        <v>175387677.259875</v>
      </c>
      <c r="R75" s="42"/>
      <c r="S75" s="42"/>
      <c r="T75" s="7"/>
      <c r="U75" s="7"/>
      <c r="V75" s="42" t="n">
        <f aca="false">K75*5.5017049523</f>
        <v>0</v>
      </c>
      <c r="W75" s="42" t="n">
        <f aca="false">M75*5.5017049523</f>
        <v>0</v>
      </c>
      <c r="X75" s="42" t="n">
        <f aca="false">N75*5.1890047538+L75*5.5017049523</f>
        <v>26402543.478636</v>
      </c>
      <c r="Y75" s="42" t="n">
        <f aca="false">N75*5.1890047538</f>
        <v>18864188.7509798</v>
      </c>
      <c r="Z75" s="42" t="n">
        <f aca="false">L75*5.5017049523</f>
        <v>7538354.7276562</v>
      </c>
      <c r="AA75" s="42"/>
      <c r="AB75" s="42"/>
      <c r="AC75" s="42"/>
      <c r="AD75" s="42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3" t="n">
        <v>33461884.2048361</v>
      </c>
      <c r="G76" s="123" t="n">
        <v>32082124.2046504</v>
      </c>
      <c r="H76" s="42" t="n">
        <f aca="false">F76-J76</f>
        <v>33461884.2048361</v>
      </c>
      <c r="I76" s="42" t="n">
        <f aca="false">G76-K76</f>
        <v>32082124.2046504</v>
      </c>
      <c r="J76" s="123"/>
      <c r="K76" s="123"/>
      <c r="L76" s="42" t="n">
        <f aca="false">H76-I76</f>
        <v>1379760.00018571</v>
      </c>
      <c r="M76" s="42" t="n">
        <f aca="false">J76-K76</f>
        <v>0</v>
      </c>
      <c r="N76" s="123" t="n">
        <v>3658328.76629559</v>
      </c>
      <c r="O76" s="7"/>
      <c r="P76" s="7"/>
      <c r="Q76" s="42" t="n">
        <f aca="false">I76*5.5017049523</f>
        <v>176506381.617029</v>
      </c>
      <c r="R76" s="42"/>
      <c r="S76" s="42"/>
      <c r="T76" s="7"/>
      <c r="U76" s="7"/>
      <c r="V76" s="42" t="n">
        <f aca="false">K76*5.5017049523</f>
        <v>0</v>
      </c>
      <c r="W76" s="42" t="n">
        <f aca="false">M76*5.5017049523</f>
        <v>0</v>
      </c>
      <c r="X76" s="42" t="n">
        <f aca="false">N76*5.1890047538+L76*5.5017049523</f>
        <v>26574117.7852783</v>
      </c>
      <c r="Y76" s="42" t="n">
        <f aca="false">N76*5.1890047538</f>
        <v>18983085.3592711</v>
      </c>
      <c r="Z76" s="42" t="n">
        <f aca="false">L76*5.5017049523</f>
        <v>7591032.42600719</v>
      </c>
      <c r="AA76" s="42"/>
      <c r="AB76" s="42"/>
      <c r="AC76" s="42"/>
      <c r="AD76" s="42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3" t="n">
        <v>33759484.7765937</v>
      </c>
      <c r="G77" s="123" t="n">
        <v>32366102.0784613</v>
      </c>
      <c r="H77" s="42" t="n">
        <f aca="false">F77-J77</f>
        <v>33759484.7765937</v>
      </c>
      <c r="I77" s="42" t="n">
        <f aca="false">G77-K77</f>
        <v>32366102.0784613</v>
      </c>
      <c r="J77" s="123"/>
      <c r="K77" s="123"/>
      <c r="L77" s="42" t="n">
        <f aca="false">H77-I77</f>
        <v>1393382.69813232</v>
      </c>
      <c r="M77" s="42" t="n">
        <f aca="false">J77-K77</f>
        <v>0</v>
      </c>
      <c r="N77" s="123" t="n">
        <v>3702545.95786574</v>
      </c>
      <c r="O77" s="7"/>
      <c r="P77" s="7"/>
      <c r="Q77" s="42" t="n">
        <f aca="false">I77*5.5017049523</f>
        <v>178068744.091718</v>
      </c>
      <c r="R77" s="42"/>
      <c r="S77" s="42"/>
      <c r="T77" s="7"/>
      <c r="U77" s="7"/>
      <c r="V77" s="42" t="n">
        <f aca="false">K77*5.5017049523</f>
        <v>0</v>
      </c>
      <c r="W77" s="42" t="n">
        <f aca="false">M77*5.5017049523</f>
        <v>0</v>
      </c>
      <c r="X77" s="42" t="n">
        <f aca="false">N77*5.1890047538+L77*5.5017049523</f>
        <v>26878509.067292</v>
      </c>
      <c r="Y77" s="42" t="n">
        <f aca="false">N77*5.1890047538</f>
        <v>19212528.5765283</v>
      </c>
      <c r="Z77" s="42" t="n">
        <f aca="false">L77*5.5017049523</f>
        <v>7665980.49076373</v>
      </c>
      <c r="AA77" s="42"/>
      <c r="AB77" s="42"/>
      <c r="AC77" s="42"/>
      <c r="AD77" s="42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40"/>
      <c r="B78" s="5"/>
      <c r="C78" s="40" t="n">
        <f aca="false">C74+1</f>
        <v>2031</v>
      </c>
      <c r="D78" s="40" t="n">
        <f aca="false">D74</f>
        <v>1</v>
      </c>
      <c r="E78" s="40" t="n">
        <v>225</v>
      </c>
      <c r="F78" s="121" t="n">
        <v>33924534.2159731</v>
      </c>
      <c r="G78" s="121" t="n">
        <v>32523765.2654561</v>
      </c>
      <c r="H78" s="8" t="n">
        <f aca="false">F78-J78</f>
        <v>33924534.2159731</v>
      </c>
      <c r="I78" s="8" t="n">
        <f aca="false">G78-K78</f>
        <v>32523765.2654561</v>
      </c>
      <c r="J78" s="121"/>
      <c r="K78" s="121"/>
      <c r="L78" s="8" t="n">
        <f aca="false">H78-I78</f>
        <v>1400768.95051699</v>
      </c>
      <c r="M78" s="8" t="n">
        <f aca="false">J78-K78</f>
        <v>0</v>
      </c>
      <c r="N78" s="121" t="n">
        <v>4499415.3761838</v>
      </c>
      <c r="O78" s="5"/>
      <c r="P78" s="5"/>
      <c r="Q78" s="8" t="n">
        <f aca="false">I78*5.5017049523</f>
        <v>178936160.428403</v>
      </c>
      <c r="R78" s="8"/>
      <c r="S78" s="8"/>
      <c r="T78" s="5"/>
      <c r="U78" s="5"/>
      <c r="V78" s="8" t="n">
        <f aca="false">K78*5.5017049523</f>
        <v>0</v>
      </c>
      <c r="W78" s="8" t="n">
        <f aca="false">M78*5.5017049523</f>
        <v>0</v>
      </c>
      <c r="X78" s="8" t="n">
        <f aca="false">N78*5.1890047538+L78*5.5017049523</f>
        <v>31054105.2484259</v>
      </c>
      <c r="Y78" s="8" t="n">
        <f aca="false">N78*5.1890047538</f>
        <v>23347487.7763386</v>
      </c>
      <c r="Z78" s="8" t="n">
        <f aca="false">L78*5.5017049523</f>
        <v>7706617.47208738</v>
      </c>
      <c r="AA78" s="8"/>
      <c r="AB78" s="8"/>
      <c r="AC78" s="8"/>
      <c r="AD78" s="8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3" t="n">
        <v>34479607.2517198</v>
      </c>
      <c r="G79" s="123" t="n">
        <v>33056068.2408647</v>
      </c>
      <c r="H79" s="42" t="n">
        <f aca="false">F79-J79</f>
        <v>34479607.2517198</v>
      </c>
      <c r="I79" s="42" t="n">
        <f aca="false">G79-K79</f>
        <v>33056068.2408647</v>
      </c>
      <c r="J79" s="123"/>
      <c r="K79" s="123"/>
      <c r="L79" s="42" t="n">
        <f aca="false">H79-I79</f>
        <v>1423539.01085502</v>
      </c>
      <c r="M79" s="42" t="n">
        <f aca="false">J79-K79</f>
        <v>0</v>
      </c>
      <c r="N79" s="123" t="n">
        <v>3743045.60269294</v>
      </c>
      <c r="O79" s="7"/>
      <c r="P79" s="7"/>
      <c r="Q79" s="42" t="n">
        <f aca="false">I79*5.5017049523</f>
        <v>181864734.344332</v>
      </c>
      <c r="R79" s="42"/>
      <c r="S79" s="42"/>
      <c r="T79" s="7"/>
      <c r="U79" s="7"/>
      <c r="V79" s="42" t="n">
        <f aca="false">K79*5.5017049523</f>
        <v>0</v>
      </c>
      <c r="W79" s="42" t="n">
        <f aca="false">M79*5.5017049523</f>
        <v>0</v>
      </c>
      <c r="X79" s="42" t="n">
        <f aca="false">N79*5.1890047538+L79*5.5017049523</f>
        <v>27254573.0518771</v>
      </c>
      <c r="Y79" s="42" t="n">
        <f aca="false">N79*5.1890047538</f>
        <v>19422681.4260638</v>
      </c>
      <c r="Z79" s="42" t="n">
        <f aca="false">L79*5.5017049523</f>
        <v>7831891.6258133</v>
      </c>
      <c r="AA79" s="42"/>
      <c r="AB79" s="42"/>
      <c r="AC79" s="42"/>
      <c r="AD79" s="42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3" t="n">
        <v>34630241.6110533</v>
      </c>
      <c r="G80" s="123" t="n">
        <v>33198214.3584979</v>
      </c>
      <c r="H80" s="42" t="n">
        <f aca="false">F80-J80</f>
        <v>34630241.6110533</v>
      </c>
      <c r="I80" s="42" t="n">
        <f aca="false">G80-K80</f>
        <v>33198214.3584979</v>
      </c>
      <c r="J80" s="123"/>
      <c r="K80" s="123"/>
      <c r="L80" s="42" t="n">
        <f aca="false">H80-I80</f>
        <v>1432027.25255539</v>
      </c>
      <c r="M80" s="42" t="n">
        <f aca="false">J80-K80</f>
        <v>0</v>
      </c>
      <c r="N80" s="123" t="n">
        <v>3709858.96849465</v>
      </c>
      <c r="O80" s="7"/>
      <c r="P80" s="7"/>
      <c r="Q80" s="42" t="n">
        <f aca="false">I80*5.5017049523</f>
        <v>182646780.343665</v>
      </c>
      <c r="R80" s="42"/>
      <c r="S80" s="42"/>
      <c r="T80" s="7"/>
      <c r="U80" s="7"/>
      <c r="V80" s="42" t="n">
        <f aca="false">K80*5.5017049523</f>
        <v>0</v>
      </c>
      <c r="W80" s="42" t="n">
        <f aca="false">M80*5.5017049523</f>
        <v>0</v>
      </c>
      <c r="X80" s="42" t="n">
        <f aca="false">N80*5.1890047538+L80*5.5017049523</f>
        <v>27129067.2506588</v>
      </c>
      <c r="Y80" s="42" t="n">
        <f aca="false">N80*5.1890047538</f>
        <v>19250475.8234463</v>
      </c>
      <c r="Z80" s="42" t="n">
        <f aca="false">L80*5.5017049523</f>
        <v>7878591.42721255</v>
      </c>
      <c r="AA80" s="42"/>
      <c r="AB80" s="42"/>
      <c r="AC80" s="42"/>
      <c r="AD80" s="42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3" t="n">
        <v>34948246.273543</v>
      </c>
      <c r="G81" s="123" t="n">
        <v>33503034.4158704</v>
      </c>
      <c r="H81" s="42" t="n">
        <f aca="false">F81-J81</f>
        <v>34948246.273543</v>
      </c>
      <c r="I81" s="42" t="n">
        <f aca="false">G81-K81</f>
        <v>33503034.4158704</v>
      </c>
      <c r="J81" s="123"/>
      <c r="K81" s="123"/>
      <c r="L81" s="42" t="n">
        <f aca="false">H81-I81</f>
        <v>1445211.85767265</v>
      </c>
      <c r="M81" s="42" t="n">
        <f aca="false">J81-K81</f>
        <v>0</v>
      </c>
      <c r="N81" s="123" t="n">
        <v>3582376.49040102</v>
      </c>
      <c r="O81" s="7"/>
      <c r="P81" s="7"/>
      <c r="Q81" s="42" t="n">
        <f aca="false">I81*5.5017049523</f>
        <v>184323810.362872</v>
      </c>
      <c r="R81" s="42"/>
      <c r="S81" s="42"/>
      <c r="T81" s="7"/>
      <c r="U81" s="7"/>
      <c r="V81" s="42" t="n">
        <f aca="false">K81*5.5017049523</f>
        <v>0</v>
      </c>
      <c r="W81" s="42" t="n">
        <f aca="false">M81*5.5017049523</f>
        <v>0</v>
      </c>
      <c r="X81" s="42" t="n">
        <f aca="false">N81*5.1890047538+L81*5.5017049523</f>
        <v>26540097.8730726</v>
      </c>
      <c r="Y81" s="42" t="n">
        <f aca="false">N81*5.1890047538</f>
        <v>18588968.6385923</v>
      </c>
      <c r="Z81" s="42" t="n">
        <f aca="false">L81*5.5017049523</f>
        <v>7951129.2344803</v>
      </c>
      <c r="AA81" s="42"/>
      <c r="AB81" s="42"/>
      <c r="AC81" s="42"/>
      <c r="AD81" s="42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40"/>
      <c r="B82" s="5"/>
      <c r="C82" s="40" t="n">
        <f aca="false">C78+1</f>
        <v>2032</v>
      </c>
      <c r="D82" s="40" t="n">
        <f aca="false">D78</f>
        <v>1</v>
      </c>
      <c r="E82" s="40" t="n">
        <v>229</v>
      </c>
      <c r="F82" s="121" t="n">
        <v>35092030.9551686</v>
      </c>
      <c r="G82" s="121" t="n">
        <v>33640356.4616877</v>
      </c>
      <c r="H82" s="8" t="n">
        <f aca="false">F82-J82</f>
        <v>35092030.9551686</v>
      </c>
      <c r="I82" s="8" t="n">
        <f aca="false">G82-K82</f>
        <v>33640356.4616877</v>
      </c>
      <c r="J82" s="121"/>
      <c r="K82" s="121"/>
      <c r="L82" s="8" t="n">
        <f aca="false">H82-I82</f>
        <v>1451674.4934809</v>
      </c>
      <c r="M82" s="8" t="n">
        <f aca="false">J82-K82</f>
        <v>0</v>
      </c>
      <c r="N82" s="121" t="n">
        <v>4407181.22217777</v>
      </c>
      <c r="O82" s="5"/>
      <c r="P82" s="5"/>
      <c r="Q82" s="8" t="n">
        <f aca="false">I82*5.5017049523</f>
        <v>185079315.742405</v>
      </c>
      <c r="R82" s="8"/>
      <c r="S82" s="8"/>
      <c r="T82" s="5"/>
      <c r="U82" s="5"/>
      <c r="V82" s="8" t="n">
        <f aca="false">K82*5.5017049523</f>
        <v>0</v>
      </c>
      <c r="W82" s="8" t="n">
        <f aca="false">M82*5.5017049523</f>
        <v>0</v>
      </c>
      <c r="X82" s="8" t="n">
        <f aca="false">N82*5.1890047538+L82*5.5017049523</f>
        <v>30855569.06265</v>
      </c>
      <c r="Y82" s="8" t="n">
        <f aca="false">N82*5.1890047538</f>
        <v>22868884.3127385</v>
      </c>
      <c r="Z82" s="8" t="n">
        <f aca="false">L82*5.5017049523</f>
        <v>7986684.74991145</v>
      </c>
      <c r="AA82" s="8"/>
      <c r="AB82" s="8"/>
      <c r="AC82" s="8"/>
      <c r="AD82" s="8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3" t="n">
        <v>35622806.683419</v>
      </c>
      <c r="G83" s="123" t="n">
        <v>34150537.8096595</v>
      </c>
      <c r="H83" s="42" t="n">
        <f aca="false">F83-J83</f>
        <v>35622806.683419</v>
      </c>
      <c r="I83" s="42" t="n">
        <f aca="false">G83-K83</f>
        <v>34150537.8096595</v>
      </c>
      <c r="J83" s="123"/>
      <c r="K83" s="123"/>
      <c r="L83" s="42" t="n">
        <f aca="false">H83-I83</f>
        <v>1472268.87375952</v>
      </c>
      <c r="M83" s="42" t="n">
        <f aca="false">J83-K83</f>
        <v>0</v>
      </c>
      <c r="N83" s="123" t="n">
        <v>3670613.47721993</v>
      </c>
      <c r="O83" s="7"/>
      <c r="P83" s="7"/>
      <c r="Q83" s="42" t="n">
        <f aca="false">I83*5.5017049523</f>
        <v>187886182.991112</v>
      </c>
      <c r="R83" s="42"/>
      <c r="S83" s="42"/>
      <c r="T83" s="7"/>
      <c r="U83" s="7"/>
      <c r="V83" s="42" t="n">
        <f aca="false">K83*5.5017049523</f>
        <v>0</v>
      </c>
      <c r="W83" s="42" t="n">
        <f aca="false">M83*5.5017049523</f>
        <v>0</v>
      </c>
      <c r="X83" s="42" t="n">
        <f aca="false">N83*5.1890047538+L83*5.5017049523</f>
        <v>27146819.7365365</v>
      </c>
      <c r="Y83" s="42" t="n">
        <f aca="false">N83*5.1890047538</f>
        <v>19046830.7826566</v>
      </c>
      <c r="Z83" s="42" t="n">
        <f aca="false">L83*5.5017049523</f>
        <v>8099988.95387991</v>
      </c>
      <c r="AA83" s="42"/>
      <c r="AB83" s="42"/>
      <c r="AC83" s="42"/>
      <c r="AD83" s="42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3" t="n">
        <v>35921373.8595627</v>
      </c>
      <c r="G84" s="123" t="n">
        <v>34435513.4511217</v>
      </c>
      <c r="H84" s="42" t="n">
        <f aca="false">F84-J84</f>
        <v>35921373.8595627</v>
      </c>
      <c r="I84" s="42" t="n">
        <f aca="false">G84-K84</f>
        <v>34435513.4511217</v>
      </c>
      <c r="J84" s="123"/>
      <c r="K84" s="123"/>
      <c r="L84" s="42" t="n">
        <f aca="false">H84-I84</f>
        <v>1485860.40844098</v>
      </c>
      <c r="M84" s="42" t="n">
        <f aca="false">J84-K84</f>
        <v>0</v>
      </c>
      <c r="N84" s="123" t="n">
        <v>3683537.99483598</v>
      </c>
      <c r="O84" s="7"/>
      <c r="P84" s="7"/>
      <c r="Q84" s="42" t="n">
        <f aca="false">I84*5.5017049523</f>
        <v>189454034.88903</v>
      </c>
      <c r="R84" s="42"/>
      <c r="S84" s="42"/>
      <c r="T84" s="7"/>
      <c r="U84" s="7"/>
      <c r="V84" s="42" t="n">
        <f aca="false">K84*5.5017049523</f>
        <v>0</v>
      </c>
      <c r="W84" s="42" t="n">
        <f aca="false">M84*5.5017049523</f>
        <v>0</v>
      </c>
      <c r="X84" s="42" t="n">
        <f aca="false">N84*5.1890047538+L84*5.5017049523</f>
        <v>27288661.7335531</v>
      </c>
      <c r="Y84" s="42" t="n">
        <f aca="false">N84*5.1890047538</f>
        <v>19113896.1660068</v>
      </c>
      <c r="Z84" s="42" t="n">
        <f aca="false">L84*5.5017049523</f>
        <v>8174765.56754627</v>
      </c>
      <c r="AA84" s="42"/>
      <c r="AB84" s="42"/>
      <c r="AC84" s="42"/>
      <c r="AD84" s="42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3" t="n">
        <v>36229806.2285736</v>
      </c>
      <c r="G85" s="123" t="n">
        <v>34731774.5823196</v>
      </c>
      <c r="H85" s="42" t="n">
        <f aca="false">F85-J85</f>
        <v>36229806.2285736</v>
      </c>
      <c r="I85" s="42" t="n">
        <f aca="false">G85-K85</f>
        <v>34731774.5823196</v>
      </c>
      <c r="J85" s="123"/>
      <c r="K85" s="123"/>
      <c r="L85" s="42" t="n">
        <f aca="false">H85-I85</f>
        <v>1498031.64625402</v>
      </c>
      <c r="M85" s="42" t="n">
        <f aca="false">J85-K85</f>
        <v>0</v>
      </c>
      <c r="N85" s="123" t="n">
        <v>3681403.42510406</v>
      </c>
      <c r="O85" s="7"/>
      <c r="P85" s="7"/>
      <c r="Q85" s="42" t="n">
        <f aca="false">I85*5.5017049523</f>
        <v>191083976.221715</v>
      </c>
      <c r="R85" s="42"/>
      <c r="S85" s="42"/>
      <c r="T85" s="7"/>
      <c r="U85" s="7"/>
      <c r="V85" s="42" t="n">
        <f aca="false">K85*5.5017049523</f>
        <v>0</v>
      </c>
      <c r="W85" s="42" t="n">
        <f aca="false">M85*5.5017049523</f>
        <v>0</v>
      </c>
      <c r="X85" s="42" t="n">
        <f aca="false">N85*5.1890047538+L85*5.5017049523</f>
        <v>27344548.0004184</v>
      </c>
      <c r="Y85" s="42" t="n">
        <f aca="false">N85*5.1890047538</f>
        <v>19102819.8735206</v>
      </c>
      <c r="Z85" s="42" t="n">
        <f aca="false">L85*5.5017049523</f>
        <v>8241728.12689785</v>
      </c>
      <c r="AA85" s="42"/>
      <c r="AB85" s="42"/>
      <c r="AC85" s="42"/>
      <c r="AD85" s="42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40"/>
      <c r="B86" s="5"/>
      <c r="C86" s="40" t="n">
        <f aca="false">C82+1</f>
        <v>2033</v>
      </c>
      <c r="D86" s="40" t="n">
        <f aca="false">D82</f>
        <v>1</v>
      </c>
      <c r="E86" s="40" t="n">
        <v>233</v>
      </c>
      <c r="F86" s="121" t="n">
        <v>36362548.5214104</v>
      </c>
      <c r="G86" s="121" t="n">
        <v>34859290.5110825</v>
      </c>
      <c r="H86" s="8" t="n">
        <f aca="false">F86-J86</f>
        <v>36362548.5214104</v>
      </c>
      <c r="I86" s="8" t="n">
        <f aca="false">G86-K86</f>
        <v>34859290.5110825</v>
      </c>
      <c r="J86" s="121"/>
      <c r="K86" s="121"/>
      <c r="L86" s="8" t="n">
        <f aca="false">H86-I86</f>
        <v>1503258.01032792</v>
      </c>
      <c r="M86" s="8" t="n">
        <f aca="false">J86-K86</f>
        <v>0</v>
      </c>
      <c r="N86" s="121" t="n">
        <v>4476957.17805113</v>
      </c>
      <c r="O86" s="5"/>
      <c r="P86" s="5"/>
      <c r="Q86" s="8" t="n">
        <f aca="false">I86*5.5017049523</f>
        <v>191785531.238487</v>
      </c>
      <c r="R86" s="8"/>
      <c r="S86" s="8"/>
      <c r="T86" s="5"/>
      <c r="U86" s="5"/>
      <c r="V86" s="8" t="n">
        <f aca="false">K86*5.5017049523</f>
        <v>0</v>
      </c>
      <c r="W86" s="8" t="n">
        <f aca="false">M86*5.5017049523</f>
        <v>0</v>
      </c>
      <c r="X86" s="8" t="n">
        <f aca="false">N86*5.1890047538+L86*5.5017049523</f>
        <v>31501434.1194721</v>
      </c>
      <c r="Y86" s="8" t="n">
        <f aca="false">N86*5.1890047538</f>
        <v>23230952.0794664</v>
      </c>
      <c r="Z86" s="8" t="n">
        <f aca="false">L86*5.5017049523</f>
        <v>8270482.04000576</v>
      </c>
      <c r="AA86" s="8"/>
      <c r="AB86" s="8"/>
      <c r="AC86" s="8"/>
      <c r="AD86" s="8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3" t="n">
        <v>36962501.5050666</v>
      </c>
      <c r="G87" s="123" t="n">
        <v>35432854.1386811</v>
      </c>
      <c r="H87" s="42" t="n">
        <f aca="false">F87-J87</f>
        <v>36962501.5050666</v>
      </c>
      <c r="I87" s="42" t="n">
        <f aca="false">G87-K87</f>
        <v>35432854.1386811</v>
      </c>
      <c r="J87" s="123"/>
      <c r="K87" s="123"/>
      <c r="L87" s="42" t="n">
        <f aca="false">H87-I87</f>
        <v>1529647.3663855</v>
      </c>
      <c r="M87" s="42" t="n">
        <f aca="false">J87-K87</f>
        <v>0</v>
      </c>
      <c r="N87" s="123" t="n">
        <v>3786701.26698857</v>
      </c>
      <c r="O87" s="7"/>
      <c r="P87" s="7"/>
      <c r="Q87" s="42" t="n">
        <f aca="false">I87*5.5017049523</f>
        <v>194941109.088905</v>
      </c>
      <c r="R87" s="42"/>
      <c r="S87" s="42"/>
      <c r="T87" s="7"/>
      <c r="U87" s="7"/>
      <c r="V87" s="42" t="n">
        <f aca="false">K87*5.5017049523</f>
        <v>0</v>
      </c>
      <c r="W87" s="42" t="n">
        <f aca="false">M87*5.5017049523</f>
        <v>0</v>
      </c>
      <c r="X87" s="42" t="n">
        <f aca="false">N87*5.1890047538+L87*5.5017049523</f>
        <v>28064879.3665399</v>
      </c>
      <c r="Y87" s="42" t="n">
        <f aca="false">N87*5.1890047538</f>
        <v>19649210.8756242</v>
      </c>
      <c r="Z87" s="42" t="n">
        <f aca="false">L87*5.5017049523</f>
        <v>8415668.49091578</v>
      </c>
      <c r="AA87" s="42"/>
      <c r="AB87" s="42"/>
      <c r="AC87" s="42"/>
      <c r="AD87" s="42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3" t="n">
        <v>37134681.5140328</v>
      </c>
      <c r="G88" s="123" t="n">
        <v>35597873.7101529</v>
      </c>
      <c r="H88" s="42" t="n">
        <f aca="false">F88-J88</f>
        <v>37134681.5140328</v>
      </c>
      <c r="I88" s="42" t="n">
        <f aca="false">G88-K88</f>
        <v>35597873.7101529</v>
      </c>
      <c r="J88" s="123"/>
      <c r="K88" s="123"/>
      <c r="L88" s="42" t="n">
        <f aca="false">H88-I88</f>
        <v>1536807.80387997</v>
      </c>
      <c r="M88" s="42" t="n">
        <f aca="false">J88-K88</f>
        <v>0</v>
      </c>
      <c r="N88" s="123" t="n">
        <v>3751550.87444998</v>
      </c>
      <c r="O88" s="7"/>
      <c r="P88" s="7"/>
      <c r="Q88" s="42" t="n">
        <f aca="false">I88*5.5017049523</f>
        <v>195848998.082498</v>
      </c>
      <c r="R88" s="42"/>
      <c r="S88" s="42"/>
      <c r="T88" s="7"/>
      <c r="U88" s="7"/>
      <c r="V88" s="42" t="n">
        <f aca="false">K88*5.5017049523</f>
        <v>0</v>
      </c>
      <c r="W88" s="42" t="n">
        <f aca="false">M88*5.5017049523</f>
        <v>0</v>
      </c>
      <c r="X88" s="42" t="n">
        <f aca="false">N88*5.1890047538+L88*5.5017049523</f>
        <v>27921878.4269832</v>
      </c>
      <c r="Y88" s="42" t="n">
        <f aca="false">N88*5.1890047538</f>
        <v>19466815.3216435</v>
      </c>
      <c r="Z88" s="42" t="n">
        <f aca="false">L88*5.5017049523</f>
        <v>8455063.10533971</v>
      </c>
      <c r="AA88" s="42"/>
      <c r="AB88" s="42"/>
      <c r="AC88" s="42"/>
      <c r="AD88" s="42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3" t="n">
        <v>37336557.6513807</v>
      </c>
      <c r="G89" s="123" t="n">
        <v>35792157.7241432</v>
      </c>
      <c r="H89" s="42" t="n">
        <f aca="false">F89-J89</f>
        <v>37336557.6513807</v>
      </c>
      <c r="I89" s="42" t="n">
        <f aca="false">G89-K89</f>
        <v>35792157.7241432</v>
      </c>
      <c r="J89" s="123"/>
      <c r="K89" s="123"/>
      <c r="L89" s="42" t="n">
        <f aca="false">H89-I89</f>
        <v>1544399.92723744</v>
      </c>
      <c r="M89" s="42" t="n">
        <f aca="false">J89-K89</f>
        <v>0</v>
      </c>
      <c r="N89" s="123" t="n">
        <v>3726221.1814425</v>
      </c>
      <c r="O89" s="7"/>
      <c r="P89" s="7"/>
      <c r="Q89" s="42" t="n">
        <f aca="false">I89*5.5017049523</f>
        <v>196917891.404422</v>
      </c>
      <c r="R89" s="42"/>
      <c r="S89" s="42"/>
      <c r="T89" s="7"/>
      <c r="U89" s="7"/>
      <c r="V89" s="42" t="n">
        <f aca="false">K89*5.5017049523</f>
        <v>0</v>
      </c>
      <c r="W89" s="42" t="n">
        <f aca="false">M89*5.5017049523</f>
        <v>0</v>
      </c>
      <c r="X89" s="42" t="n">
        <f aca="false">N89*5.1890047538+L89*5.5017049523</f>
        <v>27832212.1522294</v>
      </c>
      <c r="Y89" s="42" t="n">
        <f aca="false">N89*5.1890047538</f>
        <v>19335379.4242154</v>
      </c>
      <c r="Z89" s="42" t="n">
        <f aca="false">L89*5.5017049523</f>
        <v>8496832.728014</v>
      </c>
      <c r="AA89" s="42"/>
      <c r="AB89" s="42"/>
      <c r="AC89" s="42"/>
      <c r="AD89" s="42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40"/>
      <c r="B90" s="5"/>
      <c r="C90" s="40" t="n">
        <f aca="false">C86+1</f>
        <v>2034</v>
      </c>
      <c r="D90" s="40" t="n">
        <f aca="false">D86</f>
        <v>1</v>
      </c>
      <c r="E90" s="40" t="n">
        <v>237</v>
      </c>
      <c r="F90" s="121" t="n">
        <v>37534614.2207803</v>
      </c>
      <c r="G90" s="121" t="n">
        <v>35982695.7494065</v>
      </c>
      <c r="H90" s="8" t="n">
        <f aca="false">F90-J90</f>
        <v>37534614.2207803</v>
      </c>
      <c r="I90" s="8" t="n">
        <f aca="false">G90-K90</f>
        <v>35982695.7494065</v>
      </c>
      <c r="J90" s="121"/>
      <c r="K90" s="121"/>
      <c r="L90" s="8" t="n">
        <f aca="false">H90-I90</f>
        <v>1551918.47137382</v>
      </c>
      <c r="M90" s="8" t="n">
        <f aca="false">J90-K90</f>
        <v>0</v>
      </c>
      <c r="N90" s="121" t="n">
        <v>4572937.48498287</v>
      </c>
      <c r="O90" s="5"/>
      <c r="P90" s="5"/>
      <c r="Q90" s="8" t="n">
        <f aca="false">I90*5.5017049523</f>
        <v>197966175.401614</v>
      </c>
      <c r="R90" s="8"/>
      <c r="S90" s="8"/>
      <c r="T90" s="5"/>
      <c r="U90" s="5"/>
      <c r="V90" s="8" t="n">
        <f aca="false">K90*5.5017049523</f>
        <v>0</v>
      </c>
      <c r="W90" s="8" t="n">
        <f aca="false">M90*5.5017049523</f>
        <v>0</v>
      </c>
      <c r="X90" s="8" t="n">
        <f aca="false">N90*5.1890047538+L90*5.5017049523</f>
        <v>32267191.8879295</v>
      </c>
      <c r="Y90" s="8" t="n">
        <f aca="false">N90*5.1890047538</f>
        <v>23728994.3484063</v>
      </c>
      <c r="Z90" s="8" t="n">
        <f aca="false">L90*5.5017049523</f>
        <v>8538197.53952318</v>
      </c>
      <c r="AA90" s="8"/>
      <c r="AB90" s="8"/>
      <c r="AC90" s="8"/>
      <c r="AD90" s="8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3" t="n">
        <v>37901292.6767219</v>
      </c>
      <c r="G91" s="123" t="n">
        <v>36336306.2796177</v>
      </c>
      <c r="H91" s="42" t="n">
        <f aca="false">F91-J91</f>
        <v>37901292.6767219</v>
      </c>
      <c r="I91" s="42" t="n">
        <f aca="false">G91-K91</f>
        <v>36336306.2796177</v>
      </c>
      <c r="J91" s="123"/>
      <c r="K91" s="123"/>
      <c r="L91" s="42" t="n">
        <f aca="false">H91-I91</f>
        <v>1564986.3971042</v>
      </c>
      <c r="M91" s="42" t="n">
        <f aca="false">J91-K91</f>
        <v>0</v>
      </c>
      <c r="N91" s="123" t="n">
        <v>3798813.62605731</v>
      </c>
      <c r="O91" s="7"/>
      <c r="P91" s="7"/>
      <c r="Q91" s="42" t="n">
        <f aca="false">I91*5.5017049523</f>
        <v>199911636.206862</v>
      </c>
      <c r="R91" s="42"/>
      <c r="S91" s="42"/>
      <c r="T91" s="7"/>
      <c r="U91" s="7"/>
      <c r="V91" s="42" t="n">
        <f aca="false">K91*5.5017049523</f>
        <v>0</v>
      </c>
      <c r="W91" s="42" t="n">
        <f aca="false">M91*5.5017049523</f>
        <v>0</v>
      </c>
      <c r="X91" s="42" t="n">
        <f aca="false">N91*5.1890047538+L91*5.5017049523</f>
        <v>28322155.3756419</v>
      </c>
      <c r="Y91" s="42" t="n">
        <f aca="false">N91*5.1890047538</f>
        <v>19712061.9644116</v>
      </c>
      <c r="Z91" s="42" t="n">
        <f aca="false">L91*5.5017049523</f>
        <v>8610093.41123029</v>
      </c>
      <c r="AA91" s="42"/>
      <c r="AB91" s="42"/>
      <c r="AC91" s="42"/>
      <c r="AD91" s="42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3" t="n">
        <v>38090020.3023065</v>
      </c>
      <c r="G92" s="123" t="n">
        <v>36515819.2595391</v>
      </c>
      <c r="H92" s="42" t="n">
        <f aca="false">F92-J92</f>
        <v>38090020.3023065</v>
      </c>
      <c r="I92" s="42" t="n">
        <f aca="false">G92-K92</f>
        <v>36515819.2595391</v>
      </c>
      <c r="J92" s="123"/>
      <c r="K92" s="123"/>
      <c r="L92" s="42" t="n">
        <f aca="false">H92-I92</f>
        <v>1574201.04276749</v>
      </c>
      <c r="M92" s="42" t="n">
        <f aca="false">J92-K92</f>
        <v>0</v>
      </c>
      <c r="N92" s="123" t="n">
        <v>3803272.73917066</v>
      </c>
      <c r="O92" s="7"/>
      <c r="P92" s="7"/>
      <c r="Q92" s="42" t="n">
        <f aca="false">I92*5.5017049523</f>
        <v>200899263.657498</v>
      </c>
      <c r="R92" s="42"/>
      <c r="S92" s="42"/>
      <c r="T92" s="7"/>
      <c r="U92" s="7"/>
      <c r="V92" s="42" t="n">
        <f aca="false">K92*5.5017049523</f>
        <v>0</v>
      </c>
      <c r="W92" s="42" t="n">
        <f aca="false">M92*5.5017049523</f>
        <v>0</v>
      </c>
      <c r="X92" s="42" t="n">
        <f aca="false">N92*5.1890047538+L92*5.5017049523</f>
        <v>28395989.9964642</v>
      </c>
      <c r="Y92" s="42" t="n">
        <f aca="false">N92*5.1890047538</f>
        <v>19735200.3235545</v>
      </c>
      <c r="Z92" s="42" t="n">
        <f aca="false">L92*5.5017049523</f>
        <v>8660789.67290975</v>
      </c>
      <c r="AA92" s="42"/>
      <c r="AB92" s="42"/>
      <c r="AC92" s="42"/>
      <c r="AD92" s="42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3" t="n">
        <v>38488884.8127373</v>
      </c>
      <c r="G93" s="123" t="n">
        <v>36897837.8920429</v>
      </c>
      <c r="H93" s="42" t="n">
        <f aca="false">F93-J93</f>
        <v>38488884.8127373</v>
      </c>
      <c r="I93" s="42" t="n">
        <f aca="false">G93-K93</f>
        <v>36897837.8920429</v>
      </c>
      <c r="J93" s="123"/>
      <c r="K93" s="123"/>
      <c r="L93" s="42" t="n">
        <f aca="false">H93-I93</f>
        <v>1591046.92069437</v>
      </c>
      <c r="M93" s="42" t="n">
        <f aca="false">J93-K93</f>
        <v>0</v>
      </c>
      <c r="N93" s="123" t="n">
        <v>3824994.73158446</v>
      </c>
      <c r="O93" s="7"/>
      <c r="P93" s="7"/>
      <c r="Q93" s="42" t="n">
        <f aca="false">I93*5.5017049523</f>
        <v>203001017.459815</v>
      </c>
      <c r="R93" s="42"/>
      <c r="S93" s="42"/>
      <c r="T93" s="7"/>
      <c r="U93" s="7"/>
      <c r="V93" s="42" t="n">
        <f aca="false">K93*5.5017049523</f>
        <v>0</v>
      </c>
      <c r="W93" s="42" t="n">
        <f aca="false">M93*5.5017049523</f>
        <v>0</v>
      </c>
      <c r="X93" s="42" t="n">
        <f aca="false">N93*5.1890047538+L93*5.5017049523</f>
        <v>28601386.5683776</v>
      </c>
      <c r="Y93" s="42" t="n">
        <f aca="false">N93*5.1890047538</f>
        <v>19847915.8454517</v>
      </c>
      <c r="Z93" s="42" t="n">
        <f aca="false">L93*5.5017049523</f>
        <v>8753470.72292586</v>
      </c>
      <c r="AA93" s="42"/>
      <c r="AB93" s="42"/>
      <c r="AC93" s="42"/>
      <c r="AD93" s="42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40"/>
      <c r="B94" s="5"/>
      <c r="C94" s="40" t="n">
        <f aca="false">C90+1</f>
        <v>2035</v>
      </c>
      <c r="D94" s="40" t="n">
        <f aca="false">D90</f>
        <v>1</v>
      </c>
      <c r="E94" s="40" t="n">
        <v>241</v>
      </c>
      <c r="F94" s="121" t="n">
        <v>38628296.5697037</v>
      </c>
      <c r="G94" s="121" t="n">
        <v>37032023.8467869</v>
      </c>
      <c r="H94" s="8" t="n">
        <f aca="false">F94-J94</f>
        <v>38628296.5697037</v>
      </c>
      <c r="I94" s="8" t="n">
        <f aca="false">G94-K94</f>
        <v>37032023.8467869</v>
      </c>
      <c r="J94" s="121"/>
      <c r="K94" s="121"/>
      <c r="L94" s="8" t="n">
        <f aca="false">H94-I94</f>
        <v>1596272.72291686</v>
      </c>
      <c r="M94" s="8" t="n">
        <f aca="false">J94-K94</f>
        <v>0</v>
      </c>
      <c r="N94" s="121" t="n">
        <v>4607146.89585215</v>
      </c>
      <c r="O94" s="5"/>
      <c r="P94" s="5"/>
      <c r="Q94" s="8" t="n">
        <f aca="false">I94*5.5017049523</f>
        <v>203739268.991559</v>
      </c>
      <c r="R94" s="8"/>
      <c r="S94" s="8"/>
      <c r="T94" s="5"/>
      <c r="U94" s="5"/>
      <c r="V94" s="8" t="n">
        <f aca="false">K94*5.5017049523</f>
        <v>0</v>
      </c>
      <c r="W94" s="8" t="n">
        <f aca="false">M94*5.5017049523</f>
        <v>0</v>
      </c>
      <c r="X94" s="8" t="n">
        <f aca="false">N94*5.1890047538+L94*5.5017049523</f>
        <v>32688728.6889248</v>
      </c>
      <c r="Y94" s="8" t="n">
        <f aca="false">N94*5.1890047538</f>
        <v>23906507.1440317</v>
      </c>
      <c r="Z94" s="8" t="n">
        <f aca="false">L94*5.5017049523</f>
        <v>8782221.54489312</v>
      </c>
      <c r="AA94" s="8"/>
      <c r="AB94" s="8"/>
      <c r="AC94" s="8"/>
      <c r="AD94" s="8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3" t="n">
        <v>39288413.3497896</v>
      </c>
      <c r="G95" s="123" t="n">
        <v>37665613.7995167</v>
      </c>
      <c r="H95" s="42" t="n">
        <f aca="false">F95-J95</f>
        <v>39288413.3497896</v>
      </c>
      <c r="I95" s="42" t="n">
        <f aca="false">G95-K95</f>
        <v>37665613.7995167</v>
      </c>
      <c r="J95" s="123"/>
      <c r="K95" s="123"/>
      <c r="L95" s="42" t="n">
        <f aca="false">H95-I95</f>
        <v>1622799.55027293</v>
      </c>
      <c r="M95" s="42" t="n">
        <f aca="false">J95-K95</f>
        <v>0</v>
      </c>
      <c r="N95" s="123" t="n">
        <v>3930862.76256185</v>
      </c>
      <c r="O95" s="7"/>
      <c r="P95" s="7"/>
      <c r="Q95" s="42" t="n">
        <f aca="false">I95*5.5017049523</f>
        <v>207225093.97222</v>
      </c>
      <c r="R95" s="42"/>
      <c r="S95" s="42"/>
      <c r="T95" s="7"/>
      <c r="U95" s="7"/>
      <c r="V95" s="42" t="n">
        <f aca="false">K95*5.5017049523</f>
        <v>0</v>
      </c>
      <c r="W95" s="42" t="n">
        <f aca="false">M95*5.5017049523</f>
        <v>0</v>
      </c>
      <c r="X95" s="42" t="n">
        <f aca="false">N95*5.1890047538+L95*5.5017049523</f>
        <v>29325429.8837957</v>
      </c>
      <c r="Y95" s="42" t="n">
        <f aca="false">N95*5.1890047538</f>
        <v>20397265.5614688</v>
      </c>
      <c r="Z95" s="42" t="n">
        <f aca="false">L95*5.5017049523</f>
        <v>8928164.32232682</v>
      </c>
      <c r="AA95" s="42"/>
      <c r="AB95" s="42"/>
      <c r="AC95" s="42"/>
      <c r="AD95" s="42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3" t="n">
        <v>39455868.1445475</v>
      </c>
      <c r="G96" s="123" t="n">
        <v>37825905.1706966</v>
      </c>
      <c r="H96" s="42" t="n">
        <f aca="false">F96-J96</f>
        <v>39455868.1445475</v>
      </c>
      <c r="I96" s="42" t="n">
        <f aca="false">G96-K96</f>
        <v>37825905.1706966</v>
      </c>
      <c r="J96" s="123"/>
      <c r="K96" s="123"/>
      <c r="L96" s="42" t="n">
        <f aca="false">H96-I96</f>
        <v>1629962.97385091</v>
      </c>
      <c r="M96" s="42" t="n">
        <f aca="false">J96-K96</f>
        <v>0</v>
      </c>
      <c r="N96" s="123" t="n">
        <v>3932238.06990035</v>
      </c>
      <c r="O96" s="7"/>
      <c r="P96" s="7"/>
      <c r="Q96" s="42" t="n">
        <f aca="false">I96*5.5017049523</f>
        <v>208106969.802851</v>
      </c>
      <c r="R96" s="42"/>
      <c r="S96" s="42"/>
      <c r="T96" s="7"/>
      <c r="U96" s="7"/>
      <c r="V96" s="42" t="n">
        <f aca="false">K96*5.5017049523</f>
        <v>0</v>
      </c>
      <c r="W96" s="42" t="n">
        <f aca="false">M96*5.5017049523</f>
        <v>0</v>
      </c>
      <c r="X96" s="42" t="n">
        <f aca="false">N96*5.1890047538+L96*5.5017049523</f>
        <v>29371977.4030874</v>
      </c>
      <c r="Y96" s="42" t="n">
        <f aca="false">N96*5.1890047538</f>
        <v>20404402.0377862</v>
      </c>
      <c r="Z96" s="42" t="n">
        <f aca="false">L96*5.5017049523</f>
        <v>8967575.36530116</v>
      </c>
      <c r="AA96" s="42"/>
      <c r="AB96" s="42"/>
      <c r="AC96" s="42"/>
      <c r="AD96" s="42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3" t="n">
        <v>39646377.8153701</v>
      </c>
      <c r="G97" s="123" t="n">
        <v>38009141.0186539</v>
      </c>
      <c r="H97" s="42" t="n">
        <f aca="false">F97-J97</f>
        <v>39646377.8153701</v>
      </c>
      <c r="I97" s="42" t="n">
        <f aca="false">G97-K97</f>
        <v>38009141.0186539</v>
      </c>
      <c r="J97" s="123"/>
      <c r="K97" s="123"/>
      <c r="L97" s="42" t="n">
        <f aca="false">H97-I97</f>
        <v>1637236.79671625</v>
      </c>
      <c r="M97" s="42" t="n">
        <f aca="false">J97-K97</f>
        <v>0</v>
      </c>
      <c r="N97" s="123" t="n">
        <v>3854764.20890837</v>
      </c>
      <c r="O97" s="7"/>
      <c r="P97" s="7"/>
      <c r="Q97" s="42" t="n">
        <f aca="false">I97*5.5017049523</f>
        <v>209115079.374997</v>
      </c>
      <c r="R97" s="42"/>
      <c r="S97" s="42"/>
      <c r="T97" s="7"/>
      <c r="U97" s="7"/>
      <c r="V97" s="42" t="n">
        <f aca="false">K97*5.5017049523</f>
        <v>0</v>
      </c>
      <c r="W97" s="42" t="n">
        <f aca="false">M97*5.5017049523</f>
        <v>0</v>
      </c>
      <c r="X97" s="42" t="n">
        <f aca="false">N97*5.1890047538+L97*5.5017049523</f>
        <v>29009983.5973852</v>
      </c>
      <c r="Y97" s="42" t="n">
        <f aca="false">N97*5.1890047538</f>
        <v>20002389.8048036</v>
      </c>
      <c r="Z97" s="42" t="n">
        <f aca="false">L97*5.5017049523</f>
        <v>9007593.79258158</v>
      </c>
      <c r="AA97" s="42"/>
      <c r="AB97" s="42"/>
      <c r="AC97" s="42"/>
      <c r="AD97" s="4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40"/>
      <c r="B98" s="5"/>
      <c r="C98" s="40" t="n">
        <f aca="false">C94+1</f>
        <v>2036</v>
      </c>
      <c r="D98" s="40" t="n">
        <f aca="false">D94</f>
        <v>1</v>
      </c>
      <c r="E98" s="40" t="n">
        <v>245</v>
      </c>
      <c r="F98" s="121" t="n">
        <v>39866304.3242085</v>
      </c>
      <c r="G98" s="121" t="n">
        <v>38220775.3998375</v>
      </c>
      <c r="H98" s="8" t="n">
        <f aca="false">F98-J98</f>
        <v>39866304.3242085</v>
      </c>
      <c r="I98" s="8" t="n">
        <f aca="false">G98-K98</f>
        <v>38220775.3998375</v>
      </c>
      <c r="J98" s="121"/>
      <c r="K98" s="121"/>
      <c r="L98" s="8" t="n">
        <f aca="false">H98-I98</f>
        <v>1645528.92437101</v>
      </c>
      <c r="M98" s="8" t="n">
        <f aca="false">J98-K98</f>
        <v>0</v>
      </c>
      <c r="N98" s="121" t="n">
        <v>4707083.51599891</v>
      </c>
      <c r="O98" s="5"/>
      <c r="P98" s="5"/>
      <c r="Q98" s="8" t="n">
        <f aca="false">I98*5.5017049523</f>
        <v>210279429.298032</v>
      </c>
      <c r="R98" s="8"/>
      <c r="S98" s="8"/>
      <c r="T98" s="5"/>
      <c r="U98" s="5"/>
      <c r="V98" s="8" t="n">
        <f aca="false">K98*5.5017049523</f>
        <v>0</v>
      </c>
      <c r="W98" s="8" t="n">
        <f aca="false">M98*5.5017049523</f>
        <v>0</v>
      </c>
      <c r="X98" s="8" t="n">
        <f aca="false">N98*5.1890047538+L98*5.5017049523</f>
        <v>33478293.3734169</v>
      </c>
      <c r="Y98" s="8" t="n">
        <f aca="false">N98*5.1890047538</f>
        <v>24425078.741052</v>
      </c>
      <c r="Z98" s="8" t="n">
        <f aca="false">L98*5.5017049523</f>
        <v>9053214.63236489</v>
      </c>
      <c r="AA98" s="8"/>
      <c r="AB98" s="8"/>
      <c r="AC98" s="8"/>
      <c r="AD98" s="8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3" t="n">
        <v>40413100.2795567</v>
      </c>
      <c r="G99" s="123" t="n">
        <v>38746897.0511857</v>
      </c>
      <c r="H99" s="42" t="n">
        <f aca="false">F99-J99</f>
        <v>40413100.2795567</v>
      </c>
      <c r="I99" s="42" t="n">
        <f aca="false">G99-K99</f>
        <v>38746897.0511857</v>
      </c>
      <c r="J99" s="123"/>
      <c r="K99" s="123"/>
      <c r="L99" s="42" t="n">
        <f aca="false">H99-I99</f>
        <v>1666203.22837098</v>
      </c>
      <c r="M99" s="42" t="n">
        <f aca="false">J99-K99</f>
        <v>0</v>
      </c>
      <c r="N99" s="123" t="n">
        <v>3984669.00098332</v>
      </c>
      <c r="O99" s="7"/>
      <c r="P99" s="7"/>
      <c r="Q99" s="42" t="n">
        <f aca="false">I99*5.5017049523</f>
        <v>213173995.392767</v>
      </c>
      <c r="R99" s="42"/>
      <c r="S99" s="42"/>
      <c r="T99" s="7"/>
      <c r="U99" s="7"/>
      <c r="V99" s="42" t="n">
        <f aca="false">K99*5.5017049523</f>
        <v>0</v>
      </c>
      <c r="W99" s="42" t="n">
        <f aca="false">M99*5.5017049523</f>
        <v>0</v>
      </c>
      <c r="X99" s="42" t="n">
        <f aca="false">N99*5.1890047538+L99*5.5017049523</f>
        <v>29843424.9414888</v>
      </c>
      <c r="Y99" s="42" t="n">
        <f aca="false">N99*5.1890047538</f>
        <v>20676466.3884219</v>
      </c>
      <c r="Z99" s="42" t="n">
        <f aca="false">L99*5.5017049523</f>
        <v>9166958.55306686</v>
      </c>
      <c r="AA99" s="42"/>
      <c r="AB99" s="42"/>
      <c r="AC99" s="42"/>
      <c r="AD99" s="42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3" t="n">
        <v>40558032.0317076</v>
      </c>
      <c r="G100" s="123" t="n">
        <v>38886218.8271724</v>
      </c>
      <c r="H100" s="42" t="n">
        <f aca="false">F100-J100</f>
        <v>40558032.0317076</v>
      </c>
      <c r="I100" s="42" t="n">
        <f aca="false">G100-K100</f>
        <v>38886218.8271724</v>
      </c>
      <c r="J100" s="123"/>
      <c r="K100" s="123"/>
      <c r="L100" s="42" t="n">
        <f aca="false">H100-I100</f>
        <v>1671813.20453518</v>
      </c>
      <c r="M100" s="42" t="n">
        <f aca="false">J100-K100</f>
        <v>0</v>
      </c>
      <c r="N100" s="123" t="n">
        <v>3959671.31440902</v>
      </c>
      <c r="O100" s="7"/>
      <c r="P100" s="7"/>
      <c r="Q100" s="42" t="n">
        <f aca="false">I100*5.5017049523</f>
        <v>213940502.697676</v>
      </c>
      <c r="R100" s="42"/>
      <c r="S100" s="42"/>
      <c r="T100" s="7"/>
      <c r="U100" s="7"/>
      <c r="V100" s="42" t="n">
        <f aca="false">K100*5.5017049523</f>
        <v>0</v>
      </c>
      <c r="W100" s="42" t="n">
        <f aca="false">M100*5.5017049523</f>
        <v>0</v>
      </c>
      <c r="X100" s="42" t="n">
        <f aca="false">N100*5.1890047538+L100*5.5017049523</f>
        <v>29744576.2606656</v>
      </c>
      <c r="Y100" s="42" t="n">
        <f aca="false">N100*5.1890047538</f>
        <v>20546753.2739539</v>
      </c>
      <c r="Z100" s="42" t="n">
        <f aca="false">L100*5.5017049523</f>
        <v>9197822.98671173</v>
      </c>
      <c r="AA100" s="42"/>
      <c r="AB100" s="42"/>
      <c r="AC100" s="42"/>
      <c r="AD100" s="42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3" t="n">
        <v>40938287.3975386</v>
      </c>
      <c r="G101" s="123" t="n">
        <v>39251466.5097843</v>
      </c>
      <c r="H101" s="42" t="n">
        <f aca="false">F101-J101</f>
        <v>40938287.3975386</v>
      </c>
      <c r="I101" s="42" t="n">
        <f aca="false">G101-K101</f>
        <v>39251466.5097843</v>
      </c>
      <c r="J101" s="123"/>
      <c r="K101" s="123"/>
      <c r="L101" s="42" t="n">
        <f aca="false">H101-I101</f>
        <v>1686820.88775425</v>
      </c>
      <c r="M101" s="42" t="n">
        <f aca="false">J101-K101</f>
        <v>0</v>
      </c>
      <c r="N101" s="123" t="n">
        <v>3837719.13343314</v>
      </c>
      <c r="O101" s="7"/>
      <c r="P101" s="7"/>
      <c r="Q101" s="42" t="n">
        <f aca="false">I101*5.5017049523</f>
        <v>215949987.681918</v>
      </c>
      <c r="R101" s="42"/>
      <c r="S101" s="42"/>
      <c r="T101" s="7"/>
      <c r="U101" s="7"/>
      <c r="V101" s="42" t="n">
        <f aca="false">K101*5.5017049523</f>
        <v>0</v>
      </c>
      <c r="W101" s="42" t="n">
        <f aca="false">M101*5.5017049523</f>
        <v>0</v>
      </c>
      <c r="X101" s="42" t="n">
        <f aca="false">N101*5.1890047538+L101*5.5017049523</f>
        <v>29194333.6589344</v>
      </c>
      <c r="Y101" s="42" t="n">
        <f aca="false">N101*5.1890047538</f>
        <v>19913942.8271338</v>
      </c>
      <c r="Z101" s="42" t="n">
        <f aca="false">L101*5.5017049523</f>
        <v>9280390.83180062</v>
      </c>
      <c r="AA101" s="42"/>
      <c r="AB101" s="42"/>
      <c r="AC101" s="42"/>
      <c r="AD101" s="42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40"/>
      <c r="B102" s="5"/>
      <c r="C102" s="40" t="n">
        <f aca="false">C98+1</f>
        <v>2037</v>
      </c>
      <c r="D102" s="40" t="n">
        <f aca="false">D98</f>
        <v>1</v>
      </c>
      <c r="E102" s="40" t="n">
        <v>249</v>
      </c>
      <c r="F102" s="121" t="n">
        <v>41140986.871221</v>
      </c>
      <c r="G102" s="121" t="n">
        <v>39447139.2358468</v>
      </c>
      <c r="H102" s="8" t="n">
        <f aca="false">F102-J102</f>
        <v>41140986.871221</v>
      </c>
      <c r="I102" s="8" t="n">
        <f aca="false">G102-K102</f>
        <v>39447139.2358468</v>
      </c>
      <c r="J102" s="121"/>
      <c r="K102" s="121"/>
      <c r="L102" s="8" t="n">
        <f aca="false">H102-I102</f>
        <v>1693847.63537421</v>
      </c>
      <c r="M102" s="8" t="n">
        <f aca="false">J102-K102</f>
        <v>0</v>
      </c>
      <c r="N102" s="121" t="n">
        <v>4687287.10542142</v>
      </c>
      <c r="O102" s="5"/>
      <c r="P102" s="5"/>
      <c r="Q102" s="8" t="n">
        <f aca="false">I102*5.5017049523</f>
        <v>217026521.287926</v>
      </c>
      <c r="R102" s="8"/>
      <c r="S102" s="8"/>
      <c r="T102" s="5"/>
      <c r="U102" s="5"/>
      <c r="V102" s="8" t="n">
        <f aca="false">K102*5.5017049523</f>
        <v>0</v>
      </c>
      <c r="W102" s="8" t="n">
        <f aca="false">M102*5.5017049523</f>
        <v>0</v>
      </c>
      <c r="X102" s="8" t="n">
        <f aca="false">N102*5.1890047538+L102*5.5017049523</f>
        <v>33641404.9964371</v>
      </c>
      <c r="Y102" s="8" t="n">
        <f aca="false">N102*5.1890047538</f>
        <v>24322355.0724572</v>
      </c>
      <c r="Z102" s="8" t="n">
        <f aca="false">L102*5.5017049523</f>
        <v>9319049.92397994</v>
      </c>
      <c r="AA102" s="8"/>
      <c r="AB102" s="8"/>
      <c r="AC102" s="8"/>
      <c r="AD102" s="8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3" t="n">
        <v>41687694.4890701</v>
      </c>
      <c r="G103" s="123" t="n">
        <v>39971190.9031131</v>
      </c>
      <c r="H103" s="42" t="n">
        <f aca="false">F103-J103</f>
        <v>41687694.4890701</v>
      </c>
      <c r="I103" s="42" t="n">
        <f aca="false">G103-K103</f>
        <v>39971190.9031131</v>
      </c>
      <c r="J103" s="123"/>
      <c r="K103" s="123"/>
      <c r="L103" s="42" t="n">
        <f aca="false">H103-I103</f>
        <v>1716503.58595705</v>
      </c>
      <c r="M103" s="42" t="n">
        <f aca="false">J103-K103</f>
        <v>0</v>
      </c>
      <c r="N103" s="123" t="n">
        <v>3966572.61062093</v>
      </c>
      <c r="O103" s="7"/>
      <c r="P103" s="7"/>
      <c r="Q103" s="42" t="n">
        <f aca="false">I103*5.5017049523</f>
        <v>219909698.940986</v>
      </c>
      <c r="R103" s="42"/>
      <c r="S103" s="42"/>
      <c r="T103" s="7"/>
      <c r="U103" s="7"/>
      <c r="V103" s="42" t="n">
        <f aca="false">K103*5.5017049523</f>
        <v>0</v>
      </c>
      <c r="W103" s="42" t="n">
        <f aca="false">M103*5.5017049523</f>
        <v>0</v>
      </c>
      <c r="X103" s="42" t="n">
        <f aca="false">N103*5.1890047538+L103*5.5017049523</f>
        <v>30026260.4123055</v>
      </c>
      <c r="Y103" s="42" t="n">
        <f aca="false">N103*5.1890047538</f>
        <v>20582564.1328049</v>
      </c>
      <c r="Z103" s="42" t="n">
        <f aca="false">L103*5.5017049523</f>
        <v>9443696.27950061</v>
      </c>
      <c r="AA103" s="42"/>
      <c r="AB103" s="42"/>
      <c r="AC103" s="42"/>
      <c r="AD103" s="42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3" t="n">
        <v>41846636.4627906</v>
      </c>
      <c r="G104" s="123" t="n">
        <v>40123293.4137437</v>
      </c>
      <c r="H104" s="42" t="n">
        <f aca="false">F104-J104</f>
        <v>41846636.4627906</v>
      </c>
      <c r="I104" s="42" t="n">
        <f aca="false">G104-K104</f>
        <v>40123293.4137437</v>
      </c>
      <c r="J104" s="123"/>
      <c r="K104" s="123"/>
      <c r="L104" s="42" t="n">
        <f aca="false">H104-I104</f>
        <v>1723343.04904693</v>
      </c>
      <c r="M104" s="42" t="n">
        <f aca="false">J104-K104</f>
        <v>0</v>
      </c>
      <c r="N104" s="123" t="n">
        <v>3924801.87242028</v>
      </c>
      <c r="O104" s="7"/>
      <c r="P104" s="7"/>
      <c r="Q104" s="42" t="n">
        <f aca="false">I104*5.5017049523</f>
        <v>220746522.076979</v>
      </c>
      <c r="R104" s="42"/>
      <c r="S104" s="42"/>
      <c r="T104" s="7"/>
      <c r="U104" s="7"/>
      <c r="V104" s="42" t="n">
        <f aca="false">K104*5.5017049523</f>
        <v>0</v>
      </c>
      <c r="W104" s="42" t="n">
        <f aca="false">M104*5.5017049523</f>
        <v>0</v>
      </c>
      <c r="X104" s="42" t="n">
        <f aca="false">N104*5.1890047538+L104*5.5017049523</f>
        <v>29847140.5611652</v>
      </c>
      <c r="Y104" s="42" t="n">
        <f aca="false">N104*5.1890047538</f>
        <v>20365815.573712</v>
      </c>
      <c r="Z104" s="42" t="n">
        <f aca="false">L104*5.5017049523</f>
        <v>9481324.98745326</v>
      </c>
      <c r="AA104" s="42"/>
      <c r="AB104" s="42"/>
      <c r="AC104" s="42"/>
      <c r="AD104" s="42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3" t="n">
        <v>42334362.0092259</v>
      </c>
      <c r="G105" s="123" t="n">
        <v>40590624.5224783</v>
      </c>
      <c r="H105" s="42" t="n">
        <f aca="false">F105-J105</f>
        <v>42334362.0092259</v>
      </c>
      <c r="I105" s="42" t="n">
        <f aca="false">G105-K105</f>
        <v>40590624.5224783</v>
      </c>
      <c r="J105" s="123"/>
      <c r="K105" s="123"/>
      <c r="L105" s="42" t="n">
        <f aca="false">H105-I105</f>
        <v>1743737.48674769</v>
      </c>
      <c r="M105" s="42" t="n">
        <f aca="false">J105-K105</f>
        <v>0</v>
      </c>
      <c r="N105" s="123" t="n">
        <v>3838937.19741748</v>
      </c>
      <c r="O105" s="7"/>
      <c r="P105" s="7"/>
      <c r="Q105" s="42" t="n">
        <f aca="false">I105*5.5017049523</f>
        <v>223317639.952268</v>
      </c>
      <c r="R105" s="42"/>
      <c r="S105" s="42"/>
      <c r="T105" s="7"/>
      <c r="U105" s="7"/>
      <c r="V105" s="42" t="n">
        <f aca="false">K105*5.5017049523</f>
        <v>0</v>
      </c>
      <c r="W105" s="42" t="n">
        <f aca="false">M105*5.5017049523</f>
        <v>0</v>
      </c>
      <c r="X105" s="42" t="n">
        <f aca="false">N105*5.1890047538+L105*5.5017049523</f>
        <v>29513792.5332899</v>
      </c>
      <c r="Y105" s="42" t="n">
        <f aca="false">N105*5.1890047538</f>
        <v>19920263.366939</v>
      </c>
      <c r="Z105" s="42" t="n">
        <f aca="false">L105*5.5017049523</f>
        <v>9593529.16635092</v>
      </c>
      <c r="AA105" s="42"/>
      <c r="AB105" s="42"/>
      <c r="AC105" s="42"/>
      <c r="AD105" s="42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40"/>
      <c r="B106" s="5"/>
      <c r="C106" s="40" t="n">
        <f aca="false">C102+1</f>
        <v>2038</v>
      </c>
      <c r="D106" s="40" t="n">
        <f aca="false">D102</f>
        <v>1</v>
      </c>
      <c r="E106" s="40" t="n">
        <v>253</v>
      </c>
      <c r="F106" s="121" t="n">
        <v>42491708.7653529</v>
      </c>
      <c r="G106" s="121" t="n">
        <v>40741189.7357735</v>
      </c>
      <c r="H106" s="8" t="n">
        <f aca="false">F106-J106</f>
        <v>42491708.7653529</v>
      </c>
      <c r="I106" s="8" t="n">
        <f aca="false">G106-K106</f>
        <v>40741189.7357735</v>
      </c>
      <c r="J106" s="121"/>
      <c r="K106" s="121"/>
      <c r="L106" s="8" t="n">
        <f aca="false">H106-I106</f>
        <v>1750519.02957941</v>
      </c>
      <c r="M106" s="8" t="n">
        <f aca="false">J106-K106</f>
        <v>0</v>
      </c>
      <c r="N106" s="121" t="n">
        <v>4578591.15616401</v>
      </c>
      <c r="O106" s="5"/>
      <c r="P106" s="5"/>
      <c r="Q106" s="8" t="n">
        <f aca="false">I106*5.5017049523</f>
        <v>224146005.331899</v>
      </c>
      <c r="R106" s="8"/>
      <c r="S106" s="8"/>
      <c r="T106" s="5"/>
      <c r="U106" s="5"/>
      <c r="V106" s="8" t="n">
        <f aca="false">K106*5.5017049523</f>
        <v>0</v>
      </c>
      <c r="W106" s="8" t="n">
        <f aca="false">M106*5.5017049523</f>
        <v>0</v>
      </c>
      <c r="X106" s="8" t="n">
        <f aca="false">N106*5.1890047538+L106*5.5017049523</f>
        <v>33389170.4891741</v>
      </c>
      <c r="Y106" s="8" t="n">
        <f aca="false">N106*5.1890047538</f>
        <v>23758331.2750417</v>
      </c>
      <c r="Z106" s="8" t="n">
        <f aca="false">L106*5.5017049523</f>
        <v>9630839.21413242</v>
      </c>
      <c r="AA106" s="8"/>
      <c r="AB106" s="8"/>
      <c r="AC106" s="8"/>
      <c r="AD106" s="8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3" t="n">
        <v>43245177.18611</v>
      </c>
      <c r="G107" s="123" t="n">
        <v>41463812.2552309</v>
      </c>
      <c r="H107" s="42" t="n">
        <f aca="false">F107-J107</f>
        <v>43245177.18611</v>
      </c>
      <c r="I107" s="42" t="n">
        <f aca="false">G107-K107</f>
        <v>41463812.2552309</v>
      </c>
      <c r="J107" s="123"/>
      <c r="K107" s="123"/>
      <c r="L107" s="42" t="n">
        <f aca="false">H107-I107</f>
        <v>1781364.93087909</v>
      </c>
      <c r="M107" s="42" t="n">
        <f aca="false">J107-K107</f>
        <v>0</v>
      </c>
      <c r="N107" s="123" t="n">
        <v>3879529.01262318</v>
      </c>
      <c r="O107" s="7"/>
      <c r="P107" s="7"/>
      <c r="Q107" s="42" t="n">
        <f aca="false">I107*5.5017049523</f>
        <v>228121661.225841</v>
      </c>
      <c r="R107" s="42"/>
      <c r="S107" s="42"/>
      <c r="T107" s="7"/>
      <c r="U107" s="7"/>
      <c r="V107" s="42" t="n">
        <f aca="false">K107*5.5017049523</f>
        <v>0</v>
      </c>
      <c r="W107" s="42" t="n">
        <f aca="false">M107*5.5017049523</f>
        <v>0</v>
      </c>
      <c r="X107" s="42" t="n">
        <f aca="false">N107*5.1890047538+L107*5.5017049523</f>
        <v>29931438.7510777</v>
      </c>
      <c r="Y107" s="42" t="n">
        <f aca="false">N107*5.1890047538</f>
        <v>20130894.4890067</v>
      </c>
      <c r="Z107" s="42" t="n">
        <f aca="false">L107*5.5017049523</f>
        <v>9800544.26207102</v>
      </c>
      <c r="AA107" s="42"/>
      <c r="AB107" s="42"/>
      <c r="AC107" s="42"/>
      <c r="AD107" s="42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3" t="n">
        <v>43397152.6847794</v>
      </c>
      <c r="G108" s="123" t="n">
        <v>41610514.0747723</v>
      </c>
      <c r="H108" s="42" t="n">
        <f aca="false">F108-J108</f>
        <v>43397152.6847794</v>
      </c>
      <c r="I108" s="42" t="n">
        <f aca="false">G108-K108</f>
        <v>41610514.0747723</v>
      </c>
      <c r="J108" s="123"/>
      <c r="K108" s="123"/>
      <c r="L108" s="42" t="n">
        <f aca="false">H108-I108</f>
        <v>1786638.61000713</v>
      </c>
      <c r="M108" s="42" t="n">
        <f aca="false">J108-K108</f>
        <v>0</v>
      </c>
      <c r="N108" s="123" t="n">
        <v>3905695.92147946</v>
      </c>
      <c r="O108" s="7"/>
      <c r="P108" s="7"/>
      <c r="Q108" s="42" t="n">
        <f aca="false">I108*5.5017049523</f>
        <v>228928771.352923</v>
      </c>
      <c r="R108" s="42"/>
      <c r="S108" s="42"/>
      <c r="T108" s="7"/>
      <c r="U108" s="7"/>
      <c r="V108" s="42" t="n">
        <f aca="false">K108*5.5017049523</f>
        <v>0</v>
      </c>
      <c r="W108" s="42" t="n">
        <f aca="false">M108*5.5017049523</f>
        <v>0</v>
      </c>
      <c r="X108" s="42" t="n">
        <f aca="false">N108*5.1890047538+L108*5.5017049523</f>
        <v>30096233.1921008</v>
      </c>
      <c r="Y108" s="42" t="n">
        <f aca="false">N108*5.1890047538</f>
        <v>20266674.7034542</v>
      </c>
      <c r="Z108" s="42" t="n">
        <f aca="false">L108*5.5017049523</f>
        <v>9829558.48864661</v>
      </c>
      <c r="AA108" s="42"/>
      <c r="AB108" s="42"/>
      <c r="AC108" s="42"/>
      <c r="AD108" s="42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3" t="n">
        <v>43696576.8805461</v>
      </c>
      <c r="G109" s="123" t="n">
        <v>41897585.9146805</v>
      </c>
      <c r="H109" s="42" t="n">
        <f aca="false">F109-J109</f>
        <v>43696576.8805461</v>
      </c>
      <c r="I109" s="42" t="n">
        <f aca="false">G109-K109</f>
        <v>41897585.9146805</v>
      </c>
      <c r="J109" s="123"/>
      <c r="K109" s="123"/>
      <c r="L109" s="42" t="n">
        <f aca="false">H109-I109</f>
        <v>1798990.96586565</v>
      </c>
      <c r="M109" s="42" t="n">
        <f aca="false">J109-K109</f>
        <v>0</v>
      </c>
      <c r="N109" s="123" t="n">
        <v>3862574.53696773</v>
      </c>
      <c r="O109" s="7"/>
      <c r="P109" s="7"/>
      <c r="Q109" s="42" t="n">
        <f aca="false">I109*5.5017049523</f>
        <v>230508155.916212</v>
      </c>
      <c r="R109" s="42"/>
      <c r="S109" s="42"/>
      <c r="T109" s="7"/>
      <c r="U109" s="7"/>
      <c r="V109" s="42" t="n">
        <f aca="false">K109*5.5017049523</f>
        <v>0</v>
      </c>
      <c r="W109" s="42" t="n">
        <f aca="false">M109*5.5017049523</f>
        <v>0</v>
      </c>
      <c r="X109" s="42" t="n">
        <f aca="false">N109*5.1890047538+L109*5.5017049523</f>
        <v>29940435.1402784</v>
      </c>
      <c r="Y109" s="42" t="n">
        <f aca="false">N109*5.1890047538</f>
        <v>20042917.6342324</v>
      </c>
      <c r="Z109" s="42" t="n">
        <f aca="false">L109*5.5017049523</f>
        <v>9897517.506046</v>
      </c>
      <c r="AA109" s="42"/>
      <c r="AB109" s="42"/>
      <c r="AC109" s="42"/>
      <c r="AD109" s="42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40"/>
      <c r="B110" s="5"/>
      <c r="C110" s="40" t="n">
        <f aca="false">C106+1</f>
        <v>2039</v>
      </c>
      <c r="D110" s="40" t="n">
        <f aca="false">D106</f>
        <v>1</v>
      </c>
      <c r="E110" s="40" t="n">
        <v>257</v>
      </c>
      <c r="F110" s="121" t="n">
        <v>43983640.9713178</v>
      </c>
      <c r="G110" s="121" t="n">
        <v>42174683.4216195</v>
      </c>
      <c r="H110" s="8" t="n">
        <f aca="false">F110-J110</f>
        <v>43983640.9713178</v>
      </c>
      <c r="I110" s="8" t="n">
        <f aca="false">G110-K110</f>
        <v>42174683.4216195</v>
      </c>
      <c r="J110" s="121"/>
      <c r="K110" s="121"/>
      <c r="L110" s="8" t="n">
        <f aca="false">H110-I110</f>
        <v>1808957.54969827</v>
      </c>
      <c r="M110" s="8" t="n">
        <f aca="false">J110-K110</f>
        <v>0</v>
      </c>
      <c r="N110" s="121" t="n">
        <v>4705063.00198127</v>
      </c>
      <c r="O110" s="5"/>
      <c r="P110" s="5"/>
      <c r="Q110" s="8" t="n">
        <f aca="false">I110*5.5017049523</f>
        <v>232032664.642409</v>
      </c>
      <c r="R110" s="8"/>
      <c r="S110" s="8"/>
      <c r="T110" s="5"/>
      <c r="U110" s="5"/>
      <c r="V110" s="8" t="n">
        <f aca="false">K110*5.5017049523</f>
        <v>0</v>
      </c>
      <c r="W110" s="8" t="n">
        <f aca="false">M110*5.5017049523</f>
        <v>0</v>
      </c>
      <c r="X110" s="8" t="n">
        <f aca="false">N110*5.1890047538+L110*5.5017049523</f>
        <v>34366944.9938848</v>
      </c>
      <c r="Y110" s="8" t="n">
        <f aca="false">N110*5.1890047538</f>
        <v>24414594.2842093</v>
      </c>
      <c r="Z110" s="8" t="n">
        <f aca="false">L110*5.5017049523</f>
        <v>9952350.70967545</v>
      </c>
      <c r="AA110" s="8"/>
      <c r="AB110" s="8"/>
      <c r="AC110" s="8"/>
      <c r="AD110" s="8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3" t="n">
        <v>44665784.7650231</v>
      </c>
      <c r="G111" s="123" t="n">
        <v>42829053.8704204</v>
      </c>
      <c r="H111" s="42" t="n">
        <f aca="false">F111-J111</f>
        <v>44665784.7650231</v>
      </c>
      <c r="I111" s="42" t="n">
        <f aca="false">G111-K111</f>
        <v>42829053.8704204</v>
      </c>
      <c r="J111" s="123"/>
      <c r="K111" s="123"/>
      <c r="L111" s="42" t="n">
        <f aca="false">H111-I111</f>
        <v>1836730.89460269</v>
      </c>
      <c r="M111" s="42" t="n">
        <f aca="false">J111-K111</f>
        <v>0</v>
      </c>
      <c r="N111" s="123" t="n">
        <v>3961211.53818219</v>
      </c>
      <c r="O111" s="7"/>
      <c r="P111" s="7"/>
      <c r="Q111" s="42" t="n">
        <f aca="false">I111*5.5017049523</f>
        <v>235632817.781215</v>
      </c>
      <c r="R111" s="42"/>
      <c r="S111" s="42"/>
      <c r="T111" s="7"/>
      <c r="U111" s="7"/>
      <c r="V111" s="42" t="n">
        <f aca="false">K111*5.5017049523</f>
        <v>0</v>
      </c>
      <c r="W111" s="42" t="n">
        <f aca="false">M111*5.5017049523</f>
        <v>0</v>
      </c>
      <c r="X111" s="42" t="n">
        <f aca="false">N111*5.1890047538+L111*5.5017049523</f>
        <v>30659896.9613128</v>
      </c>
      <c r="Y111" s="42" t="n">
        <f aca="false">N111*5.1890047538</f>
        <v>20554745.5024348</v>
      </c>
      <c r="Z111" s="42" t="n">
        <f aca="false">L111*5.5017049523</f>
        <v>10105151.458878</v>
      </c>
      <c r="AA111" s="42"/>
      <c r="AB111" s="42"/>
      <c r="AC111" s="42"/>
      <c r="AD111" s="42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3" t="n">
        <v>44715272.6413101</v>
      </c>
      <c r="G112" s="123" t="n">
        <v>42878067.1806922</v>
      </c>
      <c r="H112" s="42" t="n">
        <f aca="false">F112-J112</f>
        <v>44715272.6413101</v>
      </c>
      <c r="I112" s="42" t="n">
        <f aca="false">G112-K112</f>
        <v>42878067.1806922</v>
      </c>
      <c r="J112" s="123"/>
      <c r="K112" s="123"/>
      <c r="L112" s="42" t="n">
        <f aca="false">H112-I112</f>
        <v>1837205.46061788</v>
      </c>
      <c r="M112" s="42" t="n">
        <f aca="false">J112-K112</f>
        <v>0</v>
      </c>
      <c r="N112" s="123" t="n">
        <v>3860541.78735536</v>
      </c>
      <c r="Q112" s="42" t="n">
        <f aca="false">I112*5.5017049523</f>
        <v>235902474.553067</v>
      </c>
      <c r="R112" s="42"/>
      <c r="S112" s="42"/>
      <c r="V112" s="42" t="n">
        <f aca="false">K112*5.5017049523</f>
        <v>0</v>
      </c>
      <c r="W112" s="42" t="n">
        <f aca="false">M112*5.5017049523</f>
        <v>0</v>
      </c>
      <c r="X112" s="42" t="n">
        <f aca="false">N112*5.1890047538+L112*5.5017049523</f>
        <v>30140132.0679045</v>
      </c>
      <c r="Y112" s="42" t="n">
        <f aca="false">N112*5.1890047538</f>
        <v>20032369.6868305</v>
      </c>
      <c r="Z112" s="42" t="n">
        <f aca="false">L112*5.5017049523</f>
        <v>10107762.381074</v>
      </c>
      <c r="AA112" s="42"/>
      <c r="AB112" s="42"/>
      <c r="AC112" s="42"/>
      <c r="AD112" s="42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3" t="n">
        <v>45086702.2098182</v>
      </c>
      <c r="G113" s="123" t="n">
        <v>43235832.7697793</v>
      </c>
      <c r="H113" s="42" t="n">
        <f aca="false">F113-J113</f>
        <v>45086702.2098182</v>
      </c>
      <c r="I113" s="42" t="n">
        <f aca="false">G113-K113</f>
        <v>43235832.7697793</v>
      </c>
      <c r="J113" s="123"/>
      <c r="K113" s="123"/>
      <c r="L113" s="42" t="n">
        <f aca="false">H113-I113</f>
        <v>1850869.44003896</v>
      </c>
      <c r="M113" s="42" t="n">
        <f aca="false">J113-K113</f>
        <v>0</v>
      </c>
      <c r="N113" s="123" t="n">
        <v>3910923.4067688</v>
      </c>
      <c r="Q113" s="42" t="n">
        <f aca="false">I113*5.5017049523</f>
        <v>237870795.266309</v>
      </c>
      <c r="R113" s="42"/>
      <c r="S113" s="42"/>
      <c r="V113" s="42" t="n">
        <f aca="false">K113*5.5017049523</f>
        <v>0</v>
      </c>
      <c r="W113" s="42" t="n">
        <f aca="false">M113*5.5017049523</f>
        <v>0</v>
      </c>
      <c r="X113" s="42" t="n">
        <f aca="false">N113*5.1890047538+L113*5.5017049523</f>
        <v>30476737.7137941</v>
      </c>
      <c r="Y113" s="42" t="n">
        <f aca="false">N113*5.1890047538</f>
        <v>20293800.149471</v>
      </c>
      <c r="Z113" s="42" t="n">
        <f aca="false">L113*5.5017049523</f>
        <v>10182937.5643231</v>
      </c>
      <c r="AA113" s="42"/>
      <c r="AB113" s="42"/>
      <c r="AC113" s="42"/>
      <c r="AD113" s="42"/>
    </row>
    <row r="114" customFormat="false" ht="12.8" hidden="false" customHeight="false" outlineLevel="0" collapsed="false">
      <c r="A114" s="40"/>
      <c r="B114" s="5"/>
      <c r="C114" s="40" t="n">
        <f aca="false">C110+1</f>
        <v>2040</v>
      </c>
      <c r="D114" s="40" t="n">
        <f aca="false">D110</f>
        <v>1</v>
      </c>
      <c r="E114" s="40" t="n">
        <v>261</v>
      </c>
      <c r="F114" s="121" t="n">
        <v>45135557.2124348</v>
      </c>
      <c r="G114" s="121" t="n">
        <v>43283352.267519</v>
      </c>
      <c r="H114" s="8" t="n">
        <f aca="false">F114-J114</f>
        <v>45135557.2124348</v>
      </c>
      <c r="I114" s="8" t="n">
        <f aca="false">G114-K114</f>
        <v>43283352.267519</v>
      </c>
      <c r="J114" s="121"/>
      <c r="K114" s="121"/>
      <c r="L114" s="8" t="n">
        <f aca="false">H114-I114</f>
        <v>1852204.94491576</v>
      </c>
      <c r="M114" s="8" t="n">
        <f aca="false">J114-K114</f>
        <v>0</v>
      </c>
      <c r="N114" s="121" t="n">
        <v>4676100.35525553</v>
      </c>
      <c r="O114" s="5"/>
      <c r="P114" s="5"/>
      <c r="Q114" s="8" t="n">
        <f aca="false">I114*5.5017049523</f>
        <v>238132233.522355</v>
      </c>
      <c r="R114" s="8"/>
      <c r="S114" s="8"/>
      <c r="T114" s="5"/>
      <c r="U114" s="5"/>
      <c r="V114" s="8" t="n">
        <f aca="false">K114*5.5017049523</f>
        <v>0</v>
      </c>
      <c r="W114" s="8" t="n">
        <f aca="false">M114*5.5017049523</f>
        <v>0</v>
      </c>
      <c r="X114" s="8" t="n">
        <f aca="false">N114*5.1890047538+L114*5.5017049523</f>
        <v>34454592.0907844</v>
      </c>
      <c r="Y114" s="8" t="n">
        <f aca="false">N114*5.1890047538</f>
        <v>24264306.9726668</v>
      </c>
      <c r="Z114" s="8" t="n">
        <f aca="false">L114*5.5017049523</f>
        <v>10190285.1181176</v>
      </c>
      <c r="AA114" s="8"/>
      <c r="AB114" s="8"/>
      <c r="AC114" s="8"/>
      <c r="AD114" s="8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3" t="n">
        <v>45544879.8732624</v>
      </c>
      <c r="G115" s="123" t="n">
        <v>43676781.2207435</v>
      </c>
      <c r="H115" s="42" t="n">
        <f aca="false">F115-J115</f>
        <v>45544879.8732624</v>
      </c>
      <c r="I115" s="42" t="n">
        <f aca="false">G115-K115</f>
        <v>43676781.2207435</v>
      </c>
      <c r="J115" s="123"/>
      <c r="K115" s="123"/>
      <c r="L115" s="42" t="n">
        <f aca="false">H115-I115</f>
        <v>1868098.65251886</v>
      </c>
      <c r="M115" s="42" t="n">
        <f aca="false">J115-K115</f>
        <v>0</v>
      </c>
      <c r="N115" s="123" t="n">
        <v>3911260.58164562</v>
      </c>
      <c r="O115" s="7"/>
      <c r="P115" s="7"/>
      <c r="Q115" s="42" t="n">
        <f aca="false">I115*5.5017049523</f>
        <v>240296763.542688</v>
      </c>
      <c r="R115" s="42"/>
      <c r="S115" s="42"/>
      <c r="T115" s="7"/>
      <c r="U115" s="7"/>
      <c r="V115" s="42" t="n">
        <f aca="false">K115*5.5017049523</f>
        <v>0</v>
      </c>
      <c r="W115" s="42" t="n">
        <f aca="false">M115*5.5017049523</f>
        <v>0</v>
      </c>
      <c r="X115" s="42" t="n">
        <f aca="false">N115*5.1890047538+L115*5.5017049523</f>
        <v>30573277.3594576</v>
      </c>
      <c r="Y115" s="42" t="n">
        <f aca="false">N115*5.1890047538</f>
        <v>20295549.7515097</v>
      </c>
      <c r="Z115" s="42" t="n">
        <f aca="false">L115*5.5017049523</f>
        <v>10277727.607948</v>
      </c>
      <c r="AA115" s="42"/>
      <c r="AB115" s="42"/>
      <c r="AC115" s="42"/>
      <c r="AD115" s="42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3" t="n">
        <v>45665258.7032476</v>
      </c>
      <c r="G116" s="123" t="n">
        <v>43793931.6262313</v>
      </c>
      <c r="H116" s="42" t="n">
        <f aca="false">F116-J116</f>
        <v>45665258.7032476</v>
      </c>
      <c r="I116" s="42" t="n">
        <f aca="false">G116-K116</f>
        <v>43793931.6262313</v>
      </c>
      <c r="J116" s="123"/>
      <c r="K116" s="123"/>
      <c r="L116" s="42" t="n">
        <f aca="false">H116-I116</f>
        <v>1871327.07701629</v>
      </c>
      <c r="M116" s="42" t="n">
        <f aca="false">J116-K116</f>
        <v>0</v>
      </c>
      <c r="N116" s="123" t="n">
        <v>3895330.09070512</v>
      </c>
      <c r="O116" s="7"/>
      <c r="P116" s="7"/>
      <c r="Q116" s="42" t="n">
        <f aca="false">I116*5.5017049523</f>
        <v>240941290.508724</v>
      </c>
      <c r="R116" s="42"/>
      <c r="S116" s="42"/>
      <c r="T116" s="7"/>
      <c r="U116" s="7"/>
      <c r="V116" s="42" t="n">
        <f aca="false">K116*5.5017049523</f>
        <v>0</v>
      </c>
      <c r="W116" s="42" t="n">
        <f aca="false">M116*5.5017049523</f>
        <v>0</v>
      </c>
      <c r="X116" s="42" t="n">
        <f aca="false">N116*5.1890047538+L116*5.5017049523</f>
        <v>30508375.8052826</v>
      </c>
      <c r="Y116" s="42" t="n">
        <f aca="false">N116*5.1890047538</f>
        <v>20212886.358289</v>
      </c>
      <c r="Z116" s="42" t="n">
        <f aca="false">L116*5.5017049523</f>
        <v>10295489.4469936</v>
      </c>
      <c r="AA116" s="42"/>
      <c r="AB116" s="42"/>
      <c r="AC116" s="42"/>
      <c r="AD116" s="42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3" t="n">
        <v>46524744.1200188</v>
      </c>
      <c r="G117" s="123" t="n">
        <v>44617880.4021132</v>
      </c>
      <c r="H117" s="42" t="n">
        <f aca="false">F117-J117</f>
        <v>46524744.1200188</v>
      </c>
      <c r="I117" s="42" t="n">
        <f aca="false">G117-K117</f>
        <v>44617880.4021132</v>
      </c>
      <c r="J117" s="123"/>
      <c r="K117" s="123"/>
      <c r="L117" s="42" t="n">
        <f aca="false">H117-I117</f>
        <v>1906863.71790563</v>
      </c>
      <c r="M117" s="42" t="n">
        <f aca="false">J117-K117</f>
        <v>0</v>
      </c>
      <c r="N117" s="123" t="n">
        <v>3959932.92195066</v>
      </c>
      <c r="O117" s="7"/>
      <c r="P117" s="7"/>
      <c r="Q117" s="42" t="n">
        <f aca="false">I117*5.5017049523</f>
        <v>245474413.569435</v>
      </c>
      <c r="R117" s="42"/>
      <c r="S117" s="42"/>
      <c r="T117" s="7"/>
      <c r="U117" s="7"/>
      <c r="V117" s="42" t="n">
        <f aca="false">K117*5.5017049523</f>
        <v>0</v>
      </c>
      <c r="W117" s="42" t="n">
        <f aca="false">M117*5.5017049523</f>
        <v>0</v>
      </c>
      <c r="X117" s="42" t="n">
        <f aca="false">N117*5.1890047538+L117*5.5017049523</f>
        <v>31039112.3168937</v>
      </c>
      <c r="Y117" s="42" t="n">
        <f aca="false">N117*5.1890047538</f>
        <v>20548110.7567311</v>
      </c>
      <c r="Z117" s="42" t="n">
        <f aca="false">L117*5.5017049523</f>
        <v>10491001.5601626</v>
      </c>
      <c r="AA117" s="42"/>
      <c r="AB117" s="42"/>
      <c r="AC117" s="42"/>
      <c r="AD117" s="42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33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G1" colorId="64" zoomScale="75" zoomScaleNormal="75" zoomScalePageLayoutView="100" workbookViewId="0">
      <selection pane="topLeft" activeCell="W31" activeCellId="0" sqref="W31"/>
    </sheetView>
  </sheetViews>
  <sheetFormatPr defaultColWidth="9.00390625" defaultRowHeight="12.8" zeroHeight="false" outlineLevelRow="0" outlineLevelCol="0"/>
  <cols>
    <col collapsed="false" customWidth="true" hidden="false" outlineLevel="0" max="6" min="5" style="33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27"/>
      <c r="B1" s="127"/>
      <c r="C1" s="127"/>
      <c r="D1" s="127"/>
      <c r="E1" s="128" t="s">
        <v>147</v>
      </c>
      <c r="F1" s="128" t="s">
        <v>148</v>
      </c>
      <c r="G1" s="127"/>
      <c r="H1" s="127"/>
      <c r="I1" s="127"/>
      <c r="J1" s="127"/>
      <c r="K1" s="127"/>
      <c r="L1" s="127"/>
      <c r="M1" s="129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</row>
    <row r="2" customFormat="false" ht="50.25" hidden="false" customHeight="true" outlineLevel="0" collapsed="false">
      <c r="A2" s="109" t="s">
        <v>149</v>
      </c>
      <c r="B2" s="109" t="s">
        <v>119</v>
      </c>
      <c r="C2" s="109" t="s">
        <v>120</v>
      </c>
      <c r="D2" s="109" t="s">
        <v>150</v>
      </c>
      <c r="E2" s="111" t="s">
        <v>151</v>
      </c>
      <c r="F2" s="111" t="s">
        <v>152</v>
      </c>
      <c r="G2" s="109" t="s">
        <v>153</v>
      </c>
      <c r="H2" s="109" t="s">
        <v>154</v>
      </c>
      <c r="I2" s="109" t="s">
        <v>155</v>
      </c>
      <c r="J2" s="109" t="s">
        <v>156</v>
      </c>
      <c r="K2" s="109" t="s">
        <v>157</v>
      </c>
      <c r="L2" s="109" t="s">
        <v>158</v>
      </c>
      <c r="M2" s="112" t="s">
        <v>159</v>
      </c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</row>
    <row r="3" customFormat="false" ht="12.8" hidden="false" customHeight="false" outlineLevel="0" collapsed="false">
      <c r="A3" s="114" t="s">
        <v>160</v>
      </c>
      <c r="B3" s="114" t="n">
        <v>2014</v>
      </c>
      <c r="C3" s="115" t="n">
        <v>1</v>
      </c>
      <c r="D3" s="114" t="n">
        <v>45</v>
      </c>
      <c r="E3" s="116" t="n">
        <v>16336703</v>
      </c>
      <c r="F3" s="116" t="n">
        <v>147746</v>
      </c>
      <c r="G3" s="117" t="n">
        <v>16188957</v>
      </c>
      <c r="H3" s="131" t="n">
        <v>59323985</v>
      </c>
      <c r="I3" s="132" t="n">
        <f aca="false">H3/G3</f>
        <v>3.66447233135526</v>
      </c>
      <c r="J3" s="117" t="n">
        <f aca="false">G3*I10</f>
        <v>61899880.2143381</v>
      </c>
      <c r="K3" s="131" t="n">
        <v>354218</v>
      </c>
      <c r="L3" s="132" t="n">
        <f aca="false">K3/F3</f>
        <v>2.39747945798871</v>
      </c>
      <c r="M3" s="117" t="n">
        <f aca="false">F3*2.511711692</f>
        <v>371095.355646232</v>
      </c>
      <c r="N3" s="131"/>
      <c r="O3" s="114"/>
      <c r="P3" s="114"/>
      <c r="Q3" s="117"/>
      <c r="R3" s="117"/>
      <c r="S3" s="117"/>
      <c r="T3" s="114"/>
      <c r="U3" s="114"/>
      <c r="V3" s="115"/>
      <c r="W3" s="115"/>
      <c r="X3" s="117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B4" s="114" t="n">
        <v>2014</v>
      </c>
      <c r="C4" s="115" t="n">
        <v>2</v>
      </c>
      <c r="D4" s="114" t="n">
        <v>46</v>
      </c>
      <c r="E4" s="116" t="n">
        <v>19039169</v>
      </c>
      <c r="F4" s="116" t="n">
        <v>150094</v>
      </c>
      <c r="G4" s="117" t="n">
        <v>18889075</v>
      </c>
      <c r="H4" s="131" t="n">
        <v>70642775</v>
      </c>
      <c r="I4" s="132" t="n">
        <f aca="false">H4/G4</f>
        <v>3.73987476888095</v>
      </c>
      <c r="J4" s="117" t="n">
        <f aca="false">G4*3.8235866717</f>
        <v>72224015.4107417</v>
      </c>
      <c r="K4" s="131" t="n">
        <v>375893</v>
      </c>
      <c r="L4" s="132" t="n">
        <f aca="false">K4/F4</f>
        <v>2.5043839194105</v>
      </c>
      <c r="M4" s="117" t="n">
        <f aca="false">F4*2.511711692</f>
        <v>376992.854699048</v>
      </c>
      <c r="N4" s="131"/>
      <c r="Q4" s="117"/>
      <c r="R4" s="117"/>
      <c r="S4" s="117"/>
      <c r="V4" s="115"/>
      <c r="W4" s="115"/>
      <c r="X4" s="117"/>
    </row>
    <row r="5" customFormat="false" ht="12.8" hidden="false" customHeight="false" outlineLevel="0" collapsed="false">
      <c r="B5" s="114" t="n">
        <v>2014</v>
      </c>
      <c r="C5" s="115" t="n">
        <v>3</v>
      </c>
      <c r="D5" s="114" t="n">
        <v>47</v>
      </c>
      <c r="E5" s="116" t="n">
        <v>16811748</v>
      </c>
      <c r="F5" s="116" t="n">
        <v>145661</v>
      </c>
      <c r="G5" s="117" t="n">
        <v>16666087</v>
      </c>
      <c r="H5" s="131" t="n">
        <v>66453030</v>
      </c>
      <c r="I5" s="132" t="n">
        <f aca="false">H5/G5</f>
        <v>3.98732047900626</v>
      </c>
      <c r="J5" s="117" t="n">
        <f aca="false">G5*3.8235866717</f>
        <v>63724228.1225926</v>
      </c>
      <c r="K5" s="131" t="n">
        <v>387130</v>
      </c>
      <c r="L5" s="132" t="n">
        <f aca="false">K5/F5</f>
        <v>2.65774641118762</v>
      </c>
      <c r="M5" s="117" t="n">
        <f aca="false">F5*2.511711692</f>
        <v>365858.436768412</v>
      </c>
      <c r="N5" s="131"/>
      <c r="Q5" s="117"/>
      <c r="R5" s="117"/>
      <c r="S5" s="117"/>
      <c r="V5" s="115"/>
      <c r="W5" s="115"/>
      <c r="X5" s="117"/>
    </row>
    <row r="6" customFormat="false" ht="12.8" hidden="false" customHeight="false" outlineLevel="0" collapsed="false">
      <c r="B6" s="114" t="n">
        <v>2014</v>
      </c>
      <c r="C6" s="115" t="n">
        <v>4</v>
      </c>
      <c r="D6" s="114" t="n">
        <v>48</v>
      </c>
      <c r="E6" s="116" t="n">
        <v>20743937</v>
      </c>
      <c r="F6" s="116" t="n">
        <v>143630</v>
      </c>
      <c r="G6" s="117" t="n">
        <v>20600306</v>
      </c>
      <c r="H6" s="131" t="n">
        <v>75212989</v>
      </c>
      <c r="I6" s="132" t="n">
        <f aca="false">H6/G6</f>
        <v>3.65106173665576</v>
      </c>
      <c r="J6" s="117" t="n">
        <f aca="false">G6*3.8235866717</f>
        <v>78767055.4545416</v>
      </c>
      <c r="K6" s="131" t="n">
        <v>390504</v>
      </c>
      <c r="L6" s="132" t="n">
        <f aca="false">K6/F6</f>
        <v>2.71881918819188</v>
      </c>
      <c r="M6" s="117" t="n">
        <f aca="false">F6*2.511711692</f>
        <v>360757.15032196</v>
      </c>
      <c r="N6" s="131"/>
      <c r="Q6" s="117"/>
      <c r="R6" s="117"/>
      <c r="S6" s="117"/>
      <c r="V6" s="115"/>
      <c r="W6" s="115"/>
      <c r="X6" s="117"/>
    </row>
    <row r="7" customFormat="false" ht="12.8" hidden="false" customHeight="false" outlineLevel="0" collapsed="false">
      <c r="B7" s="114" t="n">
        <v>2015</v>
      </c>
      <c r="C7" s="115" t="n">
        <v>1</v>
      </c>
      <c r="D7" s="114" t="n">
        <v>49</v>
      </c>
      <c r="E7" s="116" t="n">
        <v>18307160</v>
      </c>
      <c r="F7" s="116" t="n">
        <v>167252</v>
      </c>
      <c r="G7" s="117" t="n">
        <v>18139908</v>
      </c>
      <c r="H7" s="131" t="n">
        <v>71061517</v>
      </c>
      <c r="I7" s="132" t="n">
        <f aca="false">H7/G7</f>
        <v>3.91741330771909</v>
      </c>
      <c r="J7" s="117" t="n">
        <f aca="false">G7*3.8235866717</f>
        <v>69359510.4546642</v>
      </c>
      <c r="K7" s="131" t="n">
        <v>409117</v>
      </c>
      <c r="L7" s="132" t="n">
        <f aca="false">K7/F7</f>
        <v>2.44611125726449</v>
      </c>
      <c r="M7" s="117" t="n">
        <f aca="false">F7*2.511711692</f>
        <v>420088.803910384</v>
      </c>
      <c r="N7" s="131"/>
      <c r="Q7" s="117"/>
      <c r="R7" s="117"/>
      <c r="S7" s="117"/>
      <c r="V7" s="115"/>
      <c r="W7" s="115"/>
      <c r="X7" s="117"/>
    </row>
    <row r="8" customFormat="false" ht="12.8" hidden="false" customHeight="false" outlineLevel="0" collapsed="false">
      <c r="B8" s="114" t="n">
        <v>2015</v>
      </c>
      <c r="C8" s="115" t="n">
        <v>2</v>
      </c>
      <c r="D8" s="114" t="n">
        <v>50</v>
      </c>
      <c r="E8" s="116" t="n">
        <v>21740969</v>
      </c>
      <c r="F8" s="116" t="n">
        <v>188439</v>
      </c>
      <c r="G8" s="117" t="n">
        <v>21552530</v>
      </c>
      <c r="H8" s="131" t="n">
        <v>85808756</v>
      </c>
      <c r="I8" s="132" t="n">
        <f aca="false">H8/G8</f>
        <v>3.98137740673601</v>
      </c>
      <c r="J8" s="117" t="n">
        <f aca="false">G8*3.8235866717</f>
        <v>82407966.4494144</v>
      </c>
      <c r="K8" s="131" t="n">
        <v>442027</v>
      </c>
      <c r="L8" s="132" t="n">
        <f aca="false">K8/F8</f>
        <v>2.34572991790447</v>
      </c>
      <c r="M8" s="117" t="n">
        <f aca="false">F8*2.511711692</f>
        <v>473304.439528788</v>
      </c>
      <c r="N8" s="131"/>
      <c r="Q8" s="117"/>
      <c r="R8" s="117"/>
      <c r="S8" s="117"/>
      <c r="V8" s="115"/>
      <c r="W8" s="115"/>
      <c r="X8" s="117"/>
    </row>
    <row r="9" customFormat="false" ht="12.8" hidden="false" customHeight="false" outlineLevel="0" collapsed="false">
      <c r="A9" s="7"/>
      <c r="B9" s="47" t="n">
        <v>2015</v>
      </c>
      <c r="C9" s="7" t="n">
        <v>1</v>
      </c>
      <c r="D9" s="47" t="n">
        <v>161</v>
      </c>
      <c r="E9" s="123" t="n">
        <v>18032534.8635157</v>
      </c>
      <c r="F9" s="123" t="n">
        <v>135449.214417351</v>
      </c>
      <c r="G9" s="42" t="n">
        <f aca="false">E9-F9*0.7</f>
        <v>17937720.4134236</v>
      </c>
      <c r="H9" s="9"/>
      <c r="I9" s="133"/>
      <c r="J9" s="42" t="n">
        <f aca="false">G9*3.8235866717</f>
        <v>68586428.6934475</v>
      </c>
      <c r="K9" s="9"/>
      <c r="L9" s="133"/>
      <c r="M9" s="42" t="n">
        <f aca="false">F9*2.511711692</f>
        <v>340209.375524274</v>
      </c>
      <c r="N9" s="7"/>
      <c r="O9" s="7"/>
      <c r="P9" s="7"/>
      <c r="Q9" s="42"/>
      <c r="R9" s="42"/>
      <c r="S9" s="42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47" t="n">
        <v>2015</v>
      </c>
      <c r="C10" s="7" t="n">
        <v>2</v>
      </c>
      <c r="D10" s="47" t="n">
        <v>162</v>
      </c>
      <c r="E10" s="123" t="n">
        <v>21994045.3327323</v>
      </c>
      <c r="F10" s="123" t="n">
        <v>147604.86706059</v>
      </c>
      <c r="G10" s="42" t="n">
        <f aca="false">E10-F10*0.7</f>
        <v>21890721.9257899</v>
      </c>
      <c r="H10" s="9" t="s">
        <v>161</v>
      </c>
      <c r="I10" s="133" t="n">
        <f aca="false">AVERAGE(I3:I8)</f>
        <v>3.82358667172555</v>
      </c>
      <c r="J10" s="42" t="n">
        <f aca="false">G10*3.8235866717</f>
        <v>83701072.5893412</v>
      </c>
      <c r="K10" s="9" t="s">
        <v>161</v>
      </c>
      <c r="L10" s="133" t="n">
        <f aca="false">AVERAGE(L3:L8)</f>
        <v>2.51171169199128</v>
      </c>
      <c r="M10" s="42" t="n">
        <f aca="false">F10*2.511711692</f>
        <v>370740.870392189</v>
      </c>
      <c r="N10" s="7"/>
      <c r="O10" s="7"/>
      <c r="P10" s="7"/>
      <c r="Q10" s="42"/>
      <c r="R10" s="42"/>
      <c r="S10" s="42"/>
      <c r="T10" s="7"/>
      <c r="U10" s="7"/>
      <c r="V10" s="7"/>
      <c r="W10" s="7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47" t="n">
        <v>2015</v>
      </c>
      <c r="C11" s="7" t="n">
        <v>3</v>
      </c>
      <c r="D11" s="47" t="n">
        <v>163</v>
      </c>
      <c r="E11" s="123" t="n">
        <v>20465188.1804881</v>
      </c>
      <c r="F11" s="123" t="n">
        <v>145739.623465049</v>
      </c>
      <c r="G11" s="42" t="n">
        <f aca="false">E11-F11*0.7</f>
        <v>20363170.4440626</v>
      </c>
      <c r="H11" s="9" t="n">
        <v>76520057</v>
      </c>
      <c r="I11" s="42"/>
      <c r="J11" s="42" t="n">
        <f aca="false">G11*3.8235866717</f>
        <v>77860347.1034731</v>
      </c>
      <c r="K11" s="9" t="n">
        <v>445064</v>
      </c>
      <c r="L11" s="42"/>
      <c r="M11" s="42" t="n">
        <f aca="false">F11*2.511711692</f>
        <v>366055.91624484</v>
      </c>
      <c r="Q11" s="42"/>
      <c r="R11" s="42"/>
      <c r="S11" s="42"/>
      <c r="X11" s="42"/>
    </row>
    <row r="12" customFormat="false" ht="12.8" hidden="false" customHeight="false" outlineLevel="0" collapsed="false">
      <c r="A12" s="7"/>
      <c r="B12" s="47" t="n">
        <v>2015</v>
      </c>
      <c r="C12" s="7" t="n">
        <v>4</v>
      </c>
      <c r="D12" s="47" t="n">
        <v>164</v>
      </c>
      <c r="E12" s="123" t="n">
        <v>23452911.5468974</v>
      </c>
      <c r="F12" s="123" t="n">
        <v>142139.790789282</v>
      </c>
      <c r="G12" s="42" t="n">
        <f aca="false">E12-F12*0.7</f>
        <v>23353413.6933449</v>
      </c>
      <c r="H12" s="9" t="n">
        <v>81658874</v>
      </c>
      <c r="I12" s="42"/>
      <c r="J12" s="42" t="n">
        <f aca="false">G12*3.8235866717</f>
        <v>89293801.3365699</v>
      </c>
      <c r="K12" s="9" t="n">
        <v>414371</v>
      </c>
      <c r="L12" s="42"/>
      <c r="M12" s="42" t="n">
        <f aca="false">F12*2.511711692</f>
        <v>357014.174423874</v>
      </c>
      <c r="Q12" s="42"/>
      <c r="R12" s="42"/>
      <c r="S12" s="42"/>
      <c r="X12" s="42"/>
    </row>
    <row r="13" customFormat="false" ht="12.8" hidden="false" customHeight="false" outlineLevel="0" collapsed="false">
      <c r="A13" s="40" t="s">
        <v>162</v>
      </c>
      <c r="B13" s="40" t="n">
        <v>2016</v>
      </c>
      <c r="C13" s="5" t="n">
        <v>1</v>
      </c>
      <c r="D13" s="40" t="n">
        <v>165</v>
      </c>
      <c r="E13" s="121" t="n">
        <v>19476938.7715277</v>
      </c>
      <c r="F13" s="121" t="n">
        <v>133847.543868239</v>
      </c>
      <c r="G13" s="8" t="n">
        <f aca="false">E13-F13*0.7</f>
        <v>19383245.4908199</v>
      </c>
      <c r="H13" s="8" t="n">
        <v>71384639</v>
      </c>
      <c r="I13" s="8"/>
      <c r="J13" s="8" t="n">
        <f aca="false">G13*3.8235866717</f>
        <v>74113519.1129883</v>
      </c>
      <c r="K13" s="6" t="n">
        <v>399060</v>
      </c>
      <c r="L13" s="8"/>
      <c r="M13" s="8" t="n">
        <f aca="false">F13*2.511711692</f>
        <v>336186.440879338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3" t="n">
        <v>21738849.8895784</v>
      </c>
      <c r="F14" s="123" t="n">
        <v>143367.248183063</v>
      </c>
      <c r="G14" s="42" t="n">
        <f aca="false">E14-F14*0.7</f>
        <v>21638492.8158503</v>
      </c>
      <c r="H14" s="42" t="n">
        <v>78650764</v>
      </c>
      <c r="I14" s="42"/>
      <c r="J14" s="42" t="n">
        <f aca="false">G14*3.8235866717</f>
        <v>82736652.7263614</v>
      </c>
      <c r="K14" s="9" t="n">
        <v>377742</v>
      </c>
      <c r="L14" s="42"/>
      <c r="M14" s="42" t="n">
        <f aca="false">F14*2.511711692</f>
        <v>360097.193511266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3" t="n">
        <v>19344403.7129712</v>
      </c>
      <c r="F15" s="123" t="n">
        <v>147484.323702817</v>
      </c>
      <c r="G15" s="42" t="n">
        <f aca="false">E15-F15*0.7</f>
        <v>19241164.6863793</v>
      </c>
      <c r="H15" s="42" t="n">
        <v>72210474</v>
      </c>
      <c r="I15" s="42"/>
      <c r="J15" s="42" t="n">
        <f aca="false">G15*3.8235866717</f>
        <v>73570260.8428244</v>
      </c>
      <c r="K15" s="9" t="n">
        <v>375488</v>
      </c>
      <c r="L15" s="42"/>
      <c r="M15" s="42" t="n">
        <f aca="false">F15*2.511711692</f>
        <v>370438.100231078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3" t="n">
        <v>22341428.7027858</v>
      </c>
      <c r="F16" s="123" t="n">
        <v>149945.240267777</v>
      </c>
      <c r="G16" s="42" t="n">
        <f aca="false">E16-F16*0.7</f>
        <v>22236467.0345984</v>
      </c>
      <c r="H16" s="42" t="n">
        <v>79983678</v>
      </c>
      <c r="I16" s="42"/>
      <c r="J16" s="42" t="n">
        <f aca="false">G16*3.8235866717</f>
        <v>85023058.9791868</v>
      </c>
      <c r="K16" s="9" t="n">
        <v>355397</v>
      </c>
      <c r="L16" s="42"/>
      <c r="M16" s="42" t="n">
        <f aca="false">F16*2.511711692</f>
        <v>376619.213140325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40"/>
      <c r="B17" s="40" t="n">
        <v>2017</v>
      </c>
      <c r="C17" s="5" t="n">
        <v>1</v>
      </c>
      <c r="D17" s="40" t="n">
        <v>169</v>
      </c>
      <c r="E17" s="121" t="n">
        <v>19612845.0611577</v>
      </c>
      <c r="F17" s="121" t="n">
        <v>125831.082413354</v>
      </c>
      <c r="G17" s="8" t="n">
        <f aca="false">E17-F17*0.7</f>
        <v>19524763.3034684</v>
      </c>
      <c r="H17" s="8" t="n">
        <v>74434596</v>
      </c>
      <c r="I17" s="8"/>
      <c r="J17" s="8" t="n">
        <f aca="false">G17*3.8235866717</f>
        <v>74654624.7352388</v>
      </c>
      <c r="K17" s="6" t="n">
        <v>462191</v>
      </c>
      <c r="L17" s="8"/>
      <c r="M17" s="8" t="n">
        <f aca="false">F17*2.511711692</f>
        <v>316051.400914638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3" t="n">
        <v>23060332.8777905</v>
      </c>
      <c r="F18" s="123" t="n">
        <v>130817.10440774</v>
      </c>
      <c r="G18" s="42" t="n">
        <f aca="false">E18-F18*0.7</f>
        <v>22968760.9047051</v>
      </c>
      <c r="H18" s="42" t="n">
        <v>80479757</v>
      </c>
      <c r="I18" s="42"/>
      <c r="J18" s="42" t="n">
        <f aca="false">G18*3.8235866717</f>
        <v>87823048.0606946</v>
      </c>
      <c r="K18" s="9" t="n">
        <v>458270</v>
      </c>
      <c r="L18" s="42"/>
      <c r="M18" s="42" t="n">
        <f aca="false">F18*2.511711692</f>
        <v>328574.850654505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3" t="n">
        <v>20871101.3813579</v>
      </c>
      <c r="F19" s="123" t="n">
        <v>136624.404082265</v>
      </c>
      <c r="G19" s="42" t="n">
        <f aca="false">E19-F19*0.7</f>
        <v>20775464.2985003</v>
      </c>
      <c r="H19" s="42" t="n">
        <v>73976782</v>
      </c>
      <c r="I19" s="42"/>
      <c r="J19" s="42" t="n">
        <f aca="false">G19*3.8235866717</f>
        <v>79436788.390125</v>
      </c>
      <c r="K19" s="9" t="n">
        <v>489074</v>
      </c>
      <c r="L19" s="42"/>
      <c r="M19" s="42" t="n">
        <f aca="false">F19*2.511711692</f>
        <v>343161.113145958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3" t="n">
        <v>24201653.2755932</v>
      </c>
      <c r="F20" s="123" t="n">
        <v>137226.502049696</v>
      </c>
      <c r="G20" s="42" t="n">
        <f aca="false">E20-F20*0.7</f>
        <v>24105594.7241584</v>
      </c>
      <c r="H20" s="42" t="n">
        <v>82408987.5633976</v>
      </c>
      <c r="I20" s="42"/>
      <c r="J20" s="42" t="n">
        <f aca="false">G20*3.8235866717</f>
        <v>92169830.7006939</v>
      </c>
      <c r="K20" s="9"/>
      <c r="L20" s="42"/>
      <c r="M20" s="42" t="n">
        <f aca="false">F20*2.511711692</f>
        <v>344673.409650483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40"/>
      <c r="B21" s="40" t="n">
        <v>2018</v>
      </c>
      <c r="C21" s="5" t="n">
        <v>1</v>
      </c>
      <c r="D21" s="40" t="n">
        <v>173</v>
      </c>
      <c r="E21" s="121" t="n">
        <v>21065512.3602662</v>
      </c>
      <c r="F21" s="121" t="n">
        <v>122300.514644915</v>
      </c>
      <c r="G21" s="8" t="n">
        <f aca="false">E21-F21*0.7</f>
        <v>20979902.0000147</v>
      </c>
      <c r="H21" s="8"/>
      <c r="I21" s="8"/>
      <c r="J21" s="8" t="n">
        <f aca="false">G21*3.8235866717</f>
        <v>80218473.6608284</v>
      </c>
      <c r="K21" s="6"/>
      <c r="L21" s="8"/>
      <c r="M21" s="8" t="n">
        <f aca="false">F21*2.511711692</f>
        <v>307183.632571249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3" t="n">
        <v>23565321.9529854</v>
      </c>
      <c r="F22" s="123" t="n">
        <v>117194.000885593</v>
      </c>
      <c r="G22" s="42" t="n">
        <f aca="false">E22-F22*0.7</f>
        <v>23483286.1523655</v>
      </c>
      <c r="H22" s="42"/>
      <c r="I22" s="42"/>
      <c r="J22" s="42" t="n">
        <f aca="false">G22*3.8235866717</f>
        <v>89790379.9399018</v>
      </c>
      <c r="K22" s="9"/>
      <c r="L22" s="42"/>
      <c r="M22" s="42" t="n">
        <f aca="false">F22*2.511711692</f>
        <v>294357.542256602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3" t="n">
        <v>19375242.112084</v>
      </c>
      <c r="F23" s="123" t="n">
        <v>112516.252418624</v>
      </c>
      <c r="G23" s="42" t="n">
        <f aca="false">E23-F23*0.7</f>
        <v>19296480.7353909</v>
      </c>
      <c r="H23" s="42"/>
      <c r="I23" s="42"/>
      <c r="J23" s="42" t="n">
        <f aca="false">G23*3.8235866717</f>
        <v>73781766.5505566</v>
      </c>
      <c r="K23" s="9"/>
      <c r="L23" s="42"/>
      <c r="M23" s="42" t="n">
        <f aca="false">F23*2.511711692</f>
        <v>282608.386739882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3" t="n">
        <v>20966746.2901892</v>
      </c>
      <c r="F24" s="123" t="n">
        <v>102142.006075911</v>
      </c>
      <c r="G24" s="42" t="n">
        <f aca="false">E24-F24*0.7</f>
        <v>20895246.885936</v>
      </c>
      <c r="H24" s="42"/>
      <c r="I24" s="42"/>
      <c r="J24" s="42" t="n">
        <f aca="false">G24*3.8235866717</f>
        <v>79894787.4949459</v>
      </c>
      <c r="K24" s="9"/>
      <c r="L24" s="42"/>
      <c r="M24" s="42" t="n">
        <f aca="false">F24*2.511711692</f>
        <v>256551.270905201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40"/>
      <c r="B25" s="40" t="n">
        <v>2019</v>
      </c>
      <c r="C25" s="5" t="n">
        <v>1</v>
      </c>
      <c r="D25" s="40" t="n">
        <v>177</v>
      </c>
      <c r="E25" s="121" t="n">
        <v>18073070.8458305</v>
      </c>
      <c r="F25" s="121" t="n">
        <v>109942.340242882</v>
      </c>
      <c r="G25" s="8" t="n">
        <f aca="false">E25-F25*0.7</f>
        <v>17996111.2076605</v>
      </c>
      <c r="H25" s="8"/>
      <c r="I25" s="8"/>
      <c r="J25" s="8" t="n">
        <f aca="false">G25*3.8235866717</f>
        <v>68809690.9560418</v>
      </c>
      <c r="K25" s="6"/>
      <c r="L25" s="8"/>
      <c r="M25" s="8" t="n">
        <f aca="false">F25*2.511711692</f>
        <v>276143.461433889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3" t="n">
        <v>20754439.5946759</v>
      </c>
      <c r="F26" s="123" t="n">
        <v>100761.24723165</v>
      </c>
      <c r="G26" s="42" t="n">
        <f aca="false">E26-F26*0.7</f>
        <v>20683906.7216138</v>
      </c>
      <c r="H26" s="42" t="n">
        <v>1000</v>
      </c>
      <c r="I26" s="42"/>
      <c r="J26" s="42" t="n">
        <f aca="false">G26*3.8235866717</f>
        <v>79086710.0594484</v>
      </c>
      <c r="K26" s="9"/>
      <c r="L26" s="42"/>
      <c r="M26" s="42" t="n">
        <f aca="false">F26*2.511711692</f>
        <v>253083.202772238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3" t="n">
        <v>18183781.4174538</v>
      </c>
      <c r="F27" s="123" t="n">
        <v>98966.0071782411</v>
      </c>
      <c r="G27" s="42" t="n">
        <f aca="false">E27-F27*0.7</f>
        <v>18114505.212429</v>
      </c>
      <c r="H27" s="42"/>
      <c r="I27" s="42"/>
      <c r="J27" s="42" t="n">
        <f aca="false">G27*3.8235866717</f>
        <v>69262380.6946838</v>
      </c>
      <c r="K27" s="9"/>
      <c r="L27" s="42"/>
      <c r="M27" s="42" t="n">
        <f aca="false">F27*2.511711692</f>
        <v>248574.077340144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3" t="n">
        <v>20529433.934924</v>
      </c>
      <c r="F28" s="123" t="n">
        <v>99045.2493544169</v>
      </c>
      <c r="G28" s="42" t="n">
        <f aca="false">E28-F28*0.7</f>
        <v>20460102.2603759</v>
      </c>
      <c r="H28" s="42"/>
      <c r="I28" s="42"/>
      <c r="J28" s="42" t="n">
        <f aca="false">G28*3.8235866717</f>
        <v>78230974.3043925</v>
      </c>
      <c r="K28" s="9"/>
      <c r="L28" s="42"/>
      <c r="M28" s="42" t="n">
        <f aca="false">F28*2.511711692</f>
        <v>248773.110840544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40"/>
      <c r="B29" s="40" t="n">
        <v>2020</v>
      </c>
      <c r="C29" s="5" t="n">
        <v>1</v>
      </c>
      <c r="D29" s="40" t="n">
        <v>181</v>
      </c>
      <c r="E29" s="121" t="n">
        <v>17687698.7694964</v>
      </c>
      <c r="F29" s="121" t="n">
        <v>103331.541801251</v>
      </c>
      <c r="G29" s="8" t="n">
        <f aca="false">E29-F29*0.7</f>
        <v>17615366.6902355</v>
      </c>
      <c r="H29" s="8"/>
      <c r="I29" s="8"/>
      <c r="J29" s="8" t="n">
        <f aca="false">G29*3.8235866717</f>
        <v>67353881.2938926</v>
      </c>
      <c r="K29" s="6"/>
      <c r="L29" s="8"/>
      <c r="M29" s="8" t="n">
        <f aca="false">F29*2.511711692</f>
        <v>259539.041694588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3" t="n">
        <v>20473505.8305452</v>
      </c>
      <c r="F30" s="123" t="n">
        <v>98788.7835407806</v>
      </c>
      <c r="G30" s="42" t="n">
        <f aca="false">E30-F30*0.7</f>
        <v>20404353.6820666</v>
      </c>
      <c r="H30" s="42"/>
      <c r="I30" s="42"/>
      <c r="J30" s="42" t="n">
        <f aca="false">G30*3.8235866717</f>
        <v>78017814.7834028</v>
      </c>
      <c r="K30" s="9"/>
      <c r="L30" s="42"/>
      <c r="M30" s="42" t="n">
        <f aca="false">F30*2.511711692</f>
        <v>248128.942657836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3" t="n">
        <v>18603830.2315608</v>
      </c>
      <c r="F31" s="123" t="n">
        <v>107547.366146547</v>
      </c>
      <c r="G31" s="42" t="n">
        <f aca="false">E31-F31*0.7</f>
        <v>18528547.0752582</v>
      </c>
      <c r="H31" s="42"/>
      <c r="I31" s="42"/>
      <c r="J31" s="42" t="n">
        <f aca="false">G31*3.8235866717</f>
        <v>70845505.6429234</v>
      </c>
      <c r="K31" s="9"/>
      <c r="L31" s="42"/>
      <c r="M31" s="42" t="n">
        <f aca="false">F31*2.511711692</f>
        <v>270127.976994086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3" t="n">
        <v>21323981.1075745</v>
      </c>
      <c r="F32" s="123" t="n">
        <v>106071.380479181</v>
      </c>
      <c r="G32" s="42" t="n">
        <f aca="false">E32-F32*0.7</f>
        <v>21249731.1412391</v>
      </c>
      <c r="H32" s="42"/>
      <c r="I32" s="42"/>
      <c r="J32" s="42" t="n">
        <f aca="false">G32*3.8235866717</f>
        <v>81250188.7688502</v>
      </c>
      <c r="K32" s="9"/>
      <c r="L32" s="42"/>
      <c r="M32" s="42" t="n">
        <f aca="false">F32*2.511711692</f>
        <v>266420.72653614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40"/>
      <c r="B33" s="40" t="n">
        <v>2021</v>
      </c>
      <c r="C33" s="5" t="n">
        <v>1</v>
      </c>
      <c r="D33" s="40" t="n">
        <v>185</v>
      </c>
      <c r="E33" s="121" t="n">
        <v>18506826.6148655</v>
      </c>
      <c r="F33" s="121" t="n">
        <v>115940.457636816</v>
      </c>
      <c r="G33" s="8" t="n">
        <f aca="false">E33-F33*0.7</f>
        <v>18425668.2945198</v>
      </c>
      <c r="H33" s="8"/>
      <c r="I33" s="8"/>
      <c r="J33" s="8" t="n">
        <f aca="false">G33*3.8235866717</f>
        <v>70452139.7080911</v>
      </c>
      <c r="K33" s="6"/>
      <c r="L33" s="8"/>
      <c r="M33" s="8" t="n">
        <f aca="false">F33*2.511711692</f>
        <v>291209.003022221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3" t="n">
        <v>21610214.3232847</v>
      </c>
      <c r="F34" s="123" t="n">
        <v>106219.02610756</v>
      </c>
      <c r="G34" s="42" t="n">
        <f aca="false">E34-F34*0.7</f>
        <v>21535861.0050094</v>
      </c>
      <c r="H34" s="42"/>
      <c r="I34" s="42"/>
      <c r="J34" s="42" t="n">
        <f aca="false">G34*3.8235866717</f>
        <v>82344231.1023376</v>
      </c>
      <c r="K34" s="9"/>
      <c r="L34" s="42"/>
      <c r="M34" s="42" t="n">
        <f aca="false">F34*2.511711692</f>
        <v>266791.569787212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3" t="n">
        <v>18766192.6114892</v>
      </c>
      <c r="F35" s="123" t="n">
        <v>111608.584158504</v>
      </c>
      <c r="G35" s="42" t="n">
        <f aca="false">E35-F35*0.7</f>
        <v>18688066.6025782</v>
      </c>
      <c r="H35" s="42"/>
      <c r="I35" s="42"/>
      <c r="J35" s="42" t="n">
        <f aca="false">G35*3.8235866717</f>
        <v>71455442.38146</v>
      </c>
      <c r="K35" s="9"/>
      <c r="L35" s="42"/>
      <c r="M35" s="42" t="n">
        <f aca="false">F35*2.511711692</f>
        <v>280328.58575848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3" t="n">
        <v>22030564.6792524</v>
      </c>
      <c r="F36" s="123" t="n">
        <v>107779.546568845</v>
      </c>
      <c r="G36" s="42" t="n">
        <f aca="false">E36-F36*0.7</f>
        <v>21955118.9966542</v>
      </c>
      <c r="H36" s="42"/>
      <c r="I36" s="42"/>
      <c r="J36" s="42" t="n">
        <f aca="false">G36*3.8235866717</f>
        <v>83947300.3711946</v>
      </c>
      <c r="K36" s="9"/>
      <c r="L36" s="42"/>
      <c r="M36" s="42" t="n">
        <f aca="false">F36*2.511711692</f>
        <v>270711.147275426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40"/>
      <c r="B37" s="40" t="n">
        <v>2022</v>
      </c>
      <c r="C37" s="5" t="n">
        <v>1</v>
      </c>
      <c r="D37" s="40" t="n">
        <v>189</v>
      </c>
      <c r="E37" s="121" t="n">
        <v>19392300.2877094</v>
      </c>
      <c r="F37" s="121" t="n">
        <v>115121.057274362</v>
      </c>
      <c r="G37" s="8" t="n">
        <f aca="false">E37-F37*0.7</f>
        <v>19311715.5476173</v>
      </c>
      <c r="H37" s="8"/>
      <c r="I37" s="8"/>
      <c r="J37" s="8" t="n">
        <f aca="false">G37*3.8235866717</f>
        <v>73840018.1755313</v>
      </c>
      <c r="K37" s="6"/>
      <c r="L37" s="8"/>
      <c r="M37" s="8" t="n">
        <f aca="false">F37*2.511711692</f>
        <v>289150.905551417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3" t="n">
        <v>22386353.7598188</v>
      </c>
      <c r="F38" s="123" t="n">
        <v>112850.394702728</v>
      </c>
      <c r="G38" s="42" t="n">
        <f aca="false">E38-F38*0.7</f>
        <v>22307358.4835269</v>
      </c>
      <c r="H38" s="42"/>
      <c r="I38" s="42"/>
      <c r="J38" s="42" t="n">
        <f aca="false">G38*3.8235866717</f>
        <v>85294118.5784473</v>
      </c>
      <c r="K38" s="9"/>
      <c r="L38" s="42"/>
      <c r="M38" s="42" t="n">
        <f aca="false">F38*2.511711692</f>
        <v>283447.655821658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3" t="n">
        <v>19613884.5997374</v>
      </c>
      <c r="F39" s="123" t="n">
        <v>116025.31288796</v>
      </c>
      <c r="G39" s="42" t="n">
        <f aca="false">E39-F39*0.7</f>
        <v>19532666.8807158</v>
      </c>
      <c r="H39" s="42"/>
      <c r="I39" s="42"/>
      <c r="J39" s="42" t="n">
        <f aca="false">G39*3.8235866717</f>
        <v>74684844.7478609</v>
      </c>
      <c r="K39" s="9"/>
      <c r="L39" s="42"/>
      <c r="M39" s="42" t="n">
        <f aca="false">F39*2.511711692</f>
        <v>291422.134948646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3" t="n">
        <v>22866738.2077906</v>
      </c>
      <c r="F40" s="123" t="n">
        <v>117256.772201692</v>
      </c>
      <c r="G40" s="42" t="n">
        <f aca="false">E40-F40*0.7</f>
        <v>22784658.4672494</v>
      </c>
      <c r="H40" s="42"/>
      <c r="I40" s="42"/>
      <c r="J40" s="42" t="n">
        <f aca="false">G40*3.8235866717</f>
        <v>87119116.4346114</v>
      </c>
      <c r="K40" s="9"/>
      <c r="L40" s="42"/>
      <c r="M40" s="42" t="n">
        <f aca="false">F40*2.511711692</f>
        <v>294515.205705171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40"/>
      <c r="B41" s="40" t="n">
        <v>2023</v>
      </c>
      <c r="C41" s="5" t="n">
        <v>1</v>
      </c>
      <c r="D41" s="40" t="n">
        <v>193</v>
      </c>
      <c r="E41" s="121" t="n">
        <v>20100481.2813461</v>
      </c>
      <c r="F41" s="121" t="n">
        <v>116374.715676548</v>
      </c>
      <c r="G41" s="8" t="n">
        <f aca="false">E41-F41*0.7</f>
        <v>20019018.9803725</v>
      </c>
      <c r="H41" s="8"/>
      <c r="I41" s="8"/>
      <c r="J41" s="8" t="n">
        <f aca="false">G41*3.8235866717</f>
        <v>76544454.1538616</v>
      </c>
      <c r="K41" s="6"/>
      <c r="L41" s="8"/>
      <c r="M41" s="8" t="n">
        <f aca="false">F41*2.511711692</f>
        <v>292299.734017961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3" t="n">
        <v>23467381.2983864</v>
      </c>
      <c r="F42" s="123" t="n">
        <v>119851.576087987</v>
      </c>
      <c r="G42" s="42" t="n">
        <f aca="false">E42-F42*0.7</f>
        <v>23383485.1951248</v>
      </c>
      <c r="H42" s="42"/>
      <c r="I42" s="42"/>
      <c r="J42" s="42" t="n">
        <f aca="false">G42*3.8235866717</f>
        <v>89408782.3299736</v>
      </c>
      <c r="K42" s="9"/>
      <c r="L42" s="42"/>
      <c r="M42" s="42" t="n">
        <f aca="false">F42*2.511711692</f>
        <v>301032.604964826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3" t="n">
        <v>20876676.0138591</v>
      </c>
      <c r="F43" s="123" t="n">
        <v>119033.778117432</v>
      </c>
      <c r="G43" s="42" t="n">
        <f aca="false">E43-F43*0.7</f>
        <v>20793352.3691769</v>
      </c>
      <c r="H43" s="42"/>
      <c r="I43" s="42"/>
      <c r="J43" s="42" t="n">
        <f aca="false">G43*3.8235866717</f>
        <v>79505184.9787463</v>
      </c>
      <c r="K43" s="9"/>
      <c r="L43" s="42"/>
      <c r="M43" s="42" t="n">
        <f aca="false">F43*2.511711692</f>
        <v>298978.532240489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3" t="n">
        <v>24531938.9023667</v>
      </c>
      <c r="F44" s="123" t="n">
        <v>114012.572196762</v>
      </c>
      <c r="G44" s="42" t="n">
        <f aca="false">E44-F44*0.7</f>
        <v>24452130.1018289</v>
      </c>
      <c r="H44" s="42"/>
      <c r="I44" s="42"/>
      <c r="J44" s="42" t="n">
        <f aca="false">G44*3.8235866717</f>
        <v>93494838.7520274</v>
      </c>
      <c r="K44" s="9"/>
      <c r="L44" s="42"/>
      <c r="M44" s="42" t="n">
        <f aca="false">F44*2.511711692</f>
        <v>286366.710621602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40"/>
      <c r="B45" s="40" t="n">
        <v>2024</v>
      </c>
      <c r="C45" s="5" t="n">
        <v>1</v>
      </c>
      <c r="D45" s="40" t="n">
        <v>197</v>
      </c>
      <c r="E45" s="121" t="n">
        <v>21466452.878473</v>
      </c>
      <c r="F45" s="121" t="n">
        <v>121136.704802014</v>
      </c>
      <c r="G45" s="8" t="n">
        <f aca="false">E45-F45*0.7</f>
        <v>21381657.1851116</v>
      </c>
      <c r="H45" s="8"/>
      <c r="I45" s="8"/>
      <c r="J45" s="8" t="n">
        <f aca="false">G45*3.8235866717</f>
        <v>81754619.4318514</v>
      </c>
      <c r="K45" s="6"/>
      <c r="L45" s="8"/>
      <c r="M45" s="8" t="n">
        <f aca="false">F45*2.511711692</f>
        <v>304260.477781571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3" t="n">
        <v>25027834.8747933</v>
      </c>
      <c r="F46" s="123" t="n">
        <v>115657.969204585</v>
      </c>
      <c r="G46" s="42" t="n">
        <f aca="false">E46-F46*0.7</f>
        <v>24946874.2963501</v>
      </c>
      <c r="H46" s="42"/>
      <c r="I46" s="42"/>
      <c r="J46" s="42" t="n">
        <f aca="false">G46*3.8235866717</f>
        <v>95386536.0600996</v>
      </c>
      <c r="K46" s="9"/>
      <c r="L46" s="42"/>
      <c r="M46" s="42" t="n">
        <f aca="false">F46*2.511711692</f>
        <v>290499.473524132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3" t="n">
        <v>22169629.3528084</v>
      </c>
      <c r="F47" s="123" t="n">
        <v>117029.660188562</v>
      </c>
      <c r="G47" s="42" t="n">
        <f aca="false">E47-F47*0.7</f>
        <v>22087708.5906764</v>
      </c>
      <c r="H47" s="42"/>
      <c r="I47" s="42"/>
      <c r="J47" s="42" t="n">
        <f aca="false">G47*3.8235866717</f>
        <v>84454268.1757039</v>
      </c>
      <c r="K47" s="9"/>
      <c r="L47" s="42"/>
      <c r="M47" s="42" t="n">
        <f aca="false">F47*2.511711692</f>
        <v>293944.765806399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3" t="n">
        <v>25498183.6503466</v>
      </c>
      <c r="F48" s="123" t="n">
        <v>120774.231998077</v>
      </c>
      <c r="G48" s="42" t="n">
        <f aca="false">E48-F48*0.7</f>
        <v>25413641.687948</v>
      </c>
      <c r="H48" s="42"/>
      <c r="I48" s="42"/>
      <c r="J48" s="42" t="n">
        <f aca="false">G48*3.8235866717</f>
        <v>97171261.6373974</v>
      </c>
      <c r="K48" s="9"/>
      <c r="L48" s="42"/>
      <c r="M48" s="42" t="n">
        <f aca="false">F48*2.511711692</f>
        <v>303350.05060189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40"/>
      <c r="B49" s="40" t="n">
        <v>2025</v>
      </c>
      <c r="C49" s="5" t="n">
        <v>1</v>
      </c>
      <c r="D49" s="40" t="n">
        <v>201</v>
      </c>
      <c r="E49" s="121" t="n">
        <v>22265304.6315305</v>
      </c>
      <c r="F49" s="121" t="n">
        <v>121815.2262653</v>
      </c>
      <c r="G49" s="8" t="n">
        <f aca="false">E49-F49*0.7</f>
        <v>22180033.9731447</v>
      </c>
      <c r="H49" s="8"/>
      <c r="I49" s="8"/>
      <c r="J49" s="8" t="n">
        <f aca="false">G49*3.8235866717</f>
        <v>84807282.2775695</v>
      </c>
      <c r="K49" s="6"/>
      <c r="L49" s="8"/>
      <c r="M49" s="8" t="n">
        <f aca="false">F49*2.511711692</f>
        <v>305964.72807418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3" t="n">
        <v>25923899.8233465</v>
      </c>
      <c r="F50" s="123" t="n">
        <v>120881.084029191</v>
      </c>
      <c r="G50" s="42" t="n">
        <f aca="false">E50-F50*0.7</f>
        <v>25839283.0645261</v>
      </c>
      <c r="H50" s="42"/>
      <c r="I50" s="42"/>
      <c r="J50" s="42" t="n">
        <f aca="false">G50*3.8235866717</f>
        <v>98798738.3318055</v>
      </c>
      <c r="K50" s="9"/>
      <c r="L50" s="42"/>
      <c r="M50" s="42" t="n">
        <f aca="false">F50*2.511711692</f>
        <v>303618.432097755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3" t="n">
        <v>22866419.5352074</v>
      </c>
      <c r="F51" s="123" t="n">
        <v>121573.658948849</v>
      </c>
      <c r="G51" s="42" t="n">
        <f aca="false">E51-F51*0.7</f>
        <v>22781317.9739432</v>
      </c>
      <c r="H51" s="42"/>
      <c r="I51" s="42"/>
      <c r="J51" s="42" t="n">
        <f aca="false">G51*3.8235866717</f>
        <v>87106343.768929</v>
      </c>
      <c r="K51" s="9"/>
      <c r="L51" s="42"/>
      <c r="M51" s="42" t="n">
        <f aca="false">F51*2.511711692</f>
        <v>305357.980621044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3" t="n">
        <v>26550235.0209403</v>
      </c>
      <c r="F52" s="123" t="n">
        <v>121771.828491826</v>
      </c>
      <c r="G52" s="42" t="n">
        <f aca="false">E52-F52*0.7</f>
        <v>26464994.7409961</v>
      </c>
      <c r="H52" s="42"/>
      <c r="I52" s="42"/>
      <c r="J52" s="42" t="n">
        <f aca="false">G52*3.8235866717</f>
        <v>101191201.158283</v>
      </c>
      <c r="K52" s="9"/>
      <c r="L52" s="42"/>
      <c r="M52" s="42" t="n">
        <f aca="false">F52*2.511711692</f>
        <v>305855.725379138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40"/>
      <c r="B53" s="40" t="n">
        <v>2026</v>
      </c>
      <c r="C53" s="5" t="n">
        <v>1</v>
      </c>
      <c r="D53" s="40" t="n">
        <v>205</v>
      </c>
      <c r="E53" s="121" t="n">
        <v>23254913.6840054</v>
      </c>
      <c r="F53" s="121" t="n">
        <v>127195.936695162</v>
      </c>
      <c r="G53" s="8" t="n">
        <f aca="false">E53-F53*0.7</f>
        <v>23165876.5283188</v>
      </c>
      <c r="H53" s="8"/>
      <c r="I53" s="8"/>
      <c r="J53" s="8" t="n">
        <f aca="false">G53*3.8235866717</f>
        <v>88576736.7319276</v>
      </c>
      <c r="K53" s="6"/>
      <c r="L53" s="8"/>
      <c r="M53" s="8" t="n">
        <f aca="false">F53*2.511711692</f>
        <v>319479.52137213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3" t="n">
        <v>26955900.4955085</v>
      </c>
      <c r="F54" s="123" t="n">
        <v>126753.989298077</v>
      </c>
      <c r="G54" s="42" t="n">
        <f aca="false">E54-F54*0.7</f>
        <v>26867172.7029998</v>
      </c>
      <c r="H54" s="42"/>
      <c r="I54" s="42"/>
      <c r="J54" s="42" t="n">
        <f aca="false">G54*3.8235866717</f>
        <v>102728963.453452</v>
      </c>
      <c r="K54" s="9"/>
      <c r="L54" s="42"/>
      <c r="M54" s="42" t="n">
        <f aca="false">F54*2.511711692</f>
        <v>318369.476927623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3" t="n">
        <v>23922981.8308895</v>
      </c>
      <c r="F55" s="123" t="n">
        <v>123238.871202022</v>
      </c>
      <c r="G55" s="42" t="n">
        <f aca="false">E55-F55*0.7</f>
        <v>23836714.621048</v>
      </c>
      <c r="H55" s="42"/>
      <c r="I55" s="42"/>
      <c r="J55" s="42" t="n">
        <f aca="false">G55*3.8235866717</f>
        <v>91141744.3221558</v>
      </c>
      <c r="K55" s="9"/>
      <c r="L55" s="42"/>
      <c r="M55" s="42" t="n">
        <f aca="false">F55*2.511711692</f>
        <v>309540.513707002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3" t="n">
        <v>27858257.5907917</v>
      </c>
      <c r="F56" s="123" t="n">
        <v>127462.636851538</v>
      </c>
      <c r="G56" s="42" t="n">
        <f aca="false">E56-F56*0.7</f>
        <v>27769033.7449956</v>
      </c>
      <c r="H56" s="42"/>
      <c r="I56" s="42"/>
      <c r="J56" s="42" t="n">
        <f aca="false">G56*3.8235866717</f>
        <v>106177307.313353</v>
      </c>
      <c r="K56" s="9"/>
      <c r="L56" s="42"/>
      <c r="M56" s="42" t="n">
        <f aca="false">F56*2.511711692</f>
        <v>320149.395273157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40"/>
      <c r="B57" s="40" t="n">
        <v>2027</v>
      </c>
      <c r="C57" s="5" t="n">
        <v>1</v>
      </c>
      <c r="D57" s="40" t="n">
        <v>209</v>
      </c>
      <c r="E57" s="121" t="n">
        <v>24555672.1064499</v>
      </c>
      <c r="F57" s="121" t="n">
        <v>125608.117078995</v>
      </c>
      <c r="G57" s="8" t="n">
        <f aca="false">E57-F57*0.7</f>
        <v>24467746.4244947</v>
      </c>
      <c r="H57" s="8"/>
      <c r="I57" s="8"/>
      <c r="J57" s="8" t="n">
        <f aca="false">G57*3.8235866717</f>
        <v>93554549.1152331</v>
      </c>
      <c r="K57" s="6"/>
      <c r="L57" s="8"/>
      <c r="M57" s="8" t="n">
        <f aca="false">F57*2.511711692</f>
        <v>315491.376277416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3" t="n">
        <v>28364753.4481964</v>
      </c>
      <c r="F58" s="123" t="n">
        <v>126136.716679097</v>
      </c>
      <c r="G58" s="42" t="n">
        <f aca="false">E58-F58*0.7</f>
        <v>28276457.746521</v>
      </c>
      <c r="H58" s="42"/>
      <c r="I58" s="42"/>
      <c r="J58" s="42" t="n">
        <f aca="false">G58*3.8235866717</f>
        <v>108117486.962486</v>
      </c>
      <c r="K58" s="9"/>
      <c r="L58" s="42"/>
      <c r="M58" s="42" t="n">
        <f aca="false">F58*2.511711692</f>
        <v>316819.066073379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3" t="n">
        <v>24879605.0127264</v>
      </c>
      <c r="F59" s="123" t="n">
        <v>126465.787250779</v>
      </c>
      <c r="G59" s="42" t="n">
        <f aca="false">E59-F59*0.7</f>
        <v>24791078.9616509</v>
      </c>
      <c r="H59" s="42"/>
      <c r="I59" s="42"/>
      <c r="J59" s="42" t="n">
        <f aca="false">G59*3.8235866717</f>
        <v>94790839.0948306</v>
      </c>
      <c r="K59" s="9"/>
      <c r="L59" s="42"/>
      <c r="M59" s="42" t="n">
        <f aca="false">F59*2.511711692</f>
        <v>317645.596475767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3" t="n">
        <v>28820322.9182651</v>
      </c>
      <c r="F60" s="123" t="n">
        <v>129398.236458705</v>
      </c>
      <c r="G60" s="42" t="n">
        <f aca="false">E60-F60*0.7</f>
        <v>28729744.152744</v>
      </c>
      <c r="H60" s="42"/>
      <c r="I60" s="42"/>
      <c r="J60" s="42" t="n">
        <f aca="false">G60*3.8235866717</f>
        <v>109850666.823783</v>
      </c>
      <c r="K60" s="9"/>
      <c r="L60" s="42"/>
      <c r="M60" s="42" t="n">
        <f aca="false">F60*2.511711692</f>
        <v>325011.063437509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40"/>
      <c r="B61" s="40" t="n">
        <v>2028</v>
      </c>
      <c r="C61" s="5" t="n">
        <v>1</v>
      </c>
      <c r="D61" s="40" t="n">
        <v>213</v>
      </c>
      <c r="E61" s="121" t="n">
        <v>25545363.6705339</v>
      </c>
      <c r="F61" s="121" t="n">
        <v>128233.223663303</v>
      </c>
      <c r="G61" s="8" t="n">
        <f aca="false">E61-F61*0.7</f>
        <v>25455600.4139696</v>
      </c>
      <c r="H61" s="8"/>
      <c r="I61" s="8"/>
      <c r="J61" s="8" t="n">
        <f aca="false">G61*3.8235866717</f>
        <v>97331694.4629752</v>
      </c>
      <c r="K61" s="6"/>
      <c r="L61" s="8"/>
      <c r="M61" s="8" t="n">
        <f aca="false">F61*2.511711692</f>
        <v>322084.887177968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3" t="n">
        <v>29325770.8722839</v>
      </c>
      <c r="F62" s="123" t="n">
        <v>123997.339596479</v>
      </c>
      <c r="G62" s="42" t="n">
        <f aca="false">E62-F62*0.7</f>
        <v>29238972.7345664</v>
      </c>
      <c r="H62" s="42"/>
      <c r="I62" s="42"/>
      <c r="J62" s="42" t="n">
        <f aca="false">G62*3.8235866717</f>
        <v>111797746.442088</v>
      </c>
      <c r="K62" s="9"/>
      <c r="L62" s="42"/>
      <c r="M62" s="42" t="n">
        <f aca="false">F62*2.511711692</f>
        <v>311445.567641372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3" t="n">
        <v>25556312.7267912</v>
      </c>
      <c r="F63" s="123" t="n">
        <v>128702.93733048</v>
      </c>
      <c r="G63" s="42" t="n">
        <f aca="false">E63-F63*0.7</f>
        <v>25466220.6706598</v>
      </c>
      <c r="H63" s="42"/>
      <c r="I63" s="42"/>
      <c r="J63" s="42" t="n">
        <f aca="false">G63*3.8235866717</f>
        <v>97372301.9349061</v>
      </c>
      <c r="K63" s="9"/>
      <c r="L63" s="42"/>
      <c r="M63" s="42" t="n">
        <f aca="false">F63*2.511711692</f>
        <v>323264.672487709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3" t="n">
        <v>29472523.3536262</v>
      </c>
      <c r="F64" s="123" t="n">
        <v>134254.218327929</v>
      </c>
      <c r="G64" s="42" t="n">
        <f aca="false">E64-F64*0.7</f>
        <v>29378545.4007966</v>
      </c>
      <c r="H64" s="42"/>
      <c r="I64" s="42"/>
      <c r="J64" s="42" t="n">
        <f aca="false">G64*3.8235866717</f>
        <v>112331414.628419</v>
      </c>
      <c r="K64" s="9"/>
      <c r="L64" s="42"/>
      <c r="M64" s="42" t="n">
        <f aca="false">F64*2.511711692</f>
        <v>337207.88987458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40"/>
      <c r="B65" s="40" t="n">
        <v>2029</v>
      </c>
      <c r="C65" s="5" t="n">
        <v>1</v>
      </c>
      <c r="D65" s="40" t="n">
        <v>217</v>
      </c>
      <c r="E65" s="121" t="n">
        <v>25994100.9238143</v>
      </c>
      <c r="F65" s="121" t="n">
        <v>132995.682412859</v>
      </c>
      <c r="G65" s="8" t="n">
        <f aca="false">E65-F65*0.7</f>
        <v>25901003.9461253</v>
      </c>
      <c r="H65" s="8"/>
      <c r="I65" s="8"/>
      <c r="J65" s="8" t="n">
        <f aca="false">G65*3.8235866717</f>
        <v>99034733.4720538</v>
      </c>
      <c r="K65" s="6"/>
      <c r="L65" s="8"/>
      <c r="M65" s="8" t="n">
        <f aca="false">F65*2.511711692</f>
        <v>334046.810501896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3" t="n">
        <v>30082756.4031974</v>
      </c>
      <c r="F66" s="123" t="n">
        <v>136199.309365656</v>
      </c>
      <c r="G66" s="42" t="n">
        <f aca="false">E66-F66*0.7</f>
        <v>29987416.8866415</v>
      </c>
      <c r="H66" s="42"/>
      <c r="I66" s="42"/>
      <c r="J66" s="42" t="n">
        <f aca="false">G66*3.8235866717</f>
        <v>114659487.526474</v>
      </c>
      <c r="K66" s="9"/>
      <c r="L66" s="42"/>
      <c r="M66" s="42" t="n">
        <f aca="false">F66*2.511711692</f>
        <v>342093.397776042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3" t="n">
        <v>26408344.2161797</v>
      </c>
      <c r="F67" s="123" t="n">
        <v>135266.257263435</v>
      </c>
      <c r="G67" s="42" t="n">
        <f aca="false">E67-F67*0.7</f>
        <v>26313657.8360953</v>
      </c>
      <c r="H67" s="42"/>
      <c r="I67" s="42"/>
      <c r="J67" s="42" t="n">
        <f aca="false">G67*3.8235866717</f>
        <v>100612551.385768</v>
      </c>
      <c r="K67" s="9"/>
      <c r="L67" s="42"/>
      <c r="M67" s="42" t="n">
        <f aca="false">F67*2.511711692</f>
        <v>339749.83990165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3" t="n">
        <v>30531716.0394234</v>
      </c>
      <c r="F68" s="123" t="n">
        <v>132993.262927973</v>
      </c>
      <c r="G68" s="42" t="n">
        <f aca="false">E68-F68*0.7</f>
        <v>30438620.7553739</v>
      </c>
      <c r="H68" s="42"/>
      <c r="I68" s="42"/>
      <c r="J68" s="42" t="n">
        <f aca="false">G68*3.8235866717</f>
        <v>116384704.625179</v>
      </c>
      <c r="K68" s="9"/>
      <c r="L68" s="42"/>
      <c r="M68" s="42" t="n">
        <f aca="false">F68*2.511711692</f>
        <v>334040.73345342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40"/>
      <c r="B69" s="40" t="n">
        <v>2030</v>
      </c>
      <c r="C69" s="5" t="n">
        <v>1</v>
      </c>
      <c r="D69" s="40" t="n">
        <v>221</v>
      </c>
      <c r="E69" s="121" t="n">
        <v>26872333.5333323</v>
      </c>
      <c r="F69" s="121" t="n">
        <v>137140.171981893</v>
      </c>
      <c r="G69" s="8" t="n">
        <f aca="false">E69-F69*0.7</f>
        <v>26776335.412945</v>
      </c>
      <c r="H69" s="8"/>
      <c r="I69" s="8"/>
      <c r="J69" s="8" t="n">
        <f aca="false">G69*3.8235866717</f>
        <v>102381639.201905</v>
      </c>
      <c r="K69" s="6"/>
      <c r="L69" s="8"/>
      <c r="M69" s="8" t="n">
        <f aca="false">F69*2.511711692</f>
        <v>344456.573409811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3" t="n">
        <v>31099259.5611612</v>
      </c>
      <c r="F70" s="123" t="n">
        <v>136364.773386384</v>
      </c>
      <c r="G70" s="42" t="n">
        <f aca="false">E70-F70*0.7</f>
        <v>31003804.2197908</v>
      </c>
      <c r="H70" s="42"/>
      <c r="I70" s="42"/>
      <c r="J70" s="42" t="n">
        <f aca="false">G70*3.8235866717</f>
        <v>118545732.586788</v>
      </c>
      <c r="K70" s="9"/>
      <c r="L70" s="42"/>
      <c r="M70" s="42" t="n">
        <f aca="false">F70*2.511711692</f>
        <v>342508.99569151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3" t="n">
        <v>27272546.9053686</v>
      </c>
      <c r="F71" s="123" t="n">
        <v>134645.495404878</v>
      </c>
      <c r="G71" s="42" t="n">
        <f aca="false">E71-F71*0.7</f>
        <v>27178295.0585852</v>
      </c>
      <c r="H71" s="42"/>
      <c r="I71" s="42"/>
      <c r="J71" s="42" t="n">
        <f aca="false">G71*3.8235866717</f>
        <v>103918566.745536</v>
      </c>
      <c r="K71" s="9"/>
      <c r="L71" s="42"/>
      <c r="M71" s="42" t="n">
        <f aca="false">F71*2.511711692</f>
        <v>338190.665083564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3" t="n">
        <v>31618704.6185214</v>
      </c>
      <c r="F72" s="123" t="n">
        <v>133907.848147475</v>
      </c>
      <c r="G72" s="42" t="n">
        <f aca="false">E72-F72*0.7</f>
        <v>31524969.1248182</v>
      </c>
      <c r="H72" s="42"/>
      <c r="I72" s="42"/>
      <c r="J72" s="42" t="n">
        <f aca="false">G72*3.8235866717</f>
        <v>120538451.771409</v>
      </c>
      <c r="K72" s="9"/>
      <c r="L72" s="42"/>
      <c r="M72" s="42" t="n">
        <f aca="false">F72*2.511711692</f>
        <v>336337.907842573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40"/>
      <c r="B73" s="40" t="n">
        <v>2031</v>
      </c>
      <c r="C73" s="5" t="n">
        <v>1</v>
      </c>
      <c r="D73" s="40" t="n">
        <v>225</v>
      </c>
      <c r="E73" s="121" t="n">
        <v>27850184.4166638</v>
      </c>
      <c r="F73" s="121" t="n">
        <v>132514.925377029</v>
      </c>
      <c r="G73" s="8" t="n">
        <f aca="false">E73-F73*0.7</f>
        <v>27757423.9688998</v>
      </c>
      <c r="H73" s="8"/>
      <c r="I73" s="8"/>
      <c r="J73" s="8" t="n">
        <f aca="false">G73*3.8235866717</f>
        <v>106132916.328212</v>
      </c>
      <c r="K73" s="6"/>
      <c r="L73" s="8"/>
      <c r="M73" s="8" t="n">
        <f aca="false">F73*2.511711692</f>
        <v>332839.28743399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3" t="n">
        <v>32241140.756694</v>
      </c>
      <c r="F74" s="123" t="n">
        <v>133239.079641796</v>
      </c>
      <c r="G74" s="42" t="n">
        <f aca="false">E74-F74*0.7</f>
        <v>32147873.4009447</v>
      </c>
      <c r="H74" s="42"/>
      <c r="I74" s="42"/>
      <c r="J74" s="42" t="n">
        <f aca="false">G74*3.8235866717</f>
        <v>122920180.259351</v>
      </c>
      <c r="K74" s="9"/>
      <c r="L74" s="42"/>
      <c r="M74" s="42" t="n">
        <f aca="false">F74*2.511711692</f>
        <v>334658.154167618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3" t="n">
        <v>28294474.6880807</v>
      </c>
      <c r="F75" s="123" t="n">
        <v>130120.401400872</v>
      </c>
      <c r="G75" s="42" t="n">
        <f aca="false">E75-F75*0.7</f>
        <v>28203390.4071001</v>
      </c>
      <c r="H75" s="42"/>
      <c r="I75" s="42"/>
      <c r="J75" s="42" t="n">
        <f aca="false">G75*3.8235866717</f>
        <v>107838107.65734</v>
      </c>
      <c r="K75" s="9"/>
      <c r="L75" s="42"/>
      <c r="M75" s="42" t="n">
        <f aca="false">F75*2.511711692</f>
        <v>326824.933566303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3" t="n">
        <v>32729752.9012736</v>
      </c>
      <c r="F76" s="123" t="n">
        <v>135988.920080804</v>
      </c>
      <c r="G76" s="42" t="n">
        <f aca="false">E76-F76*0.7</f>
        <v>32634560.657217</v>
      </c>
      <c r="H76" s="42"/>
      <c r="I76" s="42"/>
      <c r="J76" s="42" t="n">
        <f aca="false">G76*3.8235866717</f>
        <v>124781071.16572</v>
      </c>
      <c r="K76" s="9"/>
      <c r="L76" s="42"/>
      <c r="M76" s="42" t="n">
        <f aca="false">F76*2.511711692</f>
        <v>341564.960549409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40"/>
      <c r="B77" s="40" t="n">
        <v>2032</v>
      </c>
      <c r="C77" s="5" t="n">
        <v>1</v>
      </c>
      <c r="D77" s="40" t="n">
        <v>229</v>
      </c>
      <c r="E77" s="121" t="n">
        <v>28872275.8006558</v>
      </c>
      <c r="F77" s="121" t="n">
        <v>140711.464493751</v>
      </c>
      <c r="G77" s="8" t="n">
        <f aca="false">E77-F77*0.7</f>
        <v>28773777.7755102</v>
      </c>
      <c r="H77" s="8"/>
      <c r="I77" s="8"/>
      <c r="J77" s="8" t="n">
        <f aca="false">G77*3.8235866717</f>
        <v>110019033.196898</v>
      </c>
      <c r="K77" s="6"/>
      <c r="L77" s="8"/>
      <c r="M77" s="8" t="n">
        <f aca="false">F77*2.511711692</f>
        <v>353426.630567398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3" t="n">
        <v>33171886.760948</v>
      </c>
      <c r="F78" s="123" t="n">
        <v>144421.212663183</v>
      </c>
      <c r="G78" s="42" t="n">
        <f aca="false">E78-F78*0.7</f>
        <v>33070791.9120838</v>
      </c>
      <c r="H78" s="42"/>
      <c r="I78" s="42"/>
      <c r="J78" s="42" t="n">
        <f aca="false">G78*3.8235866717</f>
        <v>126449039.177608</v>
      </c>
      <c r="K78" s="9"/>
      <c r="L78" s="42"/>
      <c r="M78" s="42" t="n">
        <f aca="false">F78*2.511711692</f>
        <v>362744.448418935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3" t="n">
        <v>28849757.0743475</v>
      </c>
      <c r="F79" s="123" t="n">
        <v>151674.270807946</v>
      </c>
      <c r="G79" s="42" t="n">
        <f aca="false">E79-F79*0.7</f>
        <v>28743585.0847819</v>
      </c>
      <c r="H79" s="42"/>
      <c r="I79" s="42"/>
      <c r="J79" s="42" t="n">
        <f aca="false">G79*3.8235866717</f>
        <v>109903588.827047</v>
      </c>
      <c r="K79" s="9"/>
      <c r="L79" s="42"/>
      <c r="M79" s="42" t="n">
        <f aca="false">F79*2.511711692</f>
        <v>380962.039363893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3" t="n">
        <v>33198009.6997469</v>
      </c>
      <c r="F80" s="123" t="n">
        <v>143839.52124057</v>
      </c>
      <c r="G80" s="42" t="n">
        <f aca="false">E80-F80*0.7</f>
        <v>33097322.0348785</v>
      </c>
      <c r="H80" s="42"/>
      <c r="I80" s="42"/>
      <c r="J80" s="42" t="n">
        <f aca="false">G80*3.8235866717</f>
        <v>126550479.401524</v>
      </c>
      <c r="K80" s="9"/>
      <c r="L80" s="42"/>
      <c r="M80" s="42" t="n">
        <f aca="false">F80*2.511711692</f>
        <v>361283.407271622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40"/>
      <c r="B81" s="40" t="n">
        <v>2033</v>
      </c>
      <c r="C81" s="5" t="n">
        <v>1</v>
      </c>
      <c r="D81" s="40" t="n">
        <v>233</v>
      </c>
      <c r="E81" s="121" t="n">
        <v>29193786.1502843</v>
      </c>
      <c r="F81" s="121" t="n">
        <v>145462.300914487</v>
      </c>
      <c r="G81" s="8" t="n">
        <f aca="false">E81-F81*0.7</f>
        <v>29091962.5396441</v>
      </c>
      <c r="H81" s="8"/>
      <c r="I81" s="8"/>
      <c r="J81" s="8" t="n">
        <f aca="false">G81*3.8235866717</f>
        <v>111235640.220179</v>
      </c>
      <c r="K81" s="6"/>
      <c r="L81" s="8"/>
      <c r="M81" s="8" t="n">
        <f aca="false">F81*2.511711692</f>
        <v>365359.36195214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3" t="n">
        <v>33879455.5462792</v>
      </c>
      <c r="F82" s="123" t="n">
        <v>144827.681876943</v>
      </c>
      <c r="G82" s="42" t="n">
        <f aca="false">E82-F82*0.7</f>
        <v>33778076.1689653</v>
      </c>
      <c r="H82" s="42"/>
      <c r="I82" s="42"/>
      <c r="J82" s="42" t="n">
        <f aca="false">G82*3.8235866717</f>
        <v>129153401.835323</v>
      </c>
      <c r="K82" s="9"/>
      <c r="L82" s="42"/>
      <c r="M82" s="42" t="n">
        <f aca="false">F82*2.511711692</f>
        <v>363765.381895573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3" t="n">
        <v>29673322.0878599</v>
      </c>
      <c r="F83" s="123" t="n">
        <v>142331.081177681</v>
      </c>
      <c r="G83" s="42" t="n">
        <f aca="false">E83-F83*0.7</f>
        <v>29573690.3310355</v>
      </c>
      <c r="H83" s="42"/>
      <c r="I83" s="42"/>
      <c r="J83" s="42" t="n">
        <f aca="false">G83*3.8235866717</f>
        <v>113077568.18273</v>
      </c>
      <c r="K83" s="9"/>
      <c r="L83" s="42"/>
      <c r="M83" s="42" t="n">
        <f aca="false">F83*2.511711692</f>
        <v>357494.640728982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3" t="n">
        <v>34692522.0807416</v>
      </c>
      <c r="F84" s="123" t="n">
        <v>143379.196296606</v>
      </c>
      <c r="G84" s="42" t="n">
        <f aca="false">E84-F84*0.7</f>
        <v>34592156.643334</v>
      </c>
      <c r="H84" s="42"/>
      <c r="I84" s="42"/>
      <c r="J84" s="42" t="n">
        <f aca="false">G84*3.8235866717</f>
        <v>132266109.08681</v>
      </c>
      <c r="K84" s="9"/>
      <c r="L84" s="42"/>
      <c r="M84" s="42" t="n">
        <f aca="false">F84*2.511711692</f>
        <v>360127.203727749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40"/>
      <c r="B85" s="40" t="n">
        <v>2034</v>
      </c>
      <c r="C85" s="5" t="n">
        <v>1</v>
      </c>
      <c r="D85" s="40" t="n">
        <v>237</v>
      </c>
      <c r="E85" s="121" t="n">
        <v>30288967.0201272</v>
      </c>
      <c r="F85" s="121" t="n">
        <v>143175.913453818</v>
      </c>
      <c r="G85" s="8" t="n">
        <f aca="false">E85-F85*0.7</f>
        <v>30188743.8807095</v>
      </c>
      <c r="H85" s="8"/>
      <c r="I85" s="8"/>
      <c r="J85" s="8" t="n">
        <f aca="false">G85*3.8235866717</f>
        <v>115429278.737646</v>
      </c>
      <c r="K85" s="6"/>
      <c r="L85" s="8"/>
      <c r="M85" s="8" t="n">
        <f aca="false">F85*2.511711692</f>
        <v>359616.615834735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3" t="n">
        <v>34948370.7644748</v>
      </c>
      <c r="F86" s="123" t="n">
        <v>144785.418252872</v>
      </c>
      <c r="G86" s="42" t="n">
        <f aca="false">E86-F86*0.7</f>
        <v>34847020.9716978</v>
      </c>
      <c r="H86" s="42"/>
      <c r="I86" s="42"/>
      <c r="J86" s="42" t="n">
        <f aca="false">G86*3.8235866717</f>
        <v>133240604.935834</v>
      </c>
      <c r="K86" s="9"/>
      <c r="L86" s="42"/>
      <c r="M86" s="42" t="n">
        <f aca="false">F86*2.511711692</f>
        <v>363659.227856848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3" t="n">
        <v>30707953.3642849</v>
      </c>
      <c r="F87" s="123" t="n">
        <v>142461.610051159</v>
      </c>
      <c r="G87" s="42" t="n">
        <f aca="false">E87-F87*0.7</f>
        <v>30608230.2372491</v>
      </c>
      <c r="H87" s="42"/>
      <c r="I87" s="42"/>
      <c r="J87" s="42" t="n">
        <f aca="false">G87*3.8235866717</f>
        <v>117033221.179471</v>
      </c>
      <c r="K87" s="9"/>
      <c r="L87" s="42"/>
      <c r="M87" s="42" t="n">
        <f aca="false">F87*2.511711692</f>
        <v>357822.491626641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3" t="n">
        <v>35489201.4937155</v>
      </c>
      <c r="F88" s="123" t="n">
        <v>143617.230099477</v>
      </c>
      <c r="G88" s="42" t="n">
        <f aca="false">E88-F88*0.7</f>
        <v>35388669.4326458</v>
      </c>
      <c r="H88" s="42"/>
      <c r="I88" s="42"/>
      <c r="J88" s="42" t="n">
        <f aca="false">G88*3.8235866717</f>
        <v>135311644.771862</v>
      </c>
      <c r="K88" s="9"/>
      <c r="L88" s="42"/>
      <c r="M88" s="42" t="n">
        <f aca="false">F88*2.511711692</f>
        <v>360725.076013511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40"/>
      <c r="B89" s="40" t="n">
        <v>2035</v>
      </c>
      <c r="C89" s="5" t="n">
        <v>1</v>
      </c>
      <c r="D89" s="40" t="n">
        <v>241</v>
      </c>
      <c r="E89" s="121" t="n">
        <v>31076064.2780628</v>
      </c>
      <c r="F89" s="121" t="n">
        <v>146301.687547726</v>
      </c>
      <c r="G89" s="8" t="n">
        <f aca="false">E89-F89*0.7</f>
        <v>30973653.0967794</v>
      </c>
      <c r="H89" s="8"/>
      <c r="I89" s="8"/>
      <c r="J89" s="8" t="n">
        <f aca="false">G89*3.8235866717</f>
        <v>118430447.154705</v>
      </c>
      <c r="K89" s="6"/>
      <c r="L89" s="8"/>
      <c r="M89" s="8" t="n">
        <f aca="false">F89*2.511711692</f>
        <v>367467.659172953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3" t="n">
        <v>36016652.0112884</v>
      </c>
      <c r="F90" s="123" t="n">
        <v>145130.185623858</v>
      </c>
      <c r="G90" s="42" t="n">
        <f aca="false">E90-F90*0.7</f>
        <v>35915060.8813517</v>
      </c>
      <c r="H90" s="42"/>
      <c r="I90" s="42"/>
      <c r="J90" s="42" t="n">
        <f aca="false">G90*3.8235866717</f>
        <v>137324348.099231</v>
      </c>
      <c r="K90" s="9"/>
      <c r="L90" s="42"/>
      <c r="M90" s="42" t="n">
        <f aca="false">F90*2.511711692</f>
        <v>364525.184093574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3" t="n">
        <v>31570422.3208938</v>
      </c>
      <c r="F91" s="123" t="n">
        <v>142854.959989244</v>
      </c>
      <c r="G91" s="42" t="n">
        <f aca="false">E91-F91*0.7</f>
        <v>31470423.8489013</v>
      </c>
      <c r="H91" s="42"/>
      <c r="I91" s="42"/>
      <c r="J91" s="42" t="n">
        <f aca="false">G91*3.8235866717</f>
        <v>120329893.181409</v>
      </c>
      <c r="K91" s="9"/>
      <c r="L91" s="42"/>
      <c r="M91" s="42" t="n">
        <f aca="false">F91*2.511711692</f>
        <v>358810.473265177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3" t="n">
        <v>36316563.6643483</v>
      </c>
      <c r="F92" s="123" t="n">
        <v>145518.877623368</v>
      </c>
      <c r="G92" s="42" t="n">
        <f aca="false">E92-F92*0.7</f>
        <v>36214700.450012</v>
      </c>
      <c r="H92" s="42"/>
      <c r="I92" s="42"/>
      <c r="J92" s="42" t="n">
        <f aca="false">G92*3.8235866717</f>
        <v>138470045.960274</v>
      </c>
      <c r="K92" s="9"/>
      <c r="L92" s="42"/>
      <c r="M92" s="42" t="n">
        <f aca="false">F92*2.511711692</f>
        <v>365501.466333331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40"/>
      <c r="B93" s="40" t="n">
        <v>2036</v>
      </c>
      <c r="C93" s="5" t="n">
        <v>1</v>
      </c>
      <c r="D93" s="40" t="n">
        <v>245</v>
      </c>
      <c r="E93" s="121" t="n">
        <v>31635967.2374617</v>
      </c>
      <c r="F93" s="121" t="n">
        <v>153464.899847617</v>
      </c>
      <c r="G93" s="8" t="n">
        <f aca="false">E93-F93*0.7</f>
        <v>31528541.8075683</v>
      </c>
      <c r="H93" s="8"/>
      <c r="I93" s="8"/>
      <c r="J93" s="8" t="n">
        <f aca="false">G93*3.8235866717</f>
        <v>120552112.233555</v>
      </c>
      <c r="K93" s="6"/>
      <c r="L93" s="8"/>
      <c r="M93" s="8" t="n">
        <f aca="false">F93*2.511711692</f>
        <v>385459.583258869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3" t="n">
        <v>36334227.1051348</v>
      </c>
      <c r="F94" s="123" t="n">
        <v>156151.773030965</v>
      </c>
      <c r="G94" s="42" t="n">
        <f aca="false">E94-F94*0.7</f>
        <v>36224920.8640131</v>
      </c>
      <c r="H94" s="42"/>
      <c r="I94" s="42"/>
      <c r="J94" s="42" t="n">
        <f aca="false">G94*3.8235866717</f>
        <v>138509124.599028</v>
      </c>
      <c r="K94" s="9"/>
      <c r="L94" s="42"/>
      <c r="M94" s="42" t="n">
        <f aca="false">F94*2.511711692</f>
        <v>392208.234048404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3" t="n">
        <v>31889481.389659</v>
      </c>
      <c r="F95" s="123" t="n">
        <v>158156.304729143</v>
      </c>
      <c r="G95" s="42" t="n">
        <f aca="false">E95-F95*0.7</f>
        <v>31778771.9763486</v>
      </c>
      <c r="H95" s="42"/>
      <c r="I95" s="42"/>
      <c r="J95" s="42" t="n">
        <f aca="false">G95*3.8235866717</f>
        <v>121508888.97176</v>
      </c>
      <c r="K95" s="9"/>
      <c r="L95" s="42"/>
      <c r="M95" s="42" t="n">
        <f aca="false">F95*2.511711692</f>
        <v>397243.039751704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3" t="n">
        <v>36976513.6751055</v>
      </c>
      <c r="F96" s="123" t="n">
        <v>158686.673300973</v>
      </c>
      <c r="G96" s="42" t="n">
        <f aca="false">E96-F96*0.7</f>
        <v>36865433.0037948</v>
      </c>
      <c r="H96" s="42"/>
      <c r="I96" s="42"/>
      <c r="J96" s="42" t="n">
        <f aca="false">G96*3.8235866717</f>
        <v>140958178.279759</v>
      </c>
      <c r="K96" s="9"/>
      <c r="L96" s="42"/>
      <c r="M96" s="42" t="n">
        <f aca="false">F96*2.511711692</f>
        <v>398575.172694639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40"/>
      <c r="B97" s="40" t="n">
        <v>2037</v>
      </c>
      <c r="C97" s="5" t="n">
        <v>1</v>
      </c>
      <c r="D97" s="40" t="n">
        <v>249</v>
      </c>
      <c r="E97" s="121" t="n">
        <v>32274592.147005</v>
      </c>
      <c r="F97" s="121" t="n">
        <v>158742.000260763</v>
      </c>
      <c r="G97" s="8" t="n">
        <f aca="false">E97-F97*0.7</f>
        <v>32163472.7468225</v>
      </c>
      <c r="H97" s="8"/>
      <c r="I97" s="8"/>
      <c r="J97" s="8" t="n">
        <f aca="false">G97*3.8235866717</f>
        <v>122979825.710337</v>
      </c>
      <c r="K97" s="6"/>
      <c r="L97" s="8"/>
      <c r="M97" s="8" t="n">
        <f aca="false">F97*2.511711692</f>
        <v>398714.138066425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3" t="n">
        <v>37182152.5350466</v>
      </c>
      <c r="F98" s="123" t="n">
        <v>163166.661745344</v>
      </c>
      <c r="G98" s="42" t="n">
        <f aca="false">E98-F98*0.7</f>
        <v>37067935.8718249</v>
      </c>
      <c r="H98" s="42"/>
      <c r="I98" s="42"/>
      <c r="J98" s="42" t="n">
        <f aca="false">G98*3.8235866717</f>
        <v>141732465.54694</v>
      </c>
      <c r="K98" s="9"/>
      <c r="L98" s="42"/>
      <c r="M98" s="42" t="n">
        <f aca="false">F98*2.511711692</f>
        <v>409827.612050389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3" t="n">
        <v>32732916.5329348</v>
      </c>
      <c r="F99" s="123" t="n">
        <v>159111.085813279</v>
      </c>
      <c r="G99" s="42" t="n">
        <f aca="false">E99-F99*0.7</f>
        <v>32621538.7728655</v>
      </c>
      <c r="H99" s="42"/>
      <c r="I99" s="42"/>
      <c r="J99" s="42" t="n">
        <f aca="false">G99*3.8235866717</f>
        <v>124731280.862273</v>
      </c>
      <c r="K99" s="9"/>
      <c r="L99" s="42"/>
      <c r="M99" s="42" t="n">
        <f aca="false">F99*2.511711692</f>
        <v>399641.174564028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3" t="n">
        <v>37776345.4683638</v>
      </c>
      <c r="F100" s="123" t="n">
        <v>156017.455025655</v>
      </c>
      <c r="G100" s="42" t="n">
        <f aca="false">E100-F100*0.7</f>
        <v>37667133.2498458</v>
      </c>
      <c r="H100" s="42"/>
      <c r="I100" s="42"/>
      <c r="J100" s="42" t="n">
        <f aca="false">G100*3.8235866717</f>
        <v>144023548.655258</v>
      </c>
      <c r="K100" s="9"/>
      <c r="L100" s="42"/>
      <c r="M100" s="42" t="n">
        <f aca="false">F100*2.511711692</f>
        <v>391870.865944022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40"/>
      <c r="B101" s="40" t="n">
        <v>2038</v>
      </c>
      <c r="C101" s="5" t="n">
        <v>1</v>
      </c>
      <c r="D101" s="40" t="n">
        <v>253</v>
      </c>
      <c r="E101" s="121" t="n">
        <v>32822827.4341813</v>
      </c>
      <c r="F101" s="121" t="n">
        <v>159837.901138042</v>
      </c>
      <c r="G101" s="8" t="n">
        <f aca="false">E101-F101*0.7</f>
        <v>32710940.9033847</v>
      </c>
      <c r="H101" s="8"/>
      <c r="I101" s="8"/>
      <c r="J101" s="8" t="n">
        <f aca="false">G101*3.8235866717</f>
        <v>125073117.656948</v>
      </c>
      <c r="K101" s="6"/>
      <c r="L101" s="8"/>
      <c r="M101" s="8" t="n">
        <f aca="false">F101*2.511711692</f>
        <v>401466.725113159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3" t="n">
        <v>37879007.2880569</v>
      </c>
      <c r="F102" s="123" t="n">
        <v>167157.037480283</v>
      </c>
      <c r="G102" s="42" t="n">
        <f aca="false">E102-F102*0.7</f>
        <v>37761997.3618207</v>
      </c>
      <c r="H102" s="42"/>
      <c r="I102" s="42"/>
      <c r="J102" s="42" t="n">
        <f aca="false">G102*3.8235866717</f>
        <v>144386269.809428</v>
      </c>
      <c r="K102" s="9"/>
      <c r="L102" s="42"/>
      <c r="M102" s="42" t="n">
        <f aca="false">F102*2.511711692</f>
        <v>419850.28543931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3" t="n">
        <v>33377955.1046705</v>
      </c>
      <c r="F103" s="123" t="n">
        <v>166832.329587275</v>
      </c>
      <c r="G103" s="42" t="n">
        <f aca="false">E103-F103*0.7</f>
        <v>33261172.4739594</v>
      </c>
      <c r="H103" s="42"/>
      <c r="I103" s="42"/>
      <c r="J103" s="42" t="n">
        <f aca="false">G103*3.8235866717</f>
        <v>127176975.756546</v>
      </c>
      <c r="K103" s="9"/>
      <c r="L103" s="42"/>
      <c r="M103" s="42" t="n">
        <f aca="false">F103*2.511711692</f>
        <v>419034.712827957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3" t="n">
        <v>38272681.0442251</v>
      </c>
      <c r="F104" s="123" t="n">
        <v>160803.221539011</v>
      </c>
      <c r="G104" s="42" t="n">
        <f aca="false">E104-F104*0.7</f>
        <v>38160118.7891478</v>
      </c>
      <c r="H104" s="42"/>
      <c r="I104" s="42"/>
      <c r="J104" s="42" t="n">
        <f aca="false">G104*3.8235866717</f>
        <v>145908521.592674</v>
      </c>
      <c r="K104" s="9"/>
      <c r="L104" s="42"/>
      <c r="M104" s="42" t="n">
        <f aca="false">F104*2.511711692</f>
        <v>403891.331650801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40"/>
      <c r="B105" s="40" t="n">
        <v>2039</v>
      </c>
      <c r="C105" s="5" t="n">
        <v>1</v>
      </c>
      <c r="D105" s="40" t="n">
        <v>257</v>
      </c>
      <c r="E105" s="121" t="n">
        <v>33644873.4836284</v>
      </c>
      <c r="F105" s="121" t="n">
        <v>160101.684522959</v>
      </c>
      <c r="G105" s="8" t="n">
        <f aca="false">E105-F105*0.7</f>
        <v>33532802.3044623</v>
      </c>
      <c r="H105" s="8"/>
      <c r="I105" s="8"/>
      <c r="J105" s="8" t="n">
        <f aca="false">G105*3.8235866717</f>
        <v>128215575.956093</v>
      </c>
      <c r="K105" s="6"/>
      <c r="L105" s="8"/>
      <c r="M105" s="8" t="n">
        <f aca="false">F105*2.511711692</f>
        <v>402129.272925211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3" t="n">
        <v>38634830.5349399</v>
      </c>
      <c r="F106" s="123" t="n">
        <v>164238.10561802</v>
      </c>
      <c r="G106" s="42" t="n">
        <f aca="false">E106-F106*0.7</f>
        <v>38519863.8610073</v>
      </c>
      <c r="H106" s="42"/>
      <c r="I106" s="42"/>
      <c r="J106" s="42" t="n">
        <f aca="false">G106*3.8235866717</f>
        <v>147284038.054646</v>
      </c>
      <c r="K106" s="9"/>
      <c r="L106" s="42"/>
      <c r="M106" s="42" t="n">
        <f aca="false">F106*2.511711692</f>
        <v>412518.770152712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3" t="n">
        <v>34107162.0900476</v>
      </c>
      <c r="F107" s="123" t="n">
        <v>167455.230437201</v>
      </c>
      <c r="G107" s="42" t="n">
        <f aca="false">E107-F107*0.7</f>
        <v>33989943.4287416</v>
      </c>
      <c r="H107" s="42"/>
      <c r="I107" s="42"/>
      <c r="J107" s="42" t="n">
        <f aca="false">G107*3.8235866717</f>
        <v>129963494.665973</v>
      </c>
      <c r="K107" s="9"/>
      <c r="L107" s="42"/>
      <c r="M107" s="42" t="n">
        <f aca="false">F107*2.511711692</f>
        <v>420599.260175673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3" t="n">
        <v>39543599.5737823</v>
      </c>
      <c r="F108" s="123" t="n">
        <v>168444.149045955</v>
      </c>
      <c r="G108" s="42" t="n">
        <f aca="false">E108-F108*0.7</f>
        <v>39425688.6694501</v>
      </c>
      <c r="H108" s="42"/>
      <c r="I108" s="42"/>
      <c r="J108" s="42" t="n">
        <f aca="false">G108*3.8235866717</f>
        <v>150747537.719103</v>
      </c>
      <c r="K108" s="9"/>
      <c r="L108" s="42"/>
      <c r="M108" s="42" t="n">
        <f aca="false">F108*2.511711692</f>
        <v>423083.138607716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40"/>
      <c r="B109" s="40" t="n">
        <v>2040</v>
      </c>
      <c r="C109" s="5" t="n">
        <v>1</v>
      </c>
      <c r="D109" s="40" t="n">
        <v>261</v>
      </c>
      <c r="E109" s="121" t="n">
        <v>34669839.7724171</v>
      </c>
      <c r="F109" s="121" t="n">
        <v>165580.194286063</v>
      </c>
      <c r="G109" s="8" t="n">
        <f aca="false">E109-F109*0.7</f>
        <v>34553933.6364168</v>
      </c>
      <c r="H109" s="8"/>
      <c r="I109" s="8"/>
      <c r="J109" s="8" t="n">
        <f aca="false">G109*3.8235866717</f>
        <v>132119960.10701</v>
      </c>
      <c r="K109" s="6"/>
      <c r="L109" s="8"/>
      <c r="M109" s="8" t="n">
        <f aca="false">F109*2.511711692</f>
        <v>415889.709951936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3" t="n">
        <v>39770115.6971915</v>
      </c>
      <c r="F110" s="123" t="n">
        <v>165443.806277359</v>
      </c>
      <c r="G110" s="42" t="n">
        <f aca="false">E110-F110*0.7</f>
        <v>39654305.0327973</v>
      </c>
      <c r="H110" s="42"/>
      <c r="I110" s="42"/>
      <c r="J110" s="42" t="n">
        <f aca="false">G110*3.8235866717</f>
        <v>151621672.19893</v>
      </c>
      <c r="K110" s="9"/>
      <c r="L110" s="42"/>
      <c r="M110" s="42" t="n">
        <f aca="false">F110*2.511711692</f>
        <v>415547.142595826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3" t="n">
        <v>34919270.6678999</v>
      </c>
      <c r="F111" s="123" t="n">
        <v>167346.494743592</v>
      </c>
      <c r="G111" s="42" t="n">
        <f aca="false">E111-F111*0.7</f>
        <v>34802128.1215794</v>
      </c>
      <c r="H111" s="42"/>
      <c r="I111" s="42"/>
      <c r="J111" s="42" t="n">
        <f aca="false">G111*3.8235866717</f>
        <v>133068953.232467</v>
      </c>
      <c r="K111" s="9"/>
      <c r="L111" s="42"/>
      <c r="M111" s="42" t="n">
        <f aca="false">F111*2.511711692</f>
        <v>420326.147462696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3" t="n">
        <v>40294180.874498</v>
      </c>
      <c r="F112" s="123" t="n">
        <v>162935.170222417</v>
      </c>
      <c r="G112" s="42" t="n">
        <f aca="false">E112-F112*0.7</f>
        <v>40180126.2553423</v>
      </c>
      <c r="H112" s="42"/>
      <c r="I112" s="42"/>
      <c r="J112" s="42" t="n">
        <f aca="false">G112*3.8235866717</f>
        <v>153632195.21715</v>
      </c>
      <c r="K112" s="9"/>
      <c r="L112" s="42"/>
      <c r="M112" s="42" t="n">
        <f aca="false">F112*2.511711692</f>
        <v>409246.172085654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40"/>
      <c r="B113" s="40"/>
      <c r="C113" s="5"/>
      <c r="D113" s="40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ColWidth="9.00390625" defaultRowHeight="12.8" zeroHeight="false" outlineLevelRow="0" outlineLevelCol="0"/>
  <cols>
    <col collapsed="false" customWidth="true" hidden="false" outlineLevel="0" max="5" min="5" style="33" width="20.48"/>
    <col collapsed="false" customWidth="true" hidden="false" outlineLevel="0" max="6" min="6" style="33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27"/>
      <c r="B1" s="127"/>
      <c r="C1" s="127"/>
      <c r="D1" s="127"/>
      <c r="E1" s="128" t="s">
        <v>147</v>
      </c>
      <c r="F1" s="128" t="s">
        <v>148</v>
      </c>
      <c r="G1" s="127"/>
      <c r="H1" s="127"/>
      <c r="I1" s="127"/>
      <c r="J1" s="127"/>
      <c r="K1" s="127"/>
      <c r="L1" s="127"/>
      <c r="M1" s="129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</row>
    <row r="2" customFormat="false" ht="50.25" hidden="false" customHeight="true" outlineLevel="0" collapsed="false">
      <c r="A2" s="109" t="s">
        <v>149</v>
      </c>
      <c r="B2" s="109" t="s">
        <v>119</v>
      </c>
      <c r="C2" s="109" t="s">
        <v>120</v>
      </c>
      <c r="D2" s="109" t="s">
        <v>150</v>
      </c>
      <c r="E2" s="111" t="s">
        <v>151</v>
      </c>
      <c r="F2" s="111" t="s">
        <v>152</v>
      </c>
      <c r="G2" s="109" t="s">
        <v>153</v>
      </c>
      <c r="H2" s="109" t="s">
        <v>154</v>
      </c>
      <c r="I2" s="109" t="s">
        <v>155</v>
      </c>
      <c r="J2" s="109" t="s">
        <v>156</v>
      </c>
      <c r="K2" s="109" t="s">
        <v>157</v>
      </c>
      <c r="L2" s="109" t="s">
        <v>158</v>
      </c>
      <c r="M2" s="112" t="s">
        <v>159</v>
      </c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</row>
    <row r="3" customFormat="false" ht="12.8" hidden="false" customHeight="false" outlineLevel="0" collapsed="false">
      <c r="A3" s="114" t="s">
        <v>160</v>
      </c>
      <c r="B3" s="114" t="n">
        <v>2014</v>
      </c>
      <c r="C3" s="115" t="n">
        <v>1</v>
      </c>
      <c r="D3" s="114" t="n">
        <v>45</v>
      </c>
      <c r="E3" s="116" t="n">
        <v>16336703</v>
      </c>
      <c r="F3" s="116" t="n">
        <v>147746</v>
      </c>
      <c r="G3" s="117" t="n">
        <v>16188957</v>
      </c>
      <c r="H3" s="131" t="n">
        <v>59323985</v>
      </c>
      <c r="I3" s="132" t="n">
        <f aca="false">H3/G3</f>
        <v>3.66447233135526</v>
      </c>
      <c r="J3" s="117" t="n">
        <f aca="false">G3*I10</f>
        <v>61899880.2143381</v>
      </c>
      <c r="K3" s="131" t="n">
        <v>354218</v>
      </c>
      <c r="L3" s="132" t="n">
        <f aca="false">K3/F3</f>
        <v>2.39747945798871</v>
      </c>
      <c r="M3" s="117" t="n">
        <f aca="false">F3*2.511711692</f>
        <v>371095.355646232</v>
      </c>
      <c r="N3" s="131"/>
      <c r="O3" s="114"/>
      <c r="P3" s="114"/>
      <c r="Q3" s="117"/>
      <c r="R3" s="117"/>
      <c r="S3" s="117"/>
      <c r="T3" s="114"/>
      <c r="U3" s="114"/>
      <c r="V3" s="115"/>
      <c r="W3" s="115"/>
      <c r="X3" s="117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B4" s="114" t="n">
        <v>2014</v>
      </c>
      <c r="C4" s="115" t="n">
        <v>2</v>
      </c>
      <c r="D4" s="114" t="n">
        <v>46</v>
      </c>
      <c r="E4" s="116" t="n">
        <v>19039169</v>
      </c>
      <c r="F4" s="116" t="n">
        <v>150094</v>
      </c>
      <c r="G4" s="117" t="n">
        <v>18889075</v>
      </c>
      <c r="H4" s="131" t="n">
        <v>70642775</v>
      </c>
      <c r="I4" s="132" t="n">
        <f aca="false">H4/G4</f>
        <v>3.73987476888095</v>
      </c>
      <c r="J4" s="117" t="n">
        <f aca="false">G4*3.8235866717</f>
        <v>72224015.4107417</v>
      </c>
      <c r="K4" s="131" t="n">
        <v>375893</v>
      </c>
      <c r="L4" s="132" t="n">
        <f aca="false">K4/F4</f>
        <v>2.5043839194105</v>
      </c>
      <c r="M4" s="117" t="n">
        <f aca="false">F4*2.511711692</f>
        <v>376992.854699048</v>
      </c>
      <c r="N4" s="131"/>
      <c r="Q4" s="117"/>
      <c r="R4" s="117"/>
      <c r="S4" s="117"/>
      <c r="V4" s="115"/>
      <c r="W4" s="115"/>
      <c r="X4" s="117"/>
    </row>
    <row r="5" customFormat="false" ht="12.8" hidden="false" customHeight="false" outlineLevel="0" collapsed="false">
      <c r="B5" s="114" t="n">
        <v>2014</v>
      </c>
      <c r="C5" s="115" t="n">
        <v>3</v>
      </c>
      <c r="D5" s="114" t="n">
        <v>47</v>
      </c>
      <c r="E5" s="116" t="n">
        <v>16811748</v>
      </c>
      <c r="F5" s="116" t="n">
        <v>145661</v>
      </c>
      <c r="G5" s="117" t="n">
        <v>16666087</v>
      </c>
      <c r="H5" s="131" t="n">
        <v>66453030</v>
      </c>
      <c r="I5" s="132" t="n">
        <f aca="false">H5/G5</f>
        <v>3.98732047900626</v>
      </c>
      <c r="J5" s="117" t="n">
        <f aca="false">G5*3.8235866717</f>
        <v>63724228.1225926</v>
      </c>
      <c r="K5" s="131" t="n">
        <v>387130</v>
      </c>
      <c r="L5" s="132" t="n">
        <f aca="false">K5/F5</f>
        <v>2.65774641118762</v>
      </c>
      <c r="M5" s="117" t="n">
        <f aca="false">F5*2.511711692</f>
        <v>365858.436768412</v>
      </c>
      <c r="N5" s="131"/>
      <c r="Q5" s="117"/>
      <c r="R5" s="117"/>
      <c r="S5" s="117"/>
      <c r="V5" s="115"/>
      <c r="W5" s="115"/>
      <c r="X5" s="117"/>
    </row>
    <row r="6" customFormat="false" ht="12.8" hidden="false" customHeight="false" outlineLevel="0" collapsed="false">
      <c r="B6" s="114" t="n">
        <v>2014</v>
      </c>
      <c r="C6" s="115" t="n">
        <v>4</v>
      </c>
      <c r="D6" s="114" t="n">
        <v>48</v>
      </c>
      <c r="E6" s="116" t="n">
        <v>20743937</v>
      </c>
      <c r="F6" s="116" t="n">
        <v>143630</v>
      </c>
      <c r="G6" s="117" t="n">
        <v>20600306</v>
      </c>
      <c r="H6" s="131" t="n">
        <v>75212989</v>
      </c>
      <c r="I6" s="132" t="n">
        <f aca="false">H6/G6</f>
        <v>3.65106173665576</v>
      </c>
      <c r="J6" s="117" t="n">
        <f aca="false">G6*3.8235866717</f>
        <v>78767055.4545416</v>
      </c>
      <c r="K6" s="131" t="n">
        <v>390504</v>
      </c>
      <c r="L6" s="132" t="n">
        <f aca="false">K6/F6</f>
        <v>2.71881918819188</v>
      </c>
      <c r="M6" s="117" t="n">
        <f aca="false">F6*2.511711692</f>
        <v>360757.15032196</v>
      </c>
      <c r="N6" s="131"/>
      <c r="Q6" s="117"/>
      <c r="R6" s="117"/>
      <c r="S6" s="117"/>
      <c r="V6" s="115"/>
      <c r="W6" s="115"/>
      <c r="X6" s="117"/>
    </row>
    <row r="7" customFormat="false" ht="12.8" hidden="false" customHeight="false" outlineLevel="0" collapsed="false">
      <c r="B7" s="114" t="n">
        <v>2015</v>
      </c>
      <c r="C7" s="115" t="n">
        <v>1</v>
      </c>
      <c r="D7" s="114" t="n">
        <v>49</v>
      </c>
      <c r="E7" s="116" t="n">
        <v>18307160</v>
      </c>
      <c r="F7" s="116" t="n">
        <v>167252</v>
      </c>
      <c r="G7" s="117" t="n">
        <v>18139908</v>
      </c>
      <c r="H7" s="131" t="n">
        <v>71061517</v>
      </c>
      <c r="I7" s="132" t="n">
        <f aca="false">H7/G7</f>
        <v>3.91741330771909</v>
      </c>
      <c r="J7" s="117" t="n">
        <f aca="false">G7*3.8235866717</f>
        <v>69359510.4546642</v>
      </c>
      <c r="K7" s="131" t="n">
        <v>409117</v>
      </c>
      <c r="L7" s="132" t="n">
        <f aca="false">K7/F7</f>
        <v>2.44611125726449</v>
      </c>
      <c r="M7" s="117" t="n">
        <f aca="false">F7*2.511711692</f>
        <v>420088.803910384</v>
      </c>
      <c r="N7" s="131"/>
      <c r="Q7" s="117"/>
      <c r="R7" s="117"/>
      <c r="S7" s="117"/>
      <c r="V7" s="115"/>
      <c r="W7" s="115"/>
      <c r="X7" s="117"/>
    </row>
    <row r="8" customFormat="false" ht="12.8" hidden="false" customHeight="false" outlineLevel="0" collapsed="false">
      <c r="B8" s="114" t="n">
        <v>2015</v>
      </c>
      <c r="C8" s="115" t="n">
        <v>2</v>
      </c>
      <c r="D8" s="114" t="n">
        <v>50</v>
      </c>
      <c r="E8" s="116" t="n">
        <v>21740969</v>
      </c>
      <c r="F8" s="116" t="n">
        <v>188439</v>
      </c>
      <c r="G8" s="117" t="n">
        <v>21552530</v>
      </c>
      <c r="H8" s="131" t="n">
        <v>85808756</v>
      </c>
      <c r="I8" s="132" t="n">
        <f aca="false">H8/G8</f>
        <v>3.98137740673601</v>
      </c>
      <c r="J8" s="117" t="n">
        <f aca="false">G8*3.8235866717</f>
        <v>82407966.4494144</v>
      </c>
      <c r="K8" s="131" t="n">
        <v>442027</v>
      </c>
      <c r="L8" s="132" t="n">
        <f aca="false">K8/F8</f>
        <v>2.34572991790447</v>
      </c>
      <c r="M8" s="117" t="n">
        <f aca="false">F8*2.511711692</f>
        <v>473304.439528788</v>
      </c>
      <c r="N8" s="131"/>
      <c r="Q8" s="117"/>
      <c r="R8" s="117"/>
      <c r="S8" s="117"/>
      <c r="V8" s="115"/>
      <c r="W8" s="115"/>
      <c r="X8" s="117"/>
    </row>
    <row r="9" customFormat="false" ht="12.8" hidden="false" customHeight="false" outlineLevel="0" collapsed="false">
      <c r="A9" s="40"/>
      <c r="B9" s="40" t="n">
        <v>2015</v>
      </c>
      <c r="C9" s="5" t="n">
        <v>1</v>
      </c>
      <c r="D9" s="40" t="n">
        <v>161</v>
      </c>
      <c r="E9" s="121" t="n">
        <v>18032567.0082434</v>
      </c>
      <c r="F9" s="121" t="n">
        <v>135449.214417351</v>
      </c>
      <c r="G9" s="8" t="n">
        <f aca="false">E9-F9*0.7</f>
        <v>17937752.5581512</v>
      </c>
      <c r="H9" s="8"/>
      <c r="I9" s="8"/>
      <c r="J9" s="8" t="n">
        <f aca="false">G9*3.8235866717</f>
        <v>68586551.6015996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23" t="n">
        <v>21994045.3327323</v>
      </c>
      <c r="F10" s="123" t="n">
        <v>147604.86706059</v>
      </c>
      <c r="G10" s="42" t="n">
        <f aca="false">E10-F10*0.7</f>
        <v>21890721.9257899</v>
      </c>
      <c r="H10" s="42" t="s">
        <v>161</v>
      </c>
      <c r="I10" s="133" t="n">
        <f aca="false">AVERAGE(I3:I8)</f>
        <v>3.82358667172555</v>
      </c>
      <c r="J10" s="42" t="n">
        <f aca="false">G10*3.8235866717</f>
        <v>83701072.5893412</v>
      </c>
      <c r="K10" s="9" t="s">
        <v>161</v>
      </c>
      <c r="L10" s="133" t="n">
        <f aca="false">AVERAGE(L3:L8)</f>
        <v>2.51171169199128</v>
      </c>
      <c r="M10" s="42" t="n">
        <f aca="false">F10*2.511711692</f>
        <v>370740.870392189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23" t="n">
        <v>20465188.6078251</v>
      </c>
      <c r="F11" s="123" t="n">
        <v>145739.623465049</v>
      </c>
      <c r="G11" s="42" t="n">
        <f aca="false">E11-F11*0.7</f>
        <v>20363170.8713995</v>
      </c>
      <c r="H11" s="42" t="n">
        <v>76520057</v>
      </c>
      <c r="I11" s="42"/>
      <c r="J11" s="42" t="n">
        <f aca="false">G11*3.8235866717</f>
        <v>77860348.7374329</v>
      </c>
      <c r="K11" s="9" t="n">
        <v>445064</v>
      </c>
      <c r="L11" s="42"/>
      <c r="M11" s="42" t="n">
        <f aca="false">F11*2.511711692</f>
        <v>366055.91624484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23" t="n">
        <v>23452747.3066989</v>
      </c>
      <c r="F12" s="123" t="n">
        <v>142139.790789282</v>
      </c>
      <c r="G12" s="42" t="n">
        <f aca="false">E12-F12*0.7</f>
        <v>23353249.4531464</v>
      </c>
      <c r="H12" s="42" t="n">
        <v>81658874</v>
      </c>
      <c r="I12" s="42"/>
      <c r="J12" s="42" t="n">
        <f aca="false">G12*3.8235866717</f>
        <v>89293173.3499359</v>
      </c>
      <c r="K12" s="9" t="n">
        <v>414371</v>
      </c>
      <c r="L12" s="42"/>
      <c r="M12" s="42" t="n">
        <f aca="false">F12*2.511711692</f>
        <v>357014.174423874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40" t="s">
        <v>162</v>
      </c>
      <c r="B13" s="40" t="n">
        <v>2016</v>
      </c>
      <c r="C13" s="5" t="n">
        <v>1</v>
      </c>
      <c r="D13" s="40" t="n">
        <v>165</v>
      </c>
      <c r="E13" s="121" t="n">
        <v>19476918.9689111</v>
      </c>
      <c r="F13" s="121" t="n">
        <v>133847.543868239</v>
      </c>
      <c r="G13" s="8" t="n">
        <f aca="false">E13-F13*0.7</f>
        <v>19383225.6882034</v>
      </c>
      <c r="H13" s="8" t="n">
        <v>71384639</v>
      </c>
      <c r="I13" s="8"/>
      <c r="J13" s="8" t="n">
        <f aca="false">G13*3.8235866717</f>
        <v>74113443.3959675</v>
      </c>
      <c r="K13" s="6" t="n">
        <v>399060</v>
      </c>
      <c r="L13" s="8"/>
      <c r="M13" s="8" t="n">
        <f aca="false">F13*2.511711692</f>
        <v>336186.440879338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3" t="n">
        <v>21738795.4756316</v>
      </c>
      <c r="F14" s="123" t="n">
        <v>143367.248183063</v>
      </c>
      <c r="G14" s="42" t="n">
        <f aca="false">E14-F14*0.7</f>
        <v>21638438.4019034</v>
      </c>
      <c r="H14" s="42" t="n">
        <v>78650764</v>
      </c>
      <c r="I14" s="42"/>
      <c r="J14" s="42" t="n">
        <f aca="false">G14*3.8235866717</f>
        <v>82736444.6699194</v>
      </c>
      <c r="K14" s="9" t="n">
        <v>377742</v>
      </c>
      <c r="L14" s="42"/>
      <c r="M14" s="42" t="n">
        <f aca="false">F14*2.511711692</f>
        <v>360097.193511266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3" t="n">
        <v>19342803.6659858</v>
      </c>
      <c r="F15" s="123" t="n">
        <v>147484.323702817</v>
      </c>
      <c r="G15" s="42" t="n">
        <f aca="false">E15-F15*0.7</f>
        <v>19239564.6393939</v>
      </c>
      <c r="H15" s="42" t="n">
        <v>72210474</v>
      </c>
      <c r="I15" s="42"/>
      <c r="J15" s="42" t="n">
        <f aca="false">G15*3.8235866717</f>
        <v>73564142.924497</v>
      </c>
      <c r="K15" s="9" t="n">
        <v>375488</v>
      </c>
      <c r="L15" s="42"/>
      <c r="M15" s="42" t="n">
        <f aca="false">F15*2.511711692</f>
        <v>370438.100231078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3" t="n">
        <v>22341351.079809</v>
      </c>
      <c r="F16" s="123" t="n">
        <v>149945.240267777</v>
      </c>
      <c r="G16" s="42" t="n">
        <f aca="false">E16-F16*0.7</f>
        <v>22236389.4116216</v>
      </c>
      <c r="H16" s="42" t="n">
        <v>79983678</v>
      </c>
      <c r="I16" s="42"/>
      <c r="J16" s="42" t="n">
        <f aca="false">G16*3.8235866717</f>
        <v>85022762.1810073</v>
      </c>
      <c r="K16" s="9" t="n">
        <v>355397</v>
      </c>
      <c r="L16" s="42"/>
      <c r="M16" s="42" t="n">
        <f aca="false">F16*2.511711692</f>
        <v>376619.213140325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40"/>
      <c r="B17" s="40" t="n">
        <v>2017</v>
      </c>
      <c r="C17" s="5" t="n">
        <v>1</v>
      </c>
      <c r="D17" s="40" t="n">
        <v>169</v>
      </c>
      <c r="E17" s="121" t="n">
        <v>19612763.8886046</v>
      </c>
      <c r="F17" s="121" t="n">
        <v>125831.082413354</v>
      </c>
      <c r="G17" s="8" t="n">
        <f aca="false">E17-F17*0.7</f>
        <v>19524682.1309152</v>
      </c>
      <c r="H17" s="8" t="n">
        <v>74434596</v>
      </c>
      <c r="I17" s="8"/>
      <c r="J17" s="8" t="n">
        <f aca="false">G17*3.8235866717</f>
        <v>74654314.3649466</v>
      </c>
      <c r="K17" s="6" t="n">
        <v>462191</v>
      </c>
      <c r="L17" s="8"/>
      <c r="M17" s="8" t="n">
        <f aca="false">F17*2.511711692</f>
        <v>316051.400914638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3" t="n">
        <v>23060250.0410656</v>
      </c>
      <c r="F18" s="123" t="n">
        <v>130817.10440774</v>
      </c>
      <c r="G18" s="42" t="n">
        <f aca="false">E18-F18*0.7</f>
        <v>22968678.0679802</v>
      </c>
      <c r="H18" s="42" t="n">
        <v>80479757</v>
      </c>
      <c r="I18" s="42"/>
      <c r="J18" s="42" t="n">
        <f aca="false">G18*3.8235866717</f>
        <v>87822731.3272973</v>
      </c>
      <c r="K18" s="9" t="n">
        <v>458270</v>
      </c>
      <c r="L18" s="42"/>
      <c r="M18" s="42" t="n">
        <f aca="false">F18*2.511711692</f>
        <v>328574.850654505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3" t="n">
        <v>20871020.0664546</v>
      </c>
      <c r="F19" s="123" t="n">
        <v>136624.404082265</v>
      </c>
      <c r="G19" s="42" t="n">
        <f aca="false">E19-F19*0.7</f>
        <v>20775382.983597</v>
      </c>
      <c r="H19" s="42" t="n">
        <v>73976782</v>
      </c>
      <c r="I19" s="42"/>
      <c r="J19" s="42" t="n">
        <f aca="false">G19*3.8235866717</f>
        <v>79436477.4755446</v>
      </c>
      <c r="K19" s="9" t="n">
        <v>489074</v>
      </c>
      <c r="L19" s="42"/>
      <c r="M19" s="42" t="n">
        <f aca="false">F19*2.511711692</f>
        <v>343161.113145958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3" t="n">
        <v>24201549.6537019</v>
      </c>
      <c r="F20" s="123" t="n">
        <v>137226.502049696</v>
      </c>
      <c r="G20" s="42" t="n">
        <f aca="false">E20-F20*0.7</f>
        <v>24105491.1022671</v>
      </c>
      <c r="H20" s="42" t="n">
        <v>82408987.5633976</v>
      </c>
      <c r="I20" s="42"/>
      <c r="J20" s="42" t="n">
        <f aca="false">G20*3.8235866717</f>
        <v>92169434.4934116</v>
      </c>
      <c r="K20" s="9"/>
      <c r="L20" s="42"/>
      <c r="M20" s="42" t="n">
        <f aca="false">F20*2.511711692</f>
        <v>344673.409650483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40"/>
      <c r="B21" s="40" t="n">
        <v>2018</v>
      </c>
      <c r="C21" s="5" t="n">
        <v>1</v>
      </c>
      <c r="D21" s="40" t="n">
        <v>173</v>
      </c>
      <c r="E21" s="121" t="n">
        <v>21065405.9958822</v>
      </c>
      <c r="F21" s="121" t="n">
        <v>122300.514644915</v>
      </c>
      <c r="G21" s="8" t="n">
        <f aca="false">E21-F21*0.7</f>
        <v>20979795.6356308</v>
      </c>
      <c r="H21" s="8"/>
      <c r="I21" s="8"/>
      <c r="J21" s="8" t="n">
        <f aca="false">G21*3.8235866717</f>
        <v>80218066.9673876</v>
      </c>
      <c r="K21" s="6"/>
      <c r="L21" s="8"/>
      <c r="M21" s="8" t="n">
        <f aca="false">F21*2.511711692</f>
        <v>307183.632571249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3" t="n">
        <v>23567121.8159798</v>
      </c>
      <c r="F22" s="123" t="n">
        <v>117194.000885593</v>
      </c>
      <c r="G22" s="42" t="n">
        <f aca="false">E22-F22*0.7</f>
        <v>23485086.0153599</v>
      </c>
      <c r="H22" s="42"/>
      <c r="I22" s="42"/>
      <c r="J22" s="42" t="n">
        <f aca="false">G22*3.8235866717</f>
        <v>89797261.8720582</v>
      </c>
      <c r="K22" s="9"/>
      <c r="L22" s="42"/>
      <c r="M22" s="42" t="n">
        <f aca="false">F22*2.511711692</f>
        <v>294357.542256602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3" t="n">
        <v>19413853.1195715</v>
      </c>
      <c r="F23" s="123" t="n">
        <v>112516.252418624</v>
      </c>
      <c r="G23" s="42" t="n">
        <f aca="false">E23-F23*0.7</f>
        <v>19335091.7428785</v>
      </c>
      <c r="H23" s="42"/>
      <c r="I23" s="42"/>
      <c r="J23" s="42" t="n">
        <f aca="false">G23*3.8235866717</f>
        <v>73929399.084167</v>
      </c>
      <c r="K23" s="9"/>
      <c r="L23" s="42"/>
      <c r="M23" s="42" t="n">
        <f aca="false">F23*2.511711692</f>
        <v>282608.386739882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3" t="n">
        <v>20998453.0582268</v>
      </c>
      <c r="F24" s="123" t="n">
        <v>102142.006075911</v>
      </c>
      <c r="G24" s="42" t="n">
        <f aca="false">E24-F24*0.7</f>
        <v>20926953.6539737</v>
      </c>
      <c r="H24" s="42"/>
      <c r="I24" s="42"/>
      <c r="J24" s="42" t="n">
        <f aca="false">G24*3.8235866717</f>
        <v>80016021.0706174</v>
      </c>
      <c r="K24" s="9"/>
      <c r="L24" s="42"/>
      <c r="M24" s="42" t="n">
        <f aca="false">F24*2.511711692</f>
        <v>256551.270905201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40"/>
      <c r="B25" s="40" t="n">
        <v>2019</v>
      </c>
      <c r="C25" s="5" t="n">
        <v>1</v>
      </c>
      <c r="D25" s="40" t="n">
        <v>177</v>
      </c>
      <c r="E25" s="121" t="n">
        <v>18274239.7896791</v>
      </c>
      <c r="F25" s="121" t="n">
        <v>109942.340242882</v>
      </c>
      <c r="G25" s="8" t="n">
        <f aca="false">E25-F25*0.7</f>
        <v>18197280.1515091</v>
      </c>
      <c r="H25" s="8"/>
      <c r="I25" s="8"/>
      <c r="J25" s="8" t="n">
        <f aca="false">G25*3.8235866717</f>
        <v>69578877.848501</v>
      </c>
      <c r="K25" s="6"/>
      <c r="L25" s="8"/>
      <c r="M25" s="8" t="n">
        <f aca="false">F25*2.511711692</f>
        <v>276143.461433889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3" t="n">
        <v>20988155.9309184</v>
      </c>
      <c r="F26" s="123" t="n">
        <v>100761.24723165</v>
      </c>
      <c r="G26" s="42" t="n">
        <f aca="false">E26-F26*0.7</f>
        <v>20917623.0578563</v>
      </c>
      <c r="H26" s="42" t="n">
        <v>1000</v>
      </c>
      <c r="I26" s="42"/>
      <c r="J26" s="42" t="n">
        <f aca="false">G26*3.8235866717</f>
        <v>79980344.7276639</v>
      </c>
      <c r="K26" s="9"/>
      <c r="L26" s="42"/>
      <c r="M26" s="42" t="n">
        <f aca="false">F26*2.511711692</f>
        <v>253083.202772238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3" t="n">
        <v>17992162.8580897</v>
      </c>
      <c r="F27" s="123" t="n">
        <v>98966.0071782411</v>
      </c>
      <c r="G27" s="42" t="n">
        <f aca="false">E27-F27*0.7</f>
        <v>17922886.653065</v>
      </c>
      <c r="H27" s="42"/>
      <c r="I27" s="42"/>
      <c r="J27" s="42" t="n">
        <f aca="false">G27*3.8235866717</f>
        <v>68529710.5250491</v>
      </c>
      <c r="K27" s="9"/>
      <c r="L27" s="42"/>
      <c r="M27" s="42" t="n">
        <f aca="false">F27*2.511711692</f>
        <v>248574.077340144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3" t="n">
        <v>20407854.5009611</v>
      </c>
      <c r="F28" s="123" t="n">
        <v>99045.2493544169</v>
      </c>
      <c r="G28" s="42" t="n">
        <f aca="false">E28-F28*0.7</f>
        <v>20338522.826413</v>
      </c>
      <c r="H28" s="42"/>
      <c r="I28" s="42"/>
      <c r="J28" s="42" t="n">
        <f aca="false">G28*3.8235866717</f>
        <v>77766104.801139</v>
      </c>
      <c r="K28" s="9"/>
      <c r="L28" s="42"/>
      <c r="M28" s="42" t="n">
        <f aca="false">F28*2.511711692</f>
        <v>248773.110840544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40"/>
      <c r="B29" s="40" t="n">
        <v>2020</v>
      </c>
      <c r="C29" s="5" t="n">
        <v>1</v>
      </c>
      <c r="D29" s="40" t="n">
        <v>181</v>
      </c>
      <c r="E29" s="121" t="n">
        <v>17832256.5431193</v>
      </c>
      <c r="F29" s="121" t="n">
        <v>103095.862777887</v>
      </c>
      <c r="G29" s="8" t="n">
        <f aca="false">E29-F29*0.7</f>
        <v>17760089.4391748</v>
      </c>
      <c r="H29" s="8"/>
      <c r="I29" s="8"/>
      <c r="J29" s="8" t="n">
        <f aca="false">G29*3.8235866717</f>
        <v>67907241.2678286</v>
      </c>
      <c r="K29" s="6"/>
      <c r="L29" s="8"/>
      <c r="M29" s="8" t="n">
        <f aca="false">F29*2.511711692</f>
        <v>258947.083936047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3" t="n">
        <v>20597491.5734984</v>
      </c>
      <c r="F30" s="123" t="n">
        <v>97900.3538065853</v>
      </c>
      <c r="G30" s="42" t="n">
        <f aca="false">E30-F30*0.7</f>
        <v>20528961.3258337</v>
      </c>
      <c r="H30" s="42"/>
      <c r="I30" s="42"/>
      <c r="J30" s="42" t="n">
        <f aca="false">G30*3.8235866717</f>
        <v>78494262.9093027</v>
      </c>
      <c r="K30" s="9"/>
      <c r="L30" s="42"/>
      <c r="M30" s="42" t="n">
        <f aca="false">F30*2.511711692</f>
        <v>245897.463306937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3" t="n">
        <v>18080229.9527761</v>
      </c>
      <c r="F31" s="123" t="n">
        <v>106484.729333824</v>
      </c>
      <c r="G31" s="42" t="n">
        <f aca="false">E31-F31*0.7</f>
        <v>18005690.6422424</v>
      </c>
      <c r="H31" s="42"/>
      <c r="I31" s="42"/>
      <c r="J31" s="42" t="n">
        <f aca="false">G31*3.8235866717</f>
        <v>68846318.7544314</v>
      </c>
      <c r="K31" s="9"/>
      <c r="L31" s="42"/>
      <c r="M31" s="42" t="n">
        <f aca="false">F31*2.511711692</f>
        <v>267458.939687222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3" t="n">
        <v>20745807.0123737</v>
      </c>
      <c r="F32" s="123" t="n">
        <v>105455.75310811</v>
      </c>
      <c r="G32" s="42" t="n">
        <f aca="false">E32-F32*0.7</f>
        <v>20671987.985198</v>
      </c>
      <c r="H32" s="42"/>
      <c r="I32" s="42"/>
      <c r="J32" s="42" t="n">
        <f aca="false">G32*3.8235866717</f>
        <v>79041137.7377457</v>
      </c>
      <c r="K32" s="9"/>
      <c r="L32" s="42"/>
      <c r="M32" s="42" t="n">
        <f aca="false">F32*2.511711692</f>
        <v>264874.448070306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40"/>
      <c r="B33" s="40" t="n">
        <v>2021</v>
      </c>
      <c r="C33" s="5" t="n">
        <v>1</v>
      </c>
      <c r="D33" s="40" t="n">
        <v>185</v>
      </c>
      <c r="E33" s="121" t="n">
        <v>18187878.2158268</v>
      </c>
      <c r="F33" s="121" t="n">
        <v>112917.722752853</v>
      </c>
      <c r="G33" s="8" t="n">
        <f aca="false">E33-F33*0.7</f>
        <v>18108835.8098998</v>
      </c>
      <c r="H33" s="8"/>
      <c r="I33" s="8"/>
      <c r="J33" s="8" t="n">
        <f aca="false">G33*3.8235866717</f>
        <v>69240703.2427366</v>
      </c>
      <c r="K33" s="6"/>
      <c r="L33" s="8"/>
      <c r="M33" s="8" t="n">
        <f aca="false">F33*2.511711692</f>
        <v>283616.764472354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3" t="n">
        <v>21137432.599603</v>
      </c>
      <c r="F34" s="123" t="n">
        <v>103626.123722929</v>
      </c>
      <c r="G34" s="42" t="n">
        <f aca="false">E34-F34*0.7</f>
        <v>21064894.312997</v>
      </c>
      <c r="H34" s="42"/>
      <c r="I34" s="42"/>
      <c r="J34" s="42" t="n">
        <f aca="false">G34*3.8235866717</f>
        <v>80543449.1359445</v>
      </c>
      <c r="K34" s="9"/>
      <c r="L34" s="42"/>
      <c r="M34" s="42" t="n">
        <f aca="false">F34*2.511711692</f>
        <v>260278.94655152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3" t="n">
        <v>18541004.0179945</v>
      </c>
      <c r="F35" s="123" t="n">
        <v>108595.752542131</v>
      </c>
      <c r="G35" s="42" t="n">
        <f aca="false">E35-F35*0.7</f>
        <v>18464986.991215</v>
      </c>
      <c r="H35" s="42"/>
      <c r="I35" s="42"/>
      <c r="J35" s="42" t="n">
        <f aca="false">G35*3.8235866717</f>
        <v>70602478.1527237</v>
      </c>
      <c r="K35" s="9"/>
      <c r="L35" s="42"/>
      <c r="M35" s="42" t="n">
        <f aca="false">F35*2.511711692</f>
        <v>272761.221361608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3" t="n">
        <v>21586742.8049825</v>
      </c>
      <c r="F36" s="123" t="n">
        <v>104789.069196413</v>
      </c>
      <c r="G36" s="42" t="n">
        <f aca="false">E36-F36*0.7</f>
        <v>21513390.456545</v>
      </c>
      <c r="H36" s="42"/>
      <c r="I36" s="42"/>
      <c r="J36" s="42" t="n">
        <f aca="false">G36*3.8235866717</f>
        <v>82258313.0127234</v>
      </c>
      <c r="K36" s="9"/>
      <c r="L36" s="42"/>
      <c r="M36" s="42" t="n">
        <f aca="false">F36*2.511711692</f>
        <v>263199.930294427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40"/>
      <c r="B37" s="40" t="n">
        <v>2022</v>
      </c>
      <c r="C37" s="5" t="n">
        <v>1</v>
      </c>
      <c r="D37" s="40" t="n">
        <v>189</v>
      </c>
      <c r="E37" s="121" t="n">
        <v>18920082.8361907</v>
      </c>
      <c r="F37" s="121" t="n">
        <v>108439.779342018</v>
      </c>
      <c r="G37" s="8" t="n">
        <f aca="false">E37-F37*0.7</f>
        <v>18844174.9906513</v>
      </c>
      <c r="H37" s="8"/>
      <c r="I37" s="8"/>
      <c r="J37" s="8" t="n">
        <f aca="false">G37*3.8235866717</f>
        <v>72052336.3334369</v>
      </c>
      <c r="K37" s="6"/>
      <c r="L37" s="8"/>
      <c r="M37" s="8" t="n">
        <f aca="false">F37*2.511711692</f>
        <v>272369.461651247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3" t="n">
        <v>21849666.8087201</v>
      </c>
      <c r="F38" s="123" t="n">
        <v>107511.462506641</v>
      </c>
      <c r="G38" s="42" t="n">
        <f aca="false">E38-F38*0.7</f>
        <v>21774408.7849655</v>
      </c>
      <c r="H38" s="42"/>
      <c r="I38" s="42"/>
      <c r="J38" s="42" t="n">
        <f aca="false">G38*3.8235866717</f>
        <v>83256339.2143414</v>
      </c>
      <c r="K38" s="9"/>
      <c r="L38" s="42"/>
      <c r="M38" s="42" t="n">
        <f aca="false">F38*2.511711692</f>
        <v>270037.79740195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3" t="n">
        <v>19205757.5251776</v>
      </c>
      <c r="F39" s="123" t="n">
        <v>108600.038996507</v>
      </c>
      <c r="G39" s="42" t="n">
        <f aca="false">E39-F39*0.7</f>
        <v>19129737.4978801</v>
      </c>
      <c r="H39" s="42"/>
      <c r="I39" s="42"/>
      <c r="J39" s="42" t="n">
        <f aca="false">G39*3.8235866717</f>
        <v>73144209.330014</v>
      </c>
      <c r="K39" s="9"/>
      <c r="L39" s="42"/>
      <c r="M39" s="42" t="n">
        <f aca="false">F39*2.511711692</f>
        <v>272771.987699182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3" t="n">
        <v>22131884.9218798</v>
      </c>
      <c r="F40" s="123" t="n">
        <v>105854.884652053</v>
      </c>
      <c r="G40" s="42" t="n">
        <f aca="false">E40-F40*0.7</f>
        <v>22057786.5026234</v>
      </c>
      <c r="H40" s="42"/>
      <c r="I40" s="42"/>
      <c r="J40" s="42" t="n">
        <f aca="false">G40*3.8235866717</f>
        <v>84339858.4786348</v>
      </c>
      <c r="K40" s="9"/>
      <c r="L40" s="42"/>
      <c r="M40" s="42" t="n">
        <f aca="false">F40*2.511711692</f>
        <v>265876.951435873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40"/>
      <c r="B41" s="40" t="n">
        <v>2023</v>
      </c>
      <c r="C41" s="5" t="n">
        <v>1</v>
      </c>
      <c r="D41" s="40" t="n">
        <v>193</v>
      </c>
      <c r="E41" s="121" t="n">
        <v>19607723.6826148</v>
      </c>
      <c r="F41" s="121" t="n">
        <v>110810.658396151</v>
      </c>
      <c r="G41" s="8" t="n">
        <f aca="false">E41-F41*0.7</f>
        <v>19530156.2217375</v>
      </c>
      <c r="H41" s="8"/>
      <c r="I41" s="8"/>
      <c r="J41" s="8" t="n">
        <f aca="false">G41*3.8235866717</f>
        <v>74675245.0256544</v>
      </c>
      <c r="K41" s="6"/>
      <c r="L41" s="8"/>
      <c r="M41" s="8" t="n">
        <f aca="false">F41*2.511711692</f>
        <v>278324.426291831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3" t="n">
        <v>22589161.7375557</v>
      </c>
      <c r="F42" s="123" t="n">
        <v>107993.934586205</v>
      </c>
      <c r="G42" s="42" t="n">
        <f aca="false">E42-F42*0.7</f>
        <v>22513565.9833454</v>
      </c>
      <c r="H42" s="42"/>
      <c r="I42" s="42"/>
      <c r="J42" s="42" t="n">
        <f aca="false">G42*3.8235866717</f>
        <v>86082570.8263579</v>
      </c>
      <c r="K42" s="9"/>
      <c r="L42" s="42"/>
      <c r="M42" s="42" t="n">
        <f aca="false">F42*2.511711692</f>
        <v>271249.628165253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3" t="n">
        <v>19871025.9638983</v>
      </c>
      <c r="F43" s="123" t="n">
        <v>112009.407484005</v>
      </c>
      <c r="G43" s="42" t="n">
        <f aca="false">E43-F43*0.7</f>
        <v>19792619.3786594</v>
      </c>
      <c r="H43" s="42"/>
      <c r="I43" s="42"/>
      <c r="J43" s="42" t="n">
        <f aca="false">G43*3.8235866717</f>
        <v>75678795.6542734</v>
      </c>
      <c r="K43" s="9"/>
      <c r="L43" s="42"/>
      <c r="M43" s="42" t="n">
        <f aca="false">F43*2.511711692</f>
        <v>281335.338391568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3" t="n">
        <v>22877361.0605071</v>
      </c>
      <c r="F44" s="123" t="n">
        <v>113301.749395758</v>
      </c>
      <c r="G44" s="42" t="n">
        <f aca="false">E44-F44*0.7</f>
        <v>22798049.83593</v>
      </c>
      <c r="H44" s="42"/>
      <c r="I44" s="42"/>
      <c r="J44" s="42" t="n">
        <f aca="false">G44*3.8235866717</f>
        <v>87170319.4934144</v>
      </c>
      <c r="K44" s="9"/>
      <c r="L44" s="42"/>
      <c r="M44" s="42" t="n">
        <f aca="false">F44*2.511711692</f>
        <v>284581.328681379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40"/>
      <c r="B45" s="40" t="n">
        <v>2024</v>
      </c>
      <c r="C45" s="5" t="n">
        <v>1</v>
      </c>
      <c r="D45" s="40" t="n">
        <v>197</v>
      </c>
      <c r="E45" s="121" t="n">
        <v>20355254.3251756</v>
      </c>
      <c r="F45" s="121" t="n">
        <v>113165.384543708</v>
      </c>
      <c r="G45" s="8" t="n">
        <f aca="false">E45-F45*0.7</f>
        <v>20276038.555995</v>
      </c>
      <c r="H45" s="8"/>
      <c r="I45" s="8"/>
      <c r="J45" s="8" t="n">
        <f aca="false">G45*3.8235866717</f>
        <v>77527190.777578</v>
      </c>
      <c r="K45" s="6"/>
      <c r="L45" s="8"/>
      <c r="M45" s="8" t="n">
        <f aca="false">F45*2.511711692</f>
        <v>284238.819488107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3" t="n">
        <v>23298495.1642847</v>
      </c>
      <c r="F46" s="123" t="n">
        <v>114462.43339383</v>
      </c>
      <c r="G46" s="42" t="n">
        <f aca="false">E46-F46*0.7</f>
        <v>23218371.460909</v>
      </c>
      <c r="H46" s="42"/>
      <c r="I46" s="42"/>
      <c r="J46" s="42" t="n">
        <f aca="false">G46*3.8235866717</f>
        <v>88777455.6565114</v>
      </c>
      <c r="K46" s="9"/>
      <c r="L46" s="42"/>
      <c r="M46" s="42" t="n">
        <f aca="false">F46*2.511711692</f>
        <v>287496.632250055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3" t="n">
        <v>20617427.1590756</v>
      </c>
      <c r="F47" s="123" t="n">
        <v>113268.391653309</v>
      </c>
      <c r="G47" s="42" t="n">
        <f aca="false">E47-F47*0.7</f>
        <v>20538139.2849183</v>
      </c>
      <c r="H47" s="42"/>
      <c r="I47" s="42"/>
      <c r="J47" s="42" t="n">
        <f aca="false">G47*3.8235866717</f>
        <v>78529355.6313318</v>
      </c>
      <c r="K47" s="9"/>
      <c r="L47" s="42"/>
      <c r="M47" s="42" t="n">
        <f aca="false">F47*2.511711692</f>
        <v>284497.54364965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3" t="n">
        <v>23603653.9331549</v>
      </c>
      <c r="F48" s="123" t="n">
        <v>116146.865754956</v>
      </c>
      <c r="G48" s="42" t="n">
        <f aca="false">E48-F48*0.7</f>
        <v>23522351.1271264</v>
      </c>
      <c r="H48" s="42"/>
      <c r="I48" s="42"/>
      <c r="J48" s="42" t="n">
        <f aca="false">G48*3.8235866717</f>
        <v>89939748.2567281</v>
      </c>
      <c r="K48" s="9"/>
      <c r="L48" s="42"/>
      <c r="M48" s="42" t="n">
        <f aca="false">F48*2.511711692</f>
        <v>291727.440705877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40"/>
      <c r="B49" s="40" t="n">
        <v>2025</v>
      </c>
      <c r="C49" s="5" t="n">
        <v>1</v>
      </c>
      <c r="D49" s="40" t="n">
        <v>201</v>
      </c>
      <c r="E49" s="121" t="n">
        <v>20802854.5381385</v>
      </c>
      <c r="F49" s="121" t="n">
        <v>118539.364953173</v>
      </c>
      <c r="G49" s="8" t="n">
        <f aca="false">E49-F49*0.7</f>
        <v>20719876.9826713</v>
      </c>
      <c r="H49" s="8"/>
      <c r="I49" s="8"/>
      <c r="J49" s="8" t="n">
        <f aca="false">G49*3.8235866717</f>
        <v>79224245.4702056</v>
      </c>
      <c r="K49" s="6"/>
      <c r="L49" s="8"/>
      <c r="M49" s="8" t="n">
        <f aca="false">F49*2.511711692</f>
        <v>297736.70891514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3" t="n">
        <v>23993415.3966714</v>
      </c>
      <c r="F50" s="123" t="n">
        <v>118248.527458596</v>
      </c>
      <c r="G50" s="42" t="n">
        <f aca="false">E50-F50*0.7</f>
        <v>23910641.4274504</v>
      </c>
      <c r="H50" s="42"/>
      <c r="I50" s="42"/>
      <c r="J50" s="42" t="n">
        <f aca="false">G50*3.8235866717</f>
        <v>91424409.8737971</v>
      </c>
      <c r="K50" s="9"/>
      <c r="L50" s="42"/>
      <c r="M50" s="42" t="n">
        <f aca="false">F50*2.511711692</f>
        <v>297006.208979539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3" t="n">
        <v>21115983.7355506</v>
      </c>
      <c r="F51" s="123" t="n">
        <v>117512.611484059</v>
      </c>
      <c r="G51" s="42" t="n">
        <f aca="false">E51-F51*0.7</f>
        <v>21033724.9075118</v>
      </c>
      <c r="H51" s="42"/>
      <c r="I51" s="42"/>
      <c r="J51" s="42" t="n">
        <f aca="false">G51*3.8235866717</f>
        <v>80424270.2125664</v>
      </c>
      <c r="K51" s="9"/>
      <c r="L51" s="42"/>
      <c r="M51" s="42" t="n">
        <f aca="false">F51*2.511711692</f>
        <v>295157.800221965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3" t="n">
        <v>24384040.5448758</v>
      </c>
      <c r="F52" s="123" t="n">
        <v>118055.853192101</v>
      </c>
      <c r="G52" s="42" t="n">
        <f aca="false">E52-F52*0.7</f>
        <v>24301401.4476413</v>
      </c>
      <c r="H52" s="42"/>
      <c r="I52" s="42"/>
      <c r="J52" s="42" t="n">
        <f aca="false">G52*3.8235866717</f>
        <v>92918514.6788325</v>
      </c>
      <c r="K52" s="9"/>
      <c r="L52" s="42"/>
      <c r="M52" s="42" t="n">
        <f aca="false">F52*2.511711692</f>
        <v>296522.266771636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40"/>
      <c r="B53" s="40" t="n">
        <v>2026</v>
      </c>
      <c r="C53" s="5" t="n">
        <v>1</v>
      </c>
      <c r="D53" s="40" t="n">
        <v>205</v>
      </c>
      <c r="E53" s="121" t="n">
        <v>21437657.1693872</v>
      </c>
      <c r="F53" s="121" t="n">
        <v>118225.562580364</v>
      </c>
      <c r="G53" s="8" t="n">
        <f aca="false">E53-F53*0.7</f>
        <v>21354899.275581</v>
      </c>
      <c r="H53" s="8"/>
      <c r="I53" s="8"/>
      <c r="J53" s="8" t="n">
        <f aca="false">G53*3.8235866717</f>
        <v>81652308.2456074</v>
      </c>
      <c r="K53" s="6"/>
      <c r="L53" s="8"/>
      <c r="M53" s="8" t="n">
        <f aca="false">F53*2.511711692</f>
        <v>296948.527826377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3" t="n">
        <v>24543931.821458</v>
      </c>
      <c r="F54" s="123" t="n">
        <v>118205.003403695</v>
      </c>
      <c r="G54" s="42" t="n">
        <f aca="false">E54-F54*0.7</f>
        <v>24461188.3190754</v>
      </c>
      <c r="H54" s="42"/>
      <c r="I54" s="42"/>
      <c r="J54" s="42" t="n">
        <f aca="false">G54*3.8235866717</f>
        <v>93529473.6307603</v>
      </c>
      <c r="K54" s="9"/>
      <c r="L54" s="42"/>
      <c r="M54" s="42" t="n">
        <f aca="false">F54*2.511711692</f>
        <v>296896.88910196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3" t="n">
        <v>21658081.7307454</v>
      </c>
      <c r="F55" s="123" t="n">
        <v>116566.49783914</v>
      </c>
      <c r="G55" s="42" t="n">
        <f aca="false">E55-F55*0.7</f>
        <v>21576485.182258</v>
      </c>
      <c r="H55" s="42"/>
      <c r="I55" s="42"/>
      <c r="J55" s="42" t="n">
        <f aca="false">G55*3.8235866717</f>
        <v>82499561.1650143</v>
      </c>
      <c r="K55" s="9"/>
      <c r="L55" s="42"/>
      <c r="M55" s="42" t="n">
        <f aca="false">F55*2.511711692</f>
        <v>292781.435518062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3" t="n">
        <v>24954636.7846221</v>
      </c>
      <c r="F56" s="123" t="n">
        <v>117765.820989715</v>
      </c>
      <c r="G56" s="42" t="n">
        <f aca="false">E56-F56*0.7</f>
        <v>24872200.7099293</v>
      </c>
      <c r="H56" s="42"/>
      <c r="I56" s="42"/>
      <c r="J56" s="42" t="n">
        <f aca="false">G56*3.8235866717</f>
        <v>95101015.1303331</v>
      </c>
      <c r="K56" s="9"/>
      <c r="L56" s="42"/>
      <c r="M56" s="42" t="n">
        <f aca="false">F56*2.511711692</f>
        <v>295793.789497846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40"/>
      <c r="B57" s="40" t="n">
        <v>2027</v>
      </c>
      <c r="C57" s="5" t="n">
        <v>1</v>
      </c>
      <c r="D57" s="40" t="n">
        <v>209</v>
      </c>
      <c r="E57" s="121" t="n">
        <v>21956875.7395123</v>
      </c>
      <c r="F57" s="121" t="n">
        <v>119953.639347216</v>
      </c>
      <c r="G57" s="8" t="n">
        <f aca="false">E57-F57*0.7</f>
        <v>21872908.1919692</v>
      </c>
      <c r="H57" s="8"/>
      <c r="I57" s="8"/>
      <c r="J57" s="8" t="n">
        <f aca="false">G57*3.8235866717</f>
        <v>83632960.2341313</v>
      </c>
      <c r="K57" s="6"/>
      <c r="L57" s="8"/>
      <c r="M57" s="8" t="n">
        <f aca="false">F57*2.511711692</f>
        <v>301288.958446355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3" t="n">
        <v>25092610.0589968</v>
      </c>
      <c r="F58" s="123" t="n">
        <v>122650.180065882</v>
      </c>
      <c r="G58" s="42" t="n">
        <f aca="false">E58-F58*0.7</f>
        <v>25006754.9329507</v>
      </c>
      <c r="H58" s="42"/>
      <c r="I58" s="42"/>
      <c r="J58" s="42" t="n">
        <f aca="false">G58*3.8235866717</f>
        <v>95615494.8640984</v>
      </c>
      <c r="K58" s="9"/>
      <c r="L58" s="42"/>
      <c r="M58" s="42" t="n">
        <f aca="false">F58*2.511711692</f>
        <v>308061.89129738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3" t="n">
        <v>22074135.4592798</v>
      </c>
      <c r="F59" s="123" t="n">
        <v>125864.666145357</v>
      </c>
      <c r="G59" s="42" t="n">
        <f aca="false">E59-F59*0.7</f>
        <v>21986030.192978</v>
      </c>
      <c r="H59" s="42"/>
      <c r="I59" s="42"/>
      <c r="J59" s="42" t="n">
        <f aca="false">G59*3.8235866717</f>
        <v>84065492.0094646</v>
      </c>
      <c r="K59" s="9"/>
      <c r="L59" s="42"/>
      <c r="M59" s="42" t="n">
        <f aca="false">F59*2.511711692</f>
        <v>316135.753566969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3" t="n">
        <v>25348444.0206025</v>
      </c>
      <c r="F60" s="123" t="n">
        <v>127031.485568958</v>
      </c>
      <c r="G60" s="42" t="n">
        <f aca="false">E60-F60*0.7</f>
        <v>25259521.9807043</v>
      </c>
      <c r="H60" s="42"/>
      <c r="I60" s="42"/>
      <c r="J60" s="42" t="n">
        <f aca="false">G60*3.8235866717</f>
        <v>96581971.578934</v>
      </c>
      <c r="K60" s="9"/>
      <c r="L60" s="42"/>
      <c r="M60" s="42" t="n">
        <f aca="false">F60*2.511711692</f>
        <v>319066.46755568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40"/>
      <c r="B61" s="40" t="n">
        <v>2028</v>
      </c>
      <c r="C61" s="5" t="n">
        <v>1</v>
      </c>
      <c r="D61" s="40" t="n">
        <v>213</v>
      </c>
      <c r="E61" s="121" t="n">
        <v>22354704.105225</v>
      </c>
      <c r="F61" s="121" t="n">
        <v>126699.629546605</v>
      </c>
      <c r="G61" s="8" t="n">
        <f aca="false">E61-F61*0.7</f>
        <v>22266014.3645424</v>
      </c>
      <c r="H61" s="8"/>
      <c r="I61" s="8"/>
      <c r="J61" s="8" t="n">
        <f aca="false">G61*3.8235866717</f>
        <v>85136035.7561451</v>
      </c>
      <c r="K61" s="6"/>
      <c r="L61" s="8"/>
      <c r="M61" s="8" t="n">
        <f aca="false">F61*2.511711692</f>
        <v>318232.940904275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3" t="n">
        <v>25749766.6227117</v>
      </c>
      <c r="F62" s="123" t="n">
        <v>126981.764479304</v>
      </c>
      <c r="G62" s="42" t="n">
        <f aca="false">E62-F62*0.7</f>
        <v>25660879.3875762</v>
      </c>
      <c r="H62" s="42"/>
      <c r="I62" s="42"/>
      <c r="J62" s="42" t="n">
        <f aca="false">G62*3.8235866717</f>
        <v>98116596.4104375</v>
      </c>
      <c r="K62" s="9"/>
      <c r="L62" s="42"/>
      <c r="M62" s="42" t="n">
        <f aca="false">F62*2.511711692</f>
        <v>318941.582513459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3" t="n">
        <v>22758774.6500137</v>
      </c>
      <c r="F63" s="123" t="n">
        <v>123816.228838115</v>
      </c>
      <c r="G63" s="42" t="n">
        <f aca="false">E63-F63*0.7</f>
        <v>22672103.289827</v>
      </c>
      <c r="H63" s="42"/>
      <c r="I63" s="42"/>
      <c r="J63" s="42" t="n">
        <f aca="false">G63*3.8235866717</f>
        <v>86688751.9583884</v>
      </c>
      <c r="K63" s="9"/>
      <c r="L63" s="42"/>
      <c r="M63" s="42" t="n">
        <f aca="false">F63*2.511711692</f>
        <v>310990.669632041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3" t="n">
        <v>26190183.2494089</v>
      </c>
      <c r="F64" s="123" t="n">
        <v>121151.126407588</v>
      </c>
      <c r="G64" s="42" t="n">
        <f aca="false">E64-F64*0.7</f>
        <v>26105377.4609236</v>
      </c>
      <c r="H64" s="42"/>
      <c r="I64" s="42"/>
      <c r="J64" s="42" t="n">
        <f aca="false">G64*3.8235866717</f>
        <v>99816173.3192851</v>
      </c>
      <c r="K64" s="9"/>
      <c r="L64" s="42"/>
      <c r="M64" s="42" t="n">
        <f aca="false">F64*2.511711692</f>
        <v>304296.700696908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40"/>
      <c r="B65" s="40" t="n">
        <v>2029</v>
      </c>
      <c r="C65" s="5" t="n">
        <v>1</v>
      </c>
      <c r="D65" s="40" t="n">
        <v>217</v>
      </c>
      <c r="E65" s="121" t="n">
        <v>22894048.6759253</v>
      </c>
      <c r="F65" s="121" t="n">
        <v>129056.702080548</v>
      </c>
      <c r="G65" s="8" t="n">
        <f aca="false">E65-F65*0.7</f>
        <v>22803708.9844689</v>
      </c>
      <c r="H65" s="8"/>
      <c r="I65" s="8"/>
      <c r="J65" s="8" t="n">
        <f aca="false">G65*3.8235866717</f>
        <v>87191957.738341</v>
      </c>
      <c r="K65" s="6"/>
      <c r="L65" s="8"/>
      <c r="M65" s="8" t="n">
        <f aca="false">F65*2.511711692</f>
        <v>324153.227546674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3" t="n">
        <v>26529223.9600022</v>
      </c>
      <c r="F66" s="123" t="n">
        <v>126937.402530053</v>
      </c>
      <c r="G66" s="42" t="n">
        <f aca="false">E66-F66*0.7</f>
        <v>26440367.7782311</v>
      </c>
      <c r="H66" s="42"/>
      <c r="I66" s="42"/>
      <c r="J66" s="42" t="n">
        <f aca="false">G66*3.8235866717</f>
        <v>101097037.831691</v>
      </c>
      <c r="K66" s="9"/>
      <c r="L66" s="42"/>
      <c r="M66" s="42" t="n">
        <f aca="false">F66*2.511711692</f>
        <v>318830.158086845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3" t="n">
        <v>23245086.6836629</v>
      </c>
      <c r="F67" s="123" t="n">
        <v>129059.752613771</v>
      </c>
      <c r="G67" s="42" t="n">
        <f aca="false">E67-F67*0.7</f>
        <v>23154744.8568332</v>
      </c>
      <c r="H67" s="42"/>
      <c r="I67" s="42"/>
      <c r="J67" s="42" t="n">
        <f aca="false">G67*3.8235866717</f>
        <v>88534173.8212017</v>
      </c>
      <c r="K67" s="9"/>
      <c r="L67" s="42"/>
      <c r="M67" s="42" t="n">
        <f aca="false">F67*2.511711692</f>
        <v>324160.889606637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3" t="n">
        <v>26759273.2200498</v>
      </c>
      <c r="F68" s="123" t="n">
        <v>131656.567913072</v>
      </c>
      <c r="G68" s="42" t="n">
        <f aca="false">E68-F68*0.7</f>
        <v>26667113.6225106</v>
      </c>
      <c r="H68" s="42"/>
      <c r="I68" s="42"/>
      <c r="J68" s="42" t="n">
        <f aca="false">G68*3.8235866717</f>
        <v>101964020.219741</v>
      </c>
      <c r="K68" s="9"/>
      <c r="L68" s="42"/>
      <c r="M68" s="42" t="n">
        <f aca="false">F68*2.511711692</f>
        <v>330683.340955854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40"/>
      <c r="B69" s="40" t="n">
        <v>2030</v>
      </c>
      <c r="C69" s="5" t="n">
        <v>1</v>
      </c>
      <c r="D69" s="40" t="n">
        <v>221</v>
      </c>
      <c r="E69" s="121" t="n">
        <v>23552024.1272327</v>
      </c>
      <c r="F69" s="121" t="n">
        <v>132484.90789333</v>
      </c>
      <c r="G69" s="8" t="n">
        <f aca="false">E69-F69*0.7</f>
        <v>23459284.6917074</v>
      </c>
      <c r="H69" s="8"/>
      <c r="I69" s="8"/>
      <c r="J69" s="8" t="n">
        <f aca="false">G69*3.8235866717</f>
        <v>89698608.2748281</v>
      </c>
      <c r="K69" s="6"/>
      <c r="L69" s="8"/>
      <c r="M69" s="8" t="n">
        <f aca="false">F69*2.511711692</f>
        <v>332763.892169221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3" t="n">
        <v>27163964.449452</v>
      </c>
      <c r="F70" s="123" t="n">
        <v>127372.770398045</v>
      </c>
      <c r="G70" s="42" t="n">
        <f aca="false">E70-F70*0.7</f>
        <v>27074803.5101733</v>
      </c>
      <c r="H70" s="42"/>
      <c r="I70" s="42"/>
      <c r="J70" s="42" t="n">
        <f aca="false">G70*3.8235866717</f>
        <v>103522857.840395</v>
      </c>
      <c r="K70" s="9"/>
      <c r="L70" s="42"/>
      <c r="M70" s="42" t="n">
        <f aca="false">F70*2.511711692</f>
        <v>319923.676651202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3" t="n">
        <v>23854376.5192589</v>
      </c>
      <c r="F71" s="123" t="n">
        <v>126310.807657194</v>
      </c>
      <c r="G71" s="42" t="n">
        <f aca="false">E71-F71*0.7</f>
        <v>23765958.9538989</v>
      </c>
      <c r="H71" s="42"/>
      <c r="I71" s="42"/>
      <c r="J71" s="42" t="n">
        <f aca="false">G71*3.8235866717</f>
        <v>90871203.896297</v>
      </c>
      <c r="K71" s="9"/>
      <c r="L71" s="42"/>
      <c r="M71" s="42" t="n">
        <f aca="false">F71*2.511711692</f>
        <v>317256.332418536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3" t="n">
        <v>27190005.9315662</v>
      </c>
      <c r="F72" s="123" t="n">
        <v>129106.821910935</v>
      </c>
      <c r="G72" s="42" t="n">
        <f aca="false">E72-F72*0.7</f>
        <v>27099631.1562286</v>
      </c>
      <c r="H72" s="42"/>
      <c r="I72" s="42"/>
      <c r="J72" s="42" t="n">
        <f aca="false">G72*3.8235866717</f>
        <v>103617788.496942</v>
      </c>
      <c r="K72" s="9"/>
      <c r="L72" s="42"/>
      <c r="M72" s="42" t="n">
        <f aca="false">F72*2.511711692</f>
        <v>324279.114110657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40"/>
      <c r="B73" s="40" t="n">
        <v>2031</v>
      </c>
      <c r="C73" s="5" t="n">
        <v>1</v>
      </c>
      <c r="D73" s="40" t="n">
        <v>225</v>
      </c>
      <c r="E73" s="121" t="n">
        <v>23600978.3132363</v>
      </c>
      <c r="F73" s="121" t="n">
        <v>130694.692688971</v>
      </c>
      <c r="G73" s="8" t="n">
        <f aca="false">E73-F73*0.7</f>
        <v>23509492.0283541</v>
      </c>
      <c r="H73" s="8"/>
      <c r="I73" s="8"/>
      <c r="J73" s="8" t="n">
        <f aca="false">G73*3.8235866717</f>
        <v>89890580.378052</v>
      </c>
      <c r="K73" s="6"/>
      <c r="L73" s="8"/>
      <c r="M73" s="8" t="n">
        <f aca="false">F73*2.511711692</f>
        <v>328267.387709234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3" t="n">
        <v>27008062.6509235</v>
      </c>
      <c r="F74" s="123" t="n">
        <v>133766.998974688</v>
      </c>
      <c r="G74" s="42" t="n">
        <f aca="false">E74-F74*0.7</f>
        <v>26914425.7516412</v>
      </c>
      <c r="H74" s="42"/>
      <c r="I74" s="42"/>
      <c r="J74" s="42" t="n">
        <f aca="false">G74*3.8235866717</f>
        <v>102909639.580435</v>
      </c>
      <c r="K74" s="9"/>
      <c r="L74" s="42"/>
      <c r="M74" s="42" t="n">
        <f aca="false">F74*2.511711692</f>
        <v>335984.135328477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3" t="n">
        <v>23877739.0366125</v>
      </c>
      <c r="F75" s="123" t="n">
        <v>132325.181996735</v>
      </c>
      <c r="G75" s="42" t="n">
        <f aca="false">E75-F75*0.7</f>
        <v>23785111.4092147</v>
      </c>
      <c r="H75" s="42"/>
      <c r="I75" s="42"/>
      <c r="J75" s="42" t="n">
        <f aca="false">G75*3.8235866717</f>
        <v>90944434.9691731</v>
      </c>
      <c r="K75" s="9"/>
      <c r="L75" s="42"/>
      <c r="M75" s="42" t="n">
        <f aca="false">F75*2.511711692</f>
        <v>332362.706767228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3" t="n">
        <v>27371093.3821979</v>
      </c>
      <c r="F76" s="123" t="n">
        <v>137475.608923996</v>
      </c>
      <c r="G76" s="42" t="n">
        <f aca="false">E76-F76*0.7</f>
        <v>27274860.4559511</v>
      </c>
      <c r="H76" s="42"/>
      <c r="I76" s="42"/>
      <c r="J76" s="42" t="n">
        <f aca="false">G76*3.8235866717</f>
        <v>104287792.911852</v>
      </c>
      <c r="K76" s="9"/>
      <c r="L76" s="42"/>
      <c r="M76" s="42" t="n">
        <f aca="false">F76*2.511711692</f>
        <v>345299.09429922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40"/>
      <c r="B77" s="40" t="n">
        <v>2032</v>
      </c>
      <c r="C77" s="5" t="n">
        <v>1</v>
      </c>
      <c r="D77" s="40" t="n">
        <v>229</v>
      </c>
      <c r="E77" s="121" t="n">
        <v>23988487.7589831</v>
      </c>
      <c r="F77" s="121" t="n">
        <v>133207.372245736</v>
      </c>
      <c r="G77" s="8" t="n">
        <f aca="false">E77-F77*0.7</f>
        <v>23895242.5984111</v>
      </c>
      <c r="H77" s="8"/>
      <c r="I77" s="8"/>
      <c r="J77" s="8" t="n">
        <f aca="false">G77*3.8235866717</f>
        <v>91365531.1163228</v>
      </c>
      <c r="K77" s="6"/>
      <c r="L77" s="8"/>
      <c r="M77" s="8" t="n">
        <f aca="false">F77*2.511711692</f>
        <v>334578.514330211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3" t="n">
        <v>27477673.9702606</v>
      </c>
      <c r="F78" s="123" t="n">
        <v>134719.902991798</v>
      </c>
      <c r="G78" s="42" t="n">
        <f aca="false">E78-F78*0.7</f>
        <v>27383370.0381664</v>
      </c>
      <c r="H78" s="42"/>
      <c r="I78" s="42"/>
      <c r="J78" s="42" t="n">
        <f aca="false">G78*3.8235866717</f>
        <v>104702688.704162</v>
      </c>
      <c r="K78" s="9"/>
      <c r="L78" s="42"/>
      <c r="M78" s="42" t="n">
        <f aca="false">F78*2.511711692</f>
        <v>338377.555489606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3" t="n">
        <v>24134020.5233461</v>
      </c>
      <c r="F79" s="123" t="n">
        <v>140238.55161325</v>
      </c>
      <c r="G79" s="42" t="n">
        <f aca="false">E79-F79*0.7</f>
        <v>24035853.5372169</v>
      </c>
      <c r="H79" s="42"/>
      <c r="I79" s="42"/>
      <c r="J79" s="42" t="n">
        <f aca="false">G79*3.8235866717</f>
        <v>91903169.2278357</v>
      </c>
      <c r="K79" s="9"/>
      <c r="L79" s="42"/>
      <c r="M79" s="42" t="n">
        <f aca="false">F79*2.511711692</f>
        <v>352238.809756145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3" t="n">
        <v>27729457.8115523</v>
      </c>
      <c r="F80" s="123" t="n">
        <v>138199.904730975</v>
      </c>
      <c r="G80" s="42" t="n">
        <f aca="false">E80-F80*0.7</f>
        <v>27632717.8782406</v>
      </c>
      <c r="H80" s="42"/>
      <c r="I80" s="42"/>
      <c r="J80" s="42" t="n">
        <f aca="false">G80*3.8235866717</f>
        <v>105656091.782087</v>
      </c>
      <c r="K80" s="9"/>
      <c r="L80" s="42"/>
      <c r="M80" s="42" t="n">
        <f aca="false">F80*2.511711692</f>
        <v>347118.316546075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40"/>
      <c r="B81" s="40" t="n">
        <v>2033</v>
      </c>
      <c r="C81" s="5" t="n">
        <v>1</v>
      </c>
      <c r="D81" s="40" t="n">
        <v>233</v>
      </c>
      <c r="E81" s="121" t="n">
        <v>24195454.9667308</v>
      </c>
      <c r="F81" s="121" t="n">
        <v>143770.053269448</v>
      </c>
      <c r="G81" s="8" t="n">
        <f aca="false">E81-F81*0.7</f>
        <v>24094815.9294422</v>
      </c>
      <c r="H81" s="8"/>
      <c r="I81" s="8"/>
      <c r="J81" s="8" t="n">
        <f aca="false">G81*3.8235866717</f>
        <v>92128617.0448802</v>
      </c>
      <c r="K81" s="6"/>
      <c r="L81" s="8"/>
      <c r="M81" s="8" t="n">
        <f aca="false">F81*2.511711692</f>
        <v>361108.923756336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3" t="n">
        <v>27689762.6798272</v>
      </c>
      <c r="F82" s="123" t="n">
        <v>143071.100407975</v>
      </c>
      <c r="G82" s="42" t="n">
        <f aca="false">E82-F82*0.7</f>
        <v>27589612.9095417</v>
      </c>
      <c r="H82" s="42"/>
      <c r="I82" s="42"/>
      <c r="J82" s="42" t="n">
        <f aca="false">G82*3.8235866717</f>
        <v>105491276.198286</v>
      </c>
      <c r="K82" s="9"/>
      <c r="L82" s="42"/>
      <c r="M82" s="42" t="n">
        <f aca="false">F82*2.511711692</f>
        <v>359353.355682018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3" t="n">
        <v>24213093.6268847</v>
      </c>
      <c r="F83" s="123" t="n">
        <v>142115.595372681</v>
      </c>
      <c r="G83" s="42" t="n">
        <f aca="false">E83-F83*0.7</f>
        <v>24113612.7101238</v>
      </c>
      <c r="H83" s="42"/>
      <c r="I83" s="42"/>
      <c r="J83" s="42" t="n">
        <f aca="false">G83*3.8235866717</f>
        <v>92200488.164965</v>
      </c>
      <c r="K83" s="9"/>
      <c r="L83" s="42"/>
      <c r="M83" s="42" t="n">
        <f aca="false">F83*2.511711692</f>
        <v>356953.402513103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3" t="n">
        <v>27919778.1886154</v>
      </c>
      <c r="F84" s="123" t="n">
        <v>143352.919370373</v>
      </c>
      <c r="G84" s="42" t="n">
        <f aca="false">E84-F84*0.7</f>
        <v>27819431.1450562</v>
      </c>
      <c r="H84" s="42"/>
      <c r="I84" s="42"/>
      <c r="J84" s="42" t="n">
        <f aca="false">G84*3.8235866717</f>
        <v>106370006.140513</v>
      </c>
      <c r="K84" s="9"/>
      <c r="L84" s="42"/>
      <c r="M84" s="42" t="n">
        <f aca="false">F84*2.511711692</f>
        <v>360061.2036649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40"/>
      <c r="B85" s="40" t="n">
        <v>2034</v>
      </c>
      <c r="C85" s="5" t="n">
        <v>1</v>
      </c>
      <c r="D85" s="40" t="n">
        <v>237</v>
      </c>
      <c r="E85" s="121" t="n">
        <v>24477380.1564885</v>
      </c>
      <c r="F85" s="121" t="n">
        <v>145353.228383558</v>
      </c>
      <c r="G85" s="8" t="n">
        <f aca="false">E85-F85*0.7</f>
        <v>24375632.89662</v>
      </c>
      <c r="H85" s="8"/>
      <c r="I85" s="8"/>
      <c r="J85" s="8" t="n">
        <f aca="false">G85*3.8235866717</f>
        <v>93202345.0577684</v>
      </c>
      <c r="K85" s="6"/>
      <c r="L85" s="8"/>
      <c r="M85" s="8" t="n">
        <f aca="false">F85*2.511711692</f>
        <v>365085.40320093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3" t="n">
        <v>27931268.2186871</v>
      </c>
      <c r="F86" s="123" t="n">
        <v>142861.739604412</v>
      </c>
      <c r="G86" s="42" t="n">
        <f aca="false">E86-F86*0.7</f>
        <v>27831265.000964</v>
      </c>
      <c r="H86" s="42"/>
      <c r="I86" s="42"/>
      <c r="J86" s="42" t="n">
        <f aca="false">G86*3.8235866717</f>
        <v>106415253.914237</v>
      </c>
      <c r="K86" s="9"/>
      <c r="L86" s="42"/>
      <c r="M86" s="42" t="n">
        <f aca="false">F86*2.511711692</f>
        <v>358827.501703862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3" t="n">
        <v>24693515.6932619</v>
      </c>
      <c r="F87" s="123" t="n">
        <v>145177.940896458</v>
      </c>
      <c r="G87" s="42" t="n">
        <f aca="false">E87-F87*0.7</f>
        <v>24591891.1346344</v>
      </c>
      <c r="H87" s="42"/>
      <c r="I87" s="42"/>
      <c r="J87" s="42" t="n">
        <f aca="false">G87*3.8235866717</f>
        <v>94029227.1742855</v>
      </c>
      <c r="K87" s="9"/>
      <c r="L87" s="42"/>
      <c r="M87" s="42" t="n">
        <f aca="false">F87*2.511711692</f>
        <v>364645.131570118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3" t="n">
        <v>28332918.3237014</v>
      </c>
      <c r="F88" s="123" t="n">
        <v>142547.519039382</v>
      </c>
      <c r="G88" s="42" t="n">
        <f aca="false">E88-F88*0.7</f>
        <v>28233135.0603739</v>
      </c>
      <c r="H88" s="42"/>
      <c r="I88" s="42"/>
      <c r="J88" s="42" t="n">
        <f aca="false">G88*3.8235866717</f>
        <v>107951838.917151</v>
      </c>
      <c r="K88" s="9"/>
      <c r="L88" s="42"/>
      <c r="M88" s="42" t="n">
        <f aca="false">F88*2.511711692</f>
        <v>358038.270236809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40"/>
      <c r="B89" s="40" t="n">
        <v>2035</v>
      </c>
      <c r="C89" s="5" t="n">
        <v>1</v>
      </c>
      <c r="D89" s="40" t="n">
        <v>241</v>
      </c>
      <c r="E89" s="121" t="n">
        <v>24968297.2230038</v>
      </c>
      <c r="F89" s="121" t="n">
        <v>138980.409679801</v>
      </c>
      <c r="G89" s="8" t="n">
        <f aca="false">E89-F89*0.7</f>
        <v>24871010.936228</v>
      </c>
      <c r="H89" s="8"/>
      <c r="I89" s="8"/>
      <c r="J89" s="8" t="n">
        <f aca="false">G89*3.8235866717</f>
        <v>95096465.9274662</v>
      </c>
      <c r="K89" s="6"/>
      <c r="L89" s="8"/>
      <c r="M89" s="8" t="n">
        <f aca="false">F89*2.511711692</f>
        <v>349078.719951707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3" t="n">
        <v>28805482.8455685</v>
      </c>
      <c r="F90" s="123" t="n">
        <v>142890.051853767</v>
      </c>
      <c r="G90" s="42" t="n">
        <f aca="false">E90-F90*0.7</f>
        <v>28705459.8092708</v>
      </c>
      <c r="H90" s="42"/>
      <c r="I90" s="42"/>
      <c r="J90" s="42" t="n">
        <f aca="false">G90*3.8235866717</f>
        <v>109757813.531748</v>
      </c>
      <c r="K90" s="9"/>
      <c r="L90" s="42"/>
      <c r="M90" s="42" t="n">
        <f aca="false">F90*2.511711692</f>
        <v>358898.613911592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3" t="n">
        <v>24999021.831782</v>
      </c>
      <c r="F91" s="123" t="n">
        <v>142915.929738277</v>
      </c>
      <c r="G91" s="42" t="n">
        <f aca="false">E91-F91*0.7</f>
        <v>24898980.6809652</v>
      </c>
      <c r="H91" s="42"/>
      <c r="I91" s="42"/>
      <c r="J91" s="42" t="n">
        <f aca="false">G91*3.8235866717</f>
        <v>95203410.6706545</v>
      </c>
      <c r="K91" s="9"/>
      <c r="L91" s="42"/>
      <c r="M91" s="42" t="n">
        <f aca="false">F91*2.511711692</f>
        <v>358963.611696682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3" t="n">
        <v>28637681.2401015</v>
      </c>
      <c r="F92" s="123" t="n">
        <v>137632.187199845</v>
      </c>
      <c r="G92" s="42" t="n">
        <f aca="false">E92-F92*0.7</f>
        <v>28541338.7090616</v>
      </c>
      <c r="H92" s="42"/>
      <c r="I92" s="42"/>
      <c r="J92" s="42" t="n">
        <f aca="false">G92*3.8235866717</f>
        <v>109130282.280443</v>
      </c>
      <c r="K92" s="9"/>
      <c r="L92" s="42"/>
      <c r="M92" s="42" t="n">
        <f aca="false">F92*2.511711692</f>
        <v>345692.373785384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40"/>
      <c r="B93" s="40" t="n">
        <v>2036</v>
      </c>
      <c r="C93" s="5" t="n">
        <v>1</v>
      </c>
      <c r="D93" s="40" t="n">
        <v>245</v>
      </c>
      <c r="E93" s="121" t="n">
        <v>25360150.0291004</v>
      </c>
      <c r="F93" s="121" t="n">
        <v>140711.028413037</v>
      </c>
      <c r="G93" s="8" t="n">
        <f aca="false">E93-F93*0.7</f>
        <v>25261652.3092113</v>
      </c>
      <c r="H93" s="8"/>
      <c r="I93" s="8"/>
      <c r="J93" s="8" t="n">
        <f aca="false">G93*3.8235866717</f>
        <v>96590117.0746199</v>
      </c>
      <c r="K93" s="6"/>
      <c r="L93" s="8"/>
      <c r="M93" s="8" t="n">
        <f aca="false">F93*2.511711692</f>
        <v>353425.535258369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3" t="n">
        <v>28847994.430712</v>
      </c>
      <c r="F94" s="123" t="n">
        <v>141150.877219255</v>
      </c>
      <c r="G94" s="42" t="n">
        <f aca="false">E94-F94*0.7</f>
        <v>28749188.8166585</v>
      </c>
      <c r="H94" s="42"/>
      <c r="I94" s="42"/>
      <c r="J94" s="42" t="n">
        <f aca="false">G94*3.8235866717</f>
        <v>109925015.181562</v>
      </c>
      <c r="K94" s="9"/>
      <c r="L94" s="42"/>
      <c r="M94" s="42" t="n">
        <f aca="false">F94*2.511711692</f>
        <v>354530.30864766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3" t="n">
        <v>25266902.8911655</v>
      </c>
      <c r="F95" s="123" t="n">
        <v>142751.69179551</v>
      </c>
      <c r="G95" s="42" t="n">
        <f aca="false">E95-F95*0.7</f>
        <v>25166976.7069087</v>
      </c>
      <c r="H95" s="42"/>
      <c r="I95" s="42"/>
      <c r="J95" s="42" t="n">
        <f aca="false">G95*3.8235866717</f>
        <v>96228116.7035203</v>
      </c>
      <c r="K95" s="9"/>
      <c r="L95" s="42"/>
      <c r="M95" s="42" t="n">
        <f aca="false">F95*2.511711692</f>
        <v>358551.093335562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3" t="n">
        <v>29066834.4313005</v>
      </c>
      <c r="F96" s="123" t="n">
        <v>142884.365079148</v>
      </c>
      <c r="G96" s="42" t="n">
        <f aca="false">E96-F96*0.7</f>
        <v>28966815.3757451</v>
      </c>
      <c r="H96" s="42"/>
      <c r="I96" s="42"/>
      <c r="J96" s="42" t="n">
        <f aca="false">G96*3.8235866717</f>
        <v>110757129.192294</v>
      </c>
      <c r="K96" s="9"/>
      <c r="L96" s="42"/>
      <c r="M96" s="42" t="n">
        <f aca="false">F96*2.511711692</f>
        <v>358884.330373292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40"/>
      <c r="B97" s="40" t="n">
        <v>2037</v>
      </c>
      <c r="C97" s="5" t="n">
        <v>1</v>
      </c>
      <c r="D97" s="40" t="n">
        <v>249</v>
      </c>
      <c r="E97" s="121" t="n">
        <v>25207980.6612872</v>
      </c>
      <c r="F97" s="121" t="n">
        <v>147046.863725271</v>
      </c>
      <c r="G97" s="8" t="n">
        <f aca="false">E97-F97*0.7</f>
        <v>25105047.8566795</v>
      </c>
      <c r="H97" s="8"/>
      <c r="I97" s="8"/>
      <c r="J97" s="8" t="n">
        <f aca="false">G97*3.8235866717</f>
        <v>95991326.3771903</v>
      </c>
      <c r="K97" s="6"/>
      <c r="L97" s="8"/>
      <c r="M97" s="8" t="n">
        <f aca="false">F97*2.511711692</f>
        <v>369339.326890695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3" t="n">
        <v>29148508.3127105</v>
      </c>
      <c r="F98" s="123" t="n">
        <v>148174.664032919</v>
      </c>
      <c r="G98" s="42" t="n">
        <f aca="false">E98-F98*0.7</f>
        <v>29044786.0478875</v>
      </c>
      <c r="H98" s="42"/>
      <c r="I98" s="42"/>
      <c r="J98" s="42" t="n">
        <f aca="false">G98*3.8235866717</f>
        <v>111055256.815081</v>
      </c>
      <c r="K98" s="9"/>
      <c r="L98" s="42"/>
      <c r="M98" s="42" t="n">
        <f aca="false">F98*2.511711692</f>
        <v>372172.036109655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3" t="n">
        <v>25521117.8376187</v>
      </c>
      <c r="F99" s="123" t="n">
        <v>147106.42708876</v>
      </c>
      <c r="G99" s="42" t="n">
        <f aca="false">E99-F99*0.7</f>
        <v>25418143.3386566</v>
      </c>
      <c r="H99" s="42"/>
      <c r="I99" s="42"/>
      <c r="J99" s="42" t="n">
        <f aca="false">G99*3.8235866717</f>
        <v>97188474.0890474</v>
      </c>
      <c r="K99" s="9"/>
      <c r="L99" s="42"/>
      <c r="M99" s="42" t="n">
        <f aca="false">F99*2.511711692</f>
        <v>369488.932887183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3" t="n">
        <v>29423008.3921236</v>
      </c>
      <c r="F100" s="123" t="n">
        <v>143442.038684192</v>
      </c>
      <c r="G100" s="42" t="n">
        <f aca="false">E100-F100*0.7</f>
        <v>29322598.9650447</v>
      </c>
      <c r="H100" s="42"/>
      <c r="I100" s="42"/>
      <c r="J100" s="42" t="n">
        <f aca="false">G100*3.8235866717</f>
        <v>112117498.582349</v>
      </c>
      <c r="K100" s="9"/>
      <c r="L100" s="42"/>
      <c r="M100" s="42" t="n">
        <f aca="false">F100*2.511711692</f>
        <v>360285.045687401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40"/>
      <c r="B101" s="40" t="n">
        <v>2038</v>
      </c>
      <c r="C101" s="5" t="n">
        <v>1</v>
      </c>
      <c r="D101" s="40" t="n">
        <v>253</v>
      </c>
      <c r="E101" s="121" t="n">
        <v>25685478.0124559</v>
      </c>
      <c r="F101" s="121" t="n">
        <v>145756.662894235</v>
      </c>
      <c r="G101" s="8" t="n">
        <f aca="false">E101-F101*0.7</f>
        <v>25583448.3484299</v>
      </c>
      <c r="H101" s="8"/>
      <c r="I101" s="8"/>
      <c r="J101" s="8" t="n">
        <f aca="false">G101*3.8235866717</f>
        <v>97820532.121182</v>
      </c>
      <c r="K101" s="6"/>
      <c r="L101" s="8"/>
      <c r="M101" s="8" t="n">
        <f aca="false">F101*2.511711692</f>
        <v>366098.714378352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3" t="n">
        <v>29398611.0755608</v>
      </c>
      <c r="F102" s="123" t="n">
        <v>145491.22830654</v>
      </c>
      <c r="G102" s="42" t="n">
        <f aca="false">E102-F102*0.7</f>
        <v>29296767.2157463</v>
      </c>
      <c r="H102" s="42"/>
      <c r="I102" s="42"/>
      <c r="J102" s="42" t="n">
        <f aca="false">G102*3.8235866717</f>
        <v>112018728.650025</v>
      </c>
      <c r="K102" s="9"/>
      <c r="L102" s="42"/>
      <c r="M102" s="42" t="n">
        <f aca="false">F102*2.511711692</f>
        <v>365432.019220979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3" t="n">
        <v>25734852.6240872</v>
      </c>
      <c r="F103" s="123" t="n">
        <v>150705.808552465</v>
      </c>
      <c r="G103" s="42" t="n">
        <f aca="false">E103-F103*0.7</f>
        <v>25629358.5581005</v>
      </c>
      <c r="H103" s="42"/>
      <c r="I103" s="42"/>
      <c r="J103" s="42" t="n">
        <f aca="false">G103*3.8235866717</f>
        <v>97996073.7869732</v>
      </c>
      <c r="K103" s="9"/>
      <c r="L103" s="42"/>
      <c r="M103" s="42" t="n">
        <f aca="false">F103*2.511711692</f>
        <v>378529.54139354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3" t="n">
        <v>29713553.9132205</v>
      </c>
      <c r="F104" s="123" t="n">
        <v>144279.526206771</v>
      </c>
      <c r="G104" s="42" t="n">
        <f aca="false">E104-F104*0.7</f>
        <v>29612558.2448758</v>
      </c>
      <c r="H104" s="42"/>
      <c r="I104" s="42"/>
      <c r="J104" s="42" t="n">
        <f aca="false">G104*3.8235866717</f>
        <v>113226183.020047</v>
      </c>
      <c r="K104" s="9"/>
      <c r="L104" s="42"/>
      <c r="M104" s="42" t="n">
        <f aca="false">F104*2.511711692</f>
        <v>362388.572889768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40"/>
      <c r="B105" s="40" t="n">
        <v>2039</v>
      </c>
      <c r="C105" s="5" t="n">
        <v>1</v>
      </c>
      <c r="D105" s="40" t="n">
        <v>257</v>
      </c>
      <c r="E105" s="121" t="n">
        <v>26006561.4787805</v>
      </c>
      <c r="F105" s="121" t="n">
        <v>147600.268155592</v>
      </c>
      <c r="G105" s="8" t="n">
        <f aca="false">E105-F105*0.7</f>
        <v>25903241.2910716</v>
      </c>
      <c r="H105" s="8"/>
      <c r="I105" s="8"/>
      <c r="J105" s="8" t="n">
        <f aca="false">G105*3.8235866717</f>
        <v>99043288.1543704</v>
      </c>
      <c r="K105" s="6"/>
      <c r="L105" s="8"/>
      <c r="M105" s="8" t="n">
        <f aca="false">F105*2.511711692</f>
        <v>370729.319268736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3" t="n">
        <v>29805417.4871056</v>
      </c>
      <c r="F106" s="123" t="n">
        <v>147966.94298755</v>
      </c>
      <c r="G106" s="42" t="n">
        <f aca="false">E106-F106*0.7</f>
        <v>29701840.6270143</v>
      </c>
      <c r="H106" s="42"/>
      <c r="I106" s="42"/>
      <c r="J106" s="42" t="n">
        <f aca="false">G106*3.8235866717</f>
        <v>113567561.946409</v>
      </c>
      <c r="K106" s="9"/>
      <c r="L106" s="42"/>
      <c r="M106" s="42" t="n">
        <f aca="false">F106*2.511711692</f>
        <v>371650.300731327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3" t="n">
        <v>26248504.0311933</v>
      </c>
      <c r="F107" s="123" t="n">
        <v>144794.269730972</v>
      </c>
      <c r="G107" s="42" t="n">
        <f aca="false">E107-F107*0.7</f>
        <v>26147148.0423816</v>
      </c>
      <c r="H107" s="42"/>
      <c r="I107" s="42"/>
      <c r="J107" s="42" t="n">
        <f aca="false">G107*3.8235866717</f>
        <v>99975886.7578171</v>
      </c>
      <c r="K107" s="9"/>
      <c r="L107" s="42"/>
      <c r="M107" s="42" t="n">
        <f aca="false">F107*2.511711692</f>
        <v>363681.460217883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3" t="n">
        <v>30193045.6248657</v>
      </c>
      <c r="F108" s="123" t="n">
        <v>147713.985235425</v>
      </c>
      <c r="G108" s="42" t="n">
        <f aca="false">E108-F108*0.7</f>
        <v>30089645.8352009</v>
      </c>
      <c r="H108" s="42"/>
      <c r="I108" s="42"/>
      <c r="J108" s="42" t="n">
        <f aca="false">G108*3.8235866717</f>
        <v>115050368.771648</v>
      </c>
      <c r="K108" s="9"/>
      <c r="L108" s="42"/>
      <c r="M108" s="42" t="n">
        <f aca="false">F108*2.511711692</f>
        <v>371014.943787732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40"/>
      <c r="B109" s="40" t="n">
        <v>2040</v>
      </c>
      <c r="C109" s="5" t="n">
        <v>1</v>
      </c>
      <c r="D109" s="40" t="n">
        <v>261</v>
      </c>
      <c r="E109" s="121" t="n">
        <v>26419335.8417333</v>
      </c>
      <c r="F109" s="121" t="n">
        <v>149832.034414086</v>
      </c>
      <c r="G109" s="8" t="n">
        <f aca="false">E109-F109*0.7</f>
        <v>26314453.4176435</v>
      </c>
      <c r="H109" s="8"/>
      <c r="I109" s="8"/>
      <c r="J109" s="8" t="n">
        <f aca="false">G109*3.8235866717</f>
        <v>100615593.360772</v>
      </c>
      <c r="K109" s="6"/>
      <c r="L109" s="8"/>
      <c r="M109" s="8" t="n">
        <f aca="false">F109*2.511711692</f>
        <v>376334.872674007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3" t="n">
        <v>29908308.8264301</v>
      </c>
      <c r="F110" s="123" t="n">
        <v>152520.591450729</v>
      </c>
      <c r="G110" s="42" t="n">
        <f aca="false">E110-F110*0.7</f>
        <v>29801544.4124145</v>
      </c>
      <c r="H110" s="42"/>
      <c r="I110" s="42"/>
      <c r="J110" s="42" t="n">
        <f aca="false">G110*3.8235866717</f>
        <v>113948788.011384</v>
      </c>
      <c r="K110" s="9"/>
      <c r="L110" s="42"/>
      <c r="M110" s="42" t="n">
        <f aca="false">F110*2.511711692</f>
        <v>383087.752817552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3" t="n">
        <v>26387977.5238281</v>
      </c>
      <c r="F111" s="123" t="n">
        <v>148533.472872053</v>
      </c>
      <c r="G111" s="42" t="n">
        <f aca="false">E111-F111*0.7</f>
        <v>26284004.0928176</v>
      </c>
      <c r="H111" s="42"/>
      <c r="I111" s="42"/>
      <c r="J111" s="42" t="n">
        <f aca="false">G111*3.8235866717</f>
        <v>100499167.728206</v>
      </c>
      <c r="K111" s="9"/>
      <c r="L111" s="42"/>
      <c r="M111" s="42" t="n">
        <f aca="false">F111*2.511711692</f>
        <v>373073.260466101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3" t="n">
        <v>30170297.3320487</v>
      </c>
      <c r="F112" s="123" t="n">
        <v>146585.983318129</v>
      </c>
      <c r="G112" s="42" t="n">
        <f aca="false">E112-F112*0.7</f>
        <v>30067687.143726</v>
      </c>
      <c r="H112" s="42"/>
      <c r="I112" s="42"/>
      <c r="J112" s="42" t="n">
        <f aca="false">G112*3.8235866717</f>
        <v>114966407.811596</v>
      </c>
      <c r="K112" s="9"/>
      <c r="L112" s="42"/>
      <c r="M112" s="42" t="n">
        <f aca="false">F112*2.511711692</f>
        <v>368181.728183462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40"/>
      <c r="B113" s="40"/>
      <c r="C113" s="5"/>
      <c r="D113" s="40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8" activeCellId="0" sqref="M18"/>
    </sheetView>
  </sheetViews>
  <sheetFormatPr defaultColWidth="9.00390625" defaultRowHeight="12.8" zeroHeight="false" outlineLevelRow="0" outlineLevelCol="0"/>
  <cols>
    <col collapsed="false" customWidth="true" hidden="false" outlineLevel="0" max="5" min="5" style="33" width="19.62"/>
    <col collapsed="false" customWidth="true" hidden="false" outlineLevel="0" max="6" min="6" style="33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27"/>
      <c r="B1" s="127"/>
      <c r="C1" s="127"/>
      <c r="D1" s="127"/>
      <c r="E1" s="128" t="s">
        <v>147</v>
      </c>
      <c r="F1" s="128" t="s">
        <v>148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</row>
    <row r="2" customFormat="false" ht="50.25" hidden="false" customHeight="true" outlineLevel="0" collapsed="false">
      <c r="A2" s="109" t="s">
        <v>149</v>
      </c>
      <c r="B2" s="109" t="s">
        <v>119</v>
      </c>
      <c r="C2" s="109" t="s">
        <v>120</v>
      </c>
      <c r="D2" s="109" t="s">
        <v>150</v>
      </c>
      <c r="E2" s="111" t="s">
        <v>151</v>
      </c>
      <c r="F2" s="111" t="s">
        <v>152</v>
      </c>
      <c r="G2" s="109" t="s">
        <v>153</v>
      </c>
      <c r="H2" s="109" t="s">
        <v>154</v>
      </c>
      <c r="I2" s="109" t="s">
        <v>155</v>
      </c>
      <c r="J2" s="109" t="s">
        <v>156</v>
      </c>
      <c r="K2" s="109" t="s">
        <v>157</v>
      </c>
      <c r="L2" s="109" t="s">
        <v>158</v>
      </c>
      <c r="M2" s="112" t="s">
        <v>159</v>
      </c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</row>
    <row r="3" customFormat="false" ht="12.8" hidden="false" customHeight="false" outlineLevel="0" collapsed="false">
      <c r="A3" s="114" t="s">
        <v>160</v>
      </c>
      <c r="B3" s="114" t="n">
        <v>2014</v>
      </c>
      <c r="C3" s="115" t="n">
        <v>1</v>
      </c>
      <c r="D3" s="114" t="n">
        <v>45</v>
      </c>
      <c r="E3" s="116" t="n">
        <v>16336703</v>
      </c>
      <c r="F3" s="116" t="n">
        <v>147746</v>
      </c>
      <c r="G3" s="117" t="n">
        <v>16188957</v>
      </c>
      <c r="H3" s="131" t="n">
        <v>59323985</v>
      </c>
      <c r="I3" s="132" t="n">
        <f aca="false">H3/G3</f>
        <v>3.66447233135526</v>
      </c>
      <c r="J3" s="117" t="n">
        <f aca="false">G3*I10</f>
        <v>61899880.2143381</v>
      </c>
      <c r="K3" s="131" t="n">
        <v>354218</v>
      </c>
      <c r="L3" s="132" t="n">
        <f aca="false">K3/F3</f>
        <v>2.39747945798871</v>
      </c>
      <c r="M3" s="117" t="n">
        <f aca="false">F3*2.511711692</f>
        <v>371095.355646232</v>
      </c>
      <c r="N3" s="131"/>
      <c r="O3" s="114"/>
      <c r="P3" s="114"/>
      <c r="Q3" s="117"/>
      <c r="R3" s="117"/>
      <c r="S3" s="117"/>
      <c r="T3" s="114"/>
      <c r="U3" s="114"/>
      <c r="V3" s="115"/>
      <c r="W3" s="115"/>
      <c r="X3" s="117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B4" s="114" t="n">
        <v>2014</v>
      </c>
      <c r="C4" s="115" t="n">
        <v>2</v>
      </c>
      <c r="D4" s="114" t="n">
        <v>46</v>
      </c>
      <c r="E4" s="116" t="n">
        <v>19039169</v>
      </c>
      <c r="F4" s="116" t="n">
        <v>150094</v>
      </c>
      <c r="G4" s="117" t="n">
        <v>18889075</v>
      </c>
      <c r="H4" s="131" t="n">
        <v>70642775</v>
      </c>
      <c r="I4" s="132" t="n">
        <f aca="false">H4/G4</f>
        <v>3.73987476888095</v>
      </c>
      <c r="J4" s="117" t="n">
        <f aca="false">G4*3.8235866717</f>
        <v>72224015.4107417</v>
      </c>
      <c r="K4" s="131" t="n">
        <v>375893</v>
      </c>
      <c r="L4" s="132" t="n">
        <f aca="false">K4/F4</f>
        <v>2.5043839194105</v>
      </c>
      <c r="M4" s="117" t="n">
        <f aca="false">F4*2.511711692</f>
        <v>376992.854699048</v>
      </c>
      <c r="N4" s="131"/>
      <c r="Q4" s="117"/>
      <c r="R4" s="117"/>
      <c r="S4" s="117"/>
      <c r="V4" s="115"/>
      <c r="W4" s="115"/>
      <c r="X4" s="117"/>
    </row>
    <row r="5" customFormat="false" ht="12.8" hidden="false" customHeight="false" outlineLevel="0" collapsed="false">
      <c r="B5" s="114" t="n">
        <v>2014</v>
      </c>
      <c r="C5" s="115" t="n">
        <v>3</v>
      </c>
      <c r="D5" s="114" t="n">
        <v>47</v>
      </c>
      <c r="E5" s="116" t="n">
        <v>16811748</v>
      </c>
      <c r="F5" s="116" t="n">
        <v>145661</v>
      </c>
      <c r="G5" s="117" t="n">
        <v>16666087</v>
      </c>
      <c r="H5" s="131" t="n">
        <v>66453030</v>
      </c>
      <c r="I5" s="132" t="n">
        <f aca="false">H5/G5</f>
        <v>3.98732047900626</v>
      </c>
      <c r="J5" s="117" t="n">
        <f aca="false">G5*3.8235866717</f>
        <v>63724228.1225926</v>
      </c>
      <c r="K5" s="131" t="n">
        <v>387130</v>
      </c>
      <c r="L5" s="132" t="n">
        <f aca="false">K5/F5</f>
        <v>2.65774641118762</v>
      </c>
      <c r="M5" s="117" t="n">
        <f aca="false">F5*2.511711692</f>
        <v>365858.436768412</v>
      </c>
      <c r="N5" s="131"/>
      <c r="Q5" s="117"/>
      <c r="R5" s="117"/>
      <c r="S5" s="117"/>
      <c r="V5" s="115"/>
      <c r="W5" s="115"/>
      <c r="X5" s="117"/>
    </row>
    <row r="6" customFormat="false" ht="12.8" hidden="false" customHeight="false" outlineLevel="0" collapsed="false">
      <c r="B6" s="114" t="n">
        <v>2014</v>
      </c>
      <c r="C6" s="115" t="n">
        <v>4</v>
      </c>
      <c r="D6" s="114" t="n">
        <v>48</v>
      </c>
      <c r="E6" s="116" t="n">
        <v>20743937</v>
      </c>
      <c r="F6" s="116" t="n">
        <v>143630</v>
      </c>
      <c r="G6" s="117" t="n">
        <v>20600306</v>
      </c>
      <c r="H6" s="131" t="n">
        <v>75212989</v>
      </c>
      <c r="I6" s="132" t="n">
        <f aca="false">H6/G6</f>
        <v>3.65106173665576</v>
      </c>
      <c r="J6" s="117" t="n">
        <f aca="false">G6*3.8235866717</f>
        <v>78767055.4545416</v>
      </c>
      <c r="K6" s="131" t="n">
        <v>390504</v>
      </c>
      <c r="L6" s="132" t="n">
        <f aca="false">K6/F6</f>
        <v>2.71881918819188</v>
      </c>
      <c r="M6" s="117" t="n">
        <f aca="false">F6*2.511711692</f>
        <v>360757.15032196</v>
      </c>
      <c r="N6" s="131"/>
      <c r="Q6" s="117"/>
      <c r="R6" s="117"/>
      <c r="S6" s="117"/>
      <c r="V6" s="115"/>
      <c r="W6" s="115"/>
      <c r="X6" s="117"/>
    </row>
    <row r="7" customFormat="false" ht="12.8" hidden="false" customHeight="false" outlineLevel="0" collapsed="false">
      <c r="B7" s="114" t="n">
        <v>2015</v>
      </c>
      <c r="C7" s="115" t="n">
        <v>1</v>
      </c>
      <c r="D7" s="114" t="n">
        <v>49</v>
      </c>
      <c r="E7" s="116" t="n">
        <v>18307160</v>
      </c>
      <c r="F7" s="116" t="n">
        <v>167252</v>
      </c>
      <c r="G7" s="117" t="n">
        <v>18139908</v>
      </c>
      <c r="H7" s="131" t="n">
        <v>71061517</v>
      </c>
      <c r="I7" s="132" t="n">
        <f aca="false">H7/G7</f>
        <v>3.91741330771909</v>
      </c>
      <c r="J7" s="117" t="n">
        <f aca="false">G7*3.8235866717</f>
        <v>69359510.4546642</v>
      </c>
      <c r="K7" s="131" t="n">
        <v>409117</v>
      </c>
      <c r="L7" s="132" t="n">
        <f aca="false">K7/F7</f>
        <v>2.44611125726449</v>
      </c>
      <c r="M7" s="117" t="n">
        <f aca="false">F7*2.511711692</f>
        <v>420088.803910384</v>
      </c>
      <c r="N7" s="131"/>
      <c r="Q7" s="117"/>
      <c r="R7" s="117"/>
      <c r="S7" s="117"/>
      <c r="V7" s="115"/>
      <c r="W7" s="115"/>
      <c r="X7" s="117"/>
    </row>
    <row r="8" customFormat="false" ht="12.8" hidden="false" customHeight="false" outlineLevel="0" collapsed="false">
      <c r="B8" s="114" t="n">
        <v>2015</v>
      </c>
      <c r="C8" s="115" t="n">
        <v>2</v>
      </c>
      <c r="D8" s="114" t="n">
        <v>50</v>
      </c>
      <c r="E8" s="116" t="n">
        <v>21740969</v>
      </c>
      <c r="F8" s="116" t="n">
        <v>188439</v>
      </c>
      <c r="G8" s="117" t="n">
        <v>21552530</v>
      </c>
      <c r="H8" s="131" t="n">
        <v>85808756</v>
      </c>
      <c r="I8" s="132" t="n">
        <f aca="false">H8/G8</f>
        <v>3.98137740673601</v>
      </c>
      <c r="J8" s="117" t="n">
        <f aca="false">G8*3.8235866717</f>
        <v>82407966.4494144</v>
      </c>
      <c r="K8" s="131" t="n">
        <v>442027</v>
      </c>
      <c r="L8" s="132" t="n">
        <f aca="false">K8/F8</f>
        <v>2.34572991790447</v>
      </c>
      <c r="M8" s="117" t="n">
        <f aca="false">F8*2.511711692</f>
        <v>473304.439528788</v>
      </c>
      <c r="N8" s="131"/>
      <c r="Q8" s="117"/>
      <c r="R8" s="117"/>
      <c r="S8" s="117"/>
      <c r="V8" s="115"/>
      <c r="W8" s="115"/>
      <c r="X8" s="117"/>
    </row>
    <row r="9" customFormat="false" ht="12.8" hidden="false" customHeight="false" outlineLevel="0" collapsed="false">
      <c r="A9" s="40"/>
      <c r="B9" s="40" t="n">
        <v>2015</v>
      </c>
      <c r="C9" s="5" t="n">
        <v>1</v>
      </c>
      <c r="D9" s="40" t="n">
        <v>161</v>
      </c>
      <c r="E9" s="121" t="n">
        <v>18032567.0082434</v>
      </c>
      <c r="F9" s="121" t="n">
        <v>135449.214417351</v>
      </c>
      <c r="G9" s="8" t="n">
        <f aca="false">E9-F9*0.7</f>
        <v>17937752.5581512</v>
      </c>
      <c r="H9" s="8"/>
      <c r="I9" s="8"/>
      <c r="J9" s="8" t="n">
        <f aca="false">G9*3.8235866717</f>
        <v>68586551.6015996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23" t="n">
        <v>21994045.3327323</v>
      </c>
      <c r="F10" s="123" t="n">
        <v>147604.86706059</v>
      </c>
      <c r="G10" s="42" t="n">
        <f aca="false">E10-F10*0.7</f>
        <v>21890721.9257899</v>
      </c>
      <c r="H10" s="42" t="s">
        <v>161</v>
      </c>
      <c r="I10" s="133" t="n">
        <f aca="false">AVERAGE(I3:I8)</f>
        <v>3.82358667172555</v>
      </c>
      <c r="J10" s="42" t="n">
        <f aca="false">G10*3.8235866717</f>
        <v>83701072.5893412</v>
      </c>
      <c r="K10" s="9" t="s">
        <v>161</v>
      </c>
      <c r="L10" s="133" t="n">
        <f aca="false">AVERAGE(L3:L8)</f>
        <v>2.51171169199128</v>
      </c>
      <c r="M10" s="42" t="n">
        <f aca="false">F10*2.511711692</f>
        <v>370740.870392189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23" t="n">
        <v>20465188.1804881</v>
      </c>
      <c r="F11" s="123" t="n">
        <v>145739.623465049</v>
      </c>
      <c r="G11" s="42" t="n">
        <f aca="false">E11-F11*0.7</f>
        <v>20363170.4440626</v>
      </c>
      <c r="H11" s="42" t="n">
        <v>76520057</v>
      </c>
      <c r="I11" s="42"/>
      <c r="J11" s="42" t="n">
        <f aca="false">G11*3.8235866717</f>
        <v>77860347.1034731</v>
      </c>
      <c r="K11" s="9" t="n">
        <v>445064</v>
      </c>
      <c r="L11" s="42"/>
      <c r="M11" s="42" t="n">
        <f aca="false">F11*2.511711692</f>
        <v>366055.91624484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23" t="n">
        <v>23452911.5468974</v>
      </c>
      <c r="F12" s="123" t="n">
        <v>142139.790789282</v>
      </c>
      <c r="G12" s="42" t="n">
        <f aca="false">E12-F12*0.7</f>
        <v>23353413.6933449</v>
      </c>
      <c r="H12" s="42" t="n">
        <v>81658874</v>
      </c>
      <c r="I12" s="42"/>
      <c r="J12" s="42" t="n">
        <f aca="false">G12*3.8235866717</f>
        <v>89293801.3365699</v>
      </c>
      <c r="K12" s="9" t="n">
        <v>414371</v>
      </c>
      <c r="L12" s="42"/>
      <c r="M12" s="42" t="n">
        <f aca="false">F12*2.511711692</f>
        <v>357014.174423874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40" t="s">
        <v>162</v>
      </c>
      <c r="B13" s="40" t="n">
        <v>2016</v>
      </c>
      <c r="C13" s="5" t="n">
        <v>1</v>
      </c>
      <c r="D13" s="40" t="n">
        <v>165</v>
      </c>
      <c r="E13" s="121" t="n">
        <v>19476938.7715277</v>
      </c>
      <c r="F13" s="121" t="n">
        <v>133847.543868239</v>
      </c>
      <c r="G13" s="8" t="n">
        <f aca="false">E13-F13*0.7</f>
        <v>19383245.4908199</v>
      </c>
      <c r="H13" s="8" t="n">
        <v>71384639</v>
      </c>
      <c r="I13" s="8"/>
      <c r="J13" s="8" t="n">
        <f aca="false">G13*3.8235866717</f>
        <v>74113519.1129883</v>
      </c>
      <c r="K13" s="6" t="n">
        <v>399060</v>
      </c>
      <c r="L13" s="8"/>
      <c r="M13" s="8" t="n">
        <f aca="false">F13*2.511711692</f>
        <v>336186.440879338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3" t="n">
        <v>21738849.8895784</v>
      </c>
      <c r="F14" s="123" t="n">
        <v>143367.248183063</v>
      </c>
      <c r="G14" s="42" t="n">
        <f aca="false">E14-F14*0.7</f>
        <v>21638492.8158503</v>
      </c>
      <c r="H14" s="42" t="n">
        <v>78650764</v>
      </c>
      <c r="I14" s="42"/>
      <c r="J14" s="42" t="n">
        <f aca="false">G14*3.8235866717</f>
        <v>82736652.7263614</v>
      </c>
      <c r="K14" s="9" t="n">
        <v>377742</v>
      </c>
      <c r="L14" s="42"/>
      <c r="M14" s="42" t="n">
        <f aca="false">F14*2.511711692</f>
        <v>360097.193511266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3" t="n">
        <v>19344403.7129712</v>
      </c>
      <c r="F15" s="123" t="n">
        <v>147484.323702817</v>
      </c>
      <c r="G15" s="42" t="n">
        <f aca="false">E15-F15*0.7</f>
        <v>19241164.6863793</v>
      </c>
      <c r="H15" s="42" t="n">
        <v>72210474</v>
      </c>
      <c r="I15" s="42"/>
      <c r="J15" s="42" t="n">
        <f aca="false">G15*3.8235866717</f>
        <v>73570260.8428244</v>
      </c>
      <c r="K15" s="9" t="n">
        <v>375488</v>
      </c>
      <c r="L15" s="42"/>
      <c r="M15" s="42" t="n">
        <f aca="false">F15*2.511711692</f>
        <v>370438.100231078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3" t="n">
        <v>22341428.7027858</v>
      </c>
      <c r="F16" s="123" t="n">
        <v>149945.240267777</v>
      </c>
      <c r="G16" s="42" t="n">
        <f aca="false">E16-F16*0.7</f>
        <v>22236467.0345984</v>
      </c>
      <c r="H16" s="42" t="n">
        <v>79983678</v>
      </c>
      <c r="I16" s="42"/>
      <c r="J16" s="42" t="n">
        <f aca="false">G16*3.8235866717</f>
        <v>85023058.9791868</v>
      </c>
      <c r="K16" s="9" t="n">
        <v>355397</v>
      </c>
      <c r="L16" s="42"/>
      <c r="M16" s="42" t="n">
        <f aca="false">F16*2.511711692</f>
        <v>376619.213140325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40"/>
      <c r="B17" s="40" t="n">
        <v>2017</v>
      </c>
      <c r="C17" s="5" t="n">
        <v>1</v>
      </c>
      <c r="D17" s="40" t="n">
        <v>169</v>
      </c>
      <c r="E17" s="121" t="n">
        <v>19612845.0611577</v>
      </c>
      <c r="F17" s="121" t="n">
        <v>125831.082413354</v>
      </c>
      <c r="G17" s="8" t="n">
        <f aca="false">E17-F17*0.7</f>
        <v>19524763.3034684</v>
      </c>
      <c r="H17" s="8" t="n">
        <v>74434596</v>
      </c>
      <c r="I17" s="8"/>
      <c r="J17" s="8" t="n">
        <f aca="false">G17*3.8235866717</f>
        <v>74654624.7352388</v>
      </c>
      <c r="K17" s="6" t="n">
        <v>462191</v>
      </c>
      <c r="L17" s="8"/>
      <c r="M17" s="8" t="n">
        <f aca="false">F17*2.511711692</f>
        <v>316051.400914638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3" t="n">
        <v>23060332.8777905</v>
      </c>
      <c r="F18" s="123" t="n">
        <v>130817.10440774</v>
      </c>
      <c r="G18" s="42" t="n">
        <f aca="false">E18-F18*0.7</f>
        <v>22968760.9047051</v>
      </c>
      <c r="H18" s="42" t="n">
        <v>80479757</v>
      </c>
      <c r="I18" s="42"/>
      <c r="J18" s="42" t="n">
        <f aca="false">G18*3.8235866717</f>
        <v>87823048.0606946</v>
      </c>
      <c r="K18" s="9" t="n">
        <v>458270</v>
      </c>
      <c r="L18" s="42"/>
      <c r="M18" s="42" t="n">
        <f aca="false">F18*2.511711692</f>
        <v>328574.850654505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3" t="n">
        <v>20871101.3813579</v>
      </c>
      <c r="F19" s="123" t="n">
        <v>136624.404082265</v>
      </c>
      <c r="G19" s="42" t="n">
        <f aca="false">E19-F19*0.7</f>
        <v>20775464.2985003</v>
      </c>
      <c r="H19" s="42" t="n">
        <v>73976782</v>
      </c>
      <c r="I19" s="42"/>
      <c r="J19" s="42" t="n">
        <f aca="false">G19*3.8235866717</f>
        <v>79436788.390125</v>
      </c>
      <c r="K19" s="9" t="n">
        <v>489074</v>
      </c>
      <c r="L19" s="42"/>
      <c r="M19" s="42" t="n">
        <f aca="false">F19*2.511711692</f>
        <v>343161.113145958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3" t="n">
        <v>24201653.2755932</v>
      </c>
      <c r="F20" s="123" t="n">
        <v>137226.502049696</v>
      </c>
      <c r="G20" s="42" t="n">
        <f aca="false">E20-F20*0.7</f>
        <v>24105594.7241584</v>
      </c>
      <c r="H20" s="42" t="n">
        <v>82408987.5633976</v>
      </c>
      <c r="I20" s="42"/>
      <c r="J20" s="42" t="n">
        <f aca="false">G20*3.8235866717</f>
        <v>92169830.7006939</v>
      </c>
      <c r="K20" s="9"/>
      <c r="L20" s="42"/>
      <c r="M20" s="42" t="n">
        <f aca="false">F20*2.511711692</f>
        <v>344673.409650483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40"/>
      <c r="B21" s="40" t="n">
        <v>2018</v>
      </c>
      <c r="C21" s="5" t="n">
        <v>1</v>
      </c>
      <c r="D21" s="40" t="n">
        <v>173</v>
      </c>
      <c r="E21" s="121" t="n">
        <v>21065512.3602662</v>
      </c>
      <c r="F21" s="121" t="n">
        <v>122300.514644915</v>
      </c>
      <c r="G21" s="8" t="n">
        <f aca="false">E21-F21*0.7</f>
        <v>20979902.0000147</v>
      </c>
      <c r="H21" s="8"/>
      <c r="I21" s="8"/>
      <c r="J21" s="8" t="n">
        <f aca="false">G21*3.8235866717</f>
        <v>80218473.6608284</v>
      </c>
      <c r="K21" s="6"/>
      <c r="L21" s="8"/>
      <c r="M21" s="8" t="n">
        <f aca="false">F21*2.511711692</f>
        <v>307183.632571249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3" t="n">
        <v>23567239.5334432</v>
      </c>
      <c r="F22" s="123" t="n">
        <v>117194.000885593</v>
      </c>
      <c r="G22" s="42" t="n">
        <f aca="false">E22-F22*0.7</f>
        <v>23485203.7328233</v>
      </c>
      <c r="H22" s="42"/>
      <c r="I22" s="42"/>
      <c r="J22" s="42" t="n">
        <f aca="false">G22*3.8235866717</f>
        <v>89797711.9749824</v>
      </c>
      <c r="K22" s="9"/>
      <c r="L22" s="42"/>
      <c r="M22" s="42" t="n">
        <f aca="false">F22*2.511711692</f>
        <v>294357.542256602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3" t="n">
        <v>19413952.887209</v>
      </c>
      <c r="F23" s="123" t="n">
        <v>112516.252418624</v>
      </c>
      <c r="G23" s="42" t="n">
        <f aca="false">E23-F23*0.7</f>
        <v>19335191.510516</v>
      </c>
      <c r="H23" s="42"/>
      <c r="I23" s="42"/>
      <c r="J23" s="42" t="n">
        <f aca="false">G23*3.8235866717</f>
        <v>73929780.5543759</v>
      </c>
      <c r="K23" s="9"/>
      <c r="L23" s="42"/>
      <c r="M23" s="42" t="n">
        <f aca="false">F23*2.511711692</f>
        <v>282608.386739882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3" t="n">
        <v>20998556.7273699</v>
      </c>
      <c r="F24" s="123" t="n">
        <v>102142.006075911</v>
      </c>
      <c r="G24" s="42" t="n">
        <f aca="false">E24-F24*0.7</f>
        <v>20927057.3231167</v>
      </c>
      <c r="H24" s="42"/>
      <c r="I24" s="42"/>
      <c r="J24" s="42" t="n">
        <f aca="false">G24*3.8235866717</f>
        <v>80016417.458571</v>
      </c>
      <c r="K24" s="9"/>
      <c r="L24" s="42"/>
      <c r="M24" s="42" t="n">
        <f aca="false">F24*2.511711692</f>
        <v>256551.270905201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40"/>
      <c r="B25" s="40" t="n">
        <v>2019</v>
      </c>
      <c r="C25" s="5" t="n">
        <v>1</v>
      </c>
      <c r="D25" s="40" t="n">
        <v>177</v>
      </c>
      <c r="E25" s="121" t="n">
        <v>18274333.3152631</v>
      </c>
      <c r="F25" s="121" t="n">
        <v>109942.340242882</v>
      </c>
      <c r="G25" s="8" t="n">
        <f aca="false">E25-F25*0.7</f>
        <v>18197373.677093</v>
      </c>
      <c r="H25" s="8"/>
      <c r="I25" s="8"/>
      <c r="J25" s="8" t="n">
        <f aca="false">G25*3.8235866717</f>
        <v>69579235.4516773</v>
      </c>
      <c r="K25" s="6"/>
      <c r="L25" s="8"/>
      <c r="M25" s="8" t="n">
        <f aca="false">F25*2.511711692</f>
        <v>276143.461433889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3" t="n">
        <v>20988262.0106843</v>
      </c>
      <c r="F26" s="123" t="n">
        <v>100761.24723165</v>
      </c>
      <c r="G26" s="42" t="n">
        <f aca="false">E26-F26*0.7</f>
        <v>20917729.1376221</v>
      </c>
      <c r="H26" s="42" t="n">
        <v>1000</v>
      </c>
      <c r="I26" s="42"/>
      <c r="J26" s="42" t="n">
        <f aca="false">G26*3.8235866717</f>
        <v>79980750.3328428</v>
      </c>
      <c r="K26" s="9"/>
      <c r="L26" s="42"/>
      <c r="M26" s="42" t="n">
        <f aca="false">F26*2.511711692</f>
        <v>253083.202772238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3" t="n">
        <v>17992271.4233381</v>
      </c>
      <c r="F27" s="123" t="n">
        <v>98966.0071782411</v>
      </c>
      <c r="G27" s="42" t="n">
        <f aca="false">E27-F27*0.7</f>
        <v>17922995.2183133</v>
      </c>
      <c r="H27" s="42"/>
      <c r="I27" s="42"/>
      <c r="J27" s="42" t="n">
        <f aca="false">G27*3.8235866717</f>
        <v>68530125.6336855</v>
      </c>
      <c r="K27" s="9"/>
      <c r="L27" s="42"/>
      <c r="M27" s="42" t="n">
        <f aca="false">F27*2.511711692</f>
        <v>248574.077340144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3" t="n">
        <v>20407040.6334563</v>
      </c>
      <c r="F28" s="123" t="n">
        <v>99045.2493544169</v>
      </c>
      <c r="G28" s="42" t="n">
        <f aca="false">E28-F28*0.7</f>
        <v>20337708.9589082</v>
      </c>
      <c r="H28" s="42"/>
      <c r="I28" s="42"/>
      <c r="J28" s="42" t="n">
        <f aca="false">G28*3.8235866717</f>
        <v>77762992.9081952</v>
      </c>
      <c r="K28" s="9"/>
      <c r="L28" s="42"/>
      <c r="M28" s="42" t="n">
        <f aca="false">F28*2.511711692</f>
        <v>248773.110840544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40"/>
      <c r="B29" s="40" t="n">
        <v>2020</v>
      </c>
      <c r="C29" s="5" t="n">
        <v>1</v>
      </c>
      <c r="D29" s="40" t="n">
        <v>181</v>
      </c>
      <c r="E29" s="121" t="n">
        <v>18015240.2793045</v>
      </c>
      <c r="F29" s="121" t="n">
        <v>104325.882278169</v>
      </c>
      <c r="G29" s="8" t="n">
        <f aca="false">E29-F29*0.7</f>
        <v>17942212.1617098</v>
      </c>
      <c r="H29" s="8"/>
      <c r="I29" s="8"/>
      <c r="J29" s="8" t="n">
        <f aca="false">G29*3.8235866717</f>
        <v>68603603.2823272</v>
      </c>
      <c r="K29" s="6"/>
      <c r="L29" s="8"/>
      <c r="M29" s="8" t="n">
        <f aca="false">F29*2.511711692</f>
        <v>262036.538296293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3" t="n">
        <v>21132002.177238</v>
      </c>
      <c r="F30" s="123" t="n">
        <v>101374.608592906</v>
      </c>
      <c r="G30" s="42" t="n">
        <f aca="false">E30-F30*0.7</f>
        <v>21061039.951223</v>
      </c>
      <c r="H30" s="42"/>
      <c r="I30" s="42"/>
      <c r="J30" s="42" t="n">
        <f aca="false">G30*3.8235866717</f>
        <v>80528711.6496373</v>
      </c>
      <c r="K30" s="9"/>
      <c r="L30" s="42"/>
      <c r="M30" s="42" t="n">
        <f aca="false">F30*2.511711692</f>
        <v>254623.789674727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3" t="n">
        <v>18875665.2256</v>
      </c>
      <c r="F31" s="123" t="n">
        <v>111418.334862516</v>
      </c>
      <c r="G31" s="42" t="n">
        <f aca="false">E31-F31*0.7</f>
        <v>18797672.3911963</v>
      </c>
      <c r="H31" s="42"/>
      <c r="I31" s="42"/>
      <c r="J31" s="42" t="n">
        <f aca="false">G31*3.8235866717</f>
        <v>71874529.6139611</v>
      </c>
      <c r="K31" s="9"/>
      <c r="L31" s="42"/>
      <c r="M31" s="42" t="n">
        <f aca="false">F31*2.511711692</f>
        <v>279850.734377351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3" t="n">
        <v>22066047.3640474</v>
      </c>
      <c r="F32" s="123" t="n">
        <v>113201.972495857</v>
      </c>
      <c r="G32" s="42" t="n">
        <f aca="false">E32-F32*0.7</f>
        <v>21986805.9833003</v>
      </c>
      <c r="H32" s="42"/>
      <c r="I32" s="42"/>
      <c r="J32" s="42" t="n">
        <f aca="false">G32*3.8235866717</f>
        <v>84068458.311001</v>
      </c>
      <c r="K32" s="9"/>
      <c r="L32" s="42"/>
      <c r="M32" s="42" t="n">
        <f aca="false">F32*2.511711692</f>
        <v>284330.717875305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40"/>
      <c r="B33" s="40" t="n">
        <v>2021</v>
      </c>
      <c r="C33" s="5" t="n">
        <v>1</v>
      </c>
      <c r="D33" s="40" t="n">
        <v>185</v>
      </c>
      <c r="E33" s="121" t="n">
        <v>19705248.6229685</v>
      </c>
      <c r="F33" s="121" t="n">
        <v>122818.053783931</v>
      </c>
      <c r="G33" s="8" t="n">
        <f aca="false">E33-F33*0.7</f>
        <v>19619275.9853197</v>
      </c>
      <c r="H33" s="8"/>
      <c r="I33" s="8"/>
      <c r="J33" s="8" t="n">
        <f aca="false">G33*3.8235866717</f>
        <v>75016002.1658724</v>
      </c>
      <c r="K33" s="6"/>
      <c r="L33" s="8"/>
      <c r="M33" s="8" t="n">
        <f aca="false">F33*2.511711692</f>
        <v>308483.541677785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3" t="n">
        <v>23313051.3733285</v>
      </c>
      <c r="F34" s="123" t="n">
        <v>114390.514106742</v>
      </c>
      <c r="G34" s="42" t="n">
        <f aca="false">E34-F34*0.7</f>
        <v>23232978.0134538</v>
      </c>
      <c r="H34" s="42"/>
      <c r="I34" s="42"/>
      <c r="J34" s="42" t="n">
        <f aca="false">G34*3.8235866717</f>
        <v>88833305.076141</v>
      </c>
      <c r="K34" s="9"/>
      <c r="L34" s="42"/>
      <c r="M34" s="42" t="n">
        <f aca="false">F34*2.511711692</f>
        <v>287315.991735794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3" t="n">
        <v>20827872.1194158</v>
      </c>
      <c r="F35" s="123" t="n">
        <v>121676.076096508</v>
      </c>
      <c r="G35" s="42" t="n">
        <f aca="false">E35-F35*0.7</f>
        <v>20742698.8661482</v>
      </c>
      <c r="H35" s="42"/>
      <c r="I35" s="42"/>
      <c r="J35" s="42" t="n">
        <f aca="false">G35*3.8235866717</f>
        <v>79311506.919691</v>
      </c>
      <c r="K35" s="9"/>
      <c r="L35" s="42"/>
      <c r="M35" s="42" t="n">
        <f aca="false">F35*2.511711692</f>
        <v>305615.222968282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3" t="n">
        <v>24656342.6510192</v>
      </c>
      <c r="F36" s="123" t="n">
        <v>118129.106323339</v>
      </c>
      <c r="G36" s="42" t="n">
        <f aca="false">E36-F36*0.7</f>
        <v>24573652.2765929</v>
      </c>
      <c r="H36" s="42"/>
      <c r="I36" s="42"/>
      <c r="J36" s="42" t="n">
        <f aca="false">G36*3.8235866717</f>
        <v>93959489.3197709</v>
      </c>
      <c r="K36" s="9"/>
      <c r="L36" s="42"/>
      <c r="M36" s="42" t="n">
        <f aca="false">F36*2.511711692</f>
        <v>296706.257517842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40"/>
      <c r="B37" s="40" t="n">
        <v>2022</v>
      </c>
      <c r="C37" s="5" t="n">
        <v>1</v>
      </c>
      <c r="D37" s="40" t="n">
        <v>189</v>
      </c>
      <c r="E37" s="121" t="n">
        <v>21729487.212086</v>
      </c>
      <c r="F37" s="121" t="n">
        <v>123067.605473736</v>
      </c>
      <c r="G37" s="8" t="n">
        <f aca="false">E37-F37*0.7</f>
        <v>21643339.8882543</v>
      </c>
      <c r="H37" s="8"/>
      <c r="I37" s="8"/>
      <c r="J37" s="8" t="n">
        <f aca="false">G37*3.8235866717</f>
        <v>82755185.9278023</v>
      </c>
      <c r="K37" s="6"/>
      <c r="L37" s="8"/>
      <c r="M37" s="8" t="n">
        <f aca="false">F37*2.511711692</f>
        <v>309110.343574825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3" t="n">
        <v>25241519.3097952</v>
      </c>
      <c r="F38" s="123" t="n">
        <v>121023.182885573</v>
      </c>
      <c r="G38" s="42" t="n">
        <f aca="false">E38-F38*0.7</f>
        <v>25156803.0817753</v>
      </c>
      <c r="H38" s="42"/>
      <c r="I38" s="42"/>
      <c r="J38" s="42" t="n">
        <f aca="false">G38*3.8235866717</f>
        <v>96189216.9660576</v>
      </c>
      <c r="K38" s="9"/>
      <c r="L38" s="42"/>
      <c r="M38" s="42" t="n">
        <f aca="false">F38*2.511711692</f>
        <v>303975.343456747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3" t="n">
        <v>22345261.5597019</v>
      </c>
      <c r="F39" s="123" t="n">
        <v>126486.567623405</v>
      </c>
      <c r="G39" s="42" t="n">
        <f aca="false">E39-F39*0.7</f>
        <v>22256720.9623655</v>
      </c>
      <c r="H39" s="42"/>
      <c r="I39" s="42"/>
      <c r="J39" s="42" t="n">
        <f aca="false">G39*3.8235866717</f>
        <v>85100501.6274469</v>
      </c>
      <c r="K39" s="9"/>
      <c r="L39" s="42"/>
      <c r="M39" s="42" t="n">
        <f aca="false">F39*2.511711692</f>
        <v>317697.790780656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3" t="n">
        <v>25713337.4118075</v>
      </c>
      <c r="F40" s="123" t="n">
        <v>127096.598931619</v>
      </c>
      <c r="G40" s="42" t="n">
        <f aca="false">E40-F40*0.7</f>
        <v>25624369.7925553</v>
      </c>
      <c r="H40" s="42"/>
      <c r="I40" s="42"/>
      <c r="J40" s="42" t="n">
        <f aca="false">G40*3.8235866717</f>
        <v>97976998.8095267</v>
      </c>
      <c r="K40" s="9"/>
      <c r="L40" s="42"/>
      <c r="M40" s="42" t="n">
        <f aca="false">F40*2.511711692</f>
        <v>319230.013549982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40"/>
      <c r="B41" s="40" t="n">
        <v>2023</v>
      </c>
      <c r="C41" s="5" t="n">
        <v>1</v>
      </c>
      <c r="D41" s="40" t="n">
        <v>193</v>
      </c>
      <c r="E41" s="121" t="n">
        <v>22662597.6251955</v>
      </c>
      <c r="F41" s="121" t="n">
        <v>127222.464045471</v>
      </c>
      <c r="G41" s="8" t="n">
        <f aca="false">E41-F41*0.7</f>
        <v>22573541.9003637</v>
      </c>
      <c r="H41" s="8"/>
      <c r="I41" s="8"/>
      <c r="J41" s="8" t="n">
        <f aca="false">G41*3.8235866717</f>
        <v>86311893.943292</v>
      </c>
      <c r="K41" s="6"/>
      <c r="L41" s="8"/>
      <c r="M41" s="8" t="n">
        <f aca="false">F41*2.511711692</f>
        <v>319546.150428059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3" t="n">
        <v>26525338.4077808</v>
      </c>
      <c r="F42" s="123" t="n">
        <v>125942.086918085</v>
      </c>
      <c r="G42" s="42" t="n">
        <f aca="false">E42-F42*0.7</f>
        <v>26437178.9469381</v>
      </c>
      <c r="H42" s="42"/>
      <c r="I42" s="42"/>
      <c r="J42" s="42" t="n">
        <f aca="false">G42*3.8235866717</f>
        <v>101084845.05886</v>
      </c>
      <c r="K42" s="9"/>
      <c r="L42" s="42"/>
      <c r="M42" s="42" t="n">
        <f aca="false">F42*2.511711692</f>
        <v>316330.212227035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3" t="n">
        <v>23425640.4152635</v>
      </c>
      <c r="F43" s="123" t="n">
        <v>125891.030754119</v>
      </c>
      <c r="G43" s="42" t="n">
        <f aca="false">E43-F43*0.7</f>
        <v>23337516.6937356</v>
      </c>
      <c r="H43" s="42"/>
      <c r="I43" s="42"/>
      <c r="J43" s="42" t="n">
        <f aca="false">G43*3.8235866717</f>
        <v>89233017.7807439</v>
      </c>
      <c r="K43" s="9"/>
      <c r="L43" s="42"/>
      <c r="M43" s="42" t="n">
        <f aca="false">F43*2.511711692</f>
        <v>316201.973863051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3" t="n">
        <v>27229996.8401317</v>
      </c>
      <c r="F44" s="123" t="n">
        <v>121946.471489054</v>
      </c>
      <c r="G44" s="42" t="n">
        <f aca="false">E44-F44*0.7</f>
        <v>27144634.3100894</v>
      </c>
      <c r="H44" s="42"/>
      <c r="I44" s="42"/>
      <c r="J44" s="42" t="n">
        <f aca="false">G44*3.8235866717</f>
        <v>103789861.956228</v>
      </c>
      <c r="K44" s="9"/>
      <c r="L44" s="42"/>
      <c r="M44" s="42" t="n">
        <f aca="false">F44*2.511711692</f>
        <v>306294.378237202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40"/>
      <c r="B45" s="40" t="n">
        <v>2024</v>
      </c>
      <c r="C45" s="5" t="n">
        <v>1</v>
      </c>
      <c r="D45" s="40" t="n">
        <v>197</v>
      </c>
      <c r="E45" s="121" t="n">
        <v>24250549.0193486</v>
      </c>
      <c r="F45" s="121" t="n">
        <v>126602.582751576</v>
      </c>
      <c r="G45" s="8" t="n">
        <f aca="false">E45-F45*0.7</f>
        <v>24161927.2114225</v>
      </c>
      <c r="H45" s="8"/>
      <c r="I45" s="8"/>
      <c r="J45" s="8" t="n">
        <f aca="false">G45*3.8235866717</f>
        <v>92385222.8481807</v>
      </c>
      <c r="K45" s="6"/>
      <c r="L45" s="8"/>
      <c r="M45" s="8" t="n">
        <f aca="false">F45*2.511711692</f>
        <v>317989.187334532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3" t="n">
        <v>28195762.4532794</v>
      </c>
      <c r="F46" s="123" t="n">
        <v>129300.951779481</v>
      </c>
      <c r="G46" s="42" t="n">
        <f aca="false">E46-F46*0.7</f>
        <v>28105251.7870338</v>
      </c>
      <c r="H46" s="42"/>
      <c r="I46" s="42"/>
      <c r="J46" s="42" t="n">
        <f aca="false">G46*3.8235866717</f>
        <v>107462866.137675</v>
      </c>
      <c r="K46" s="9"/>
      <c r="L46" s="42"/>
      <c r="M46" s="42" t="n">
        <f aca="false">F46*2.511711692</f>
        <v>324766.712371251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3" t="n">
        <v>24789452.7576416</v>
      </c>
      <c r="F47" s="123" t="n">
        <v>129802.403393887</v>
      </c>
      <c r="G47" s="42" t="n">
        <f aca="false">E47-F47*0.7</f>
        <v>24698591.0752659</v>
      </c>
      <c r="H47" s="42"/>
      <c r="I47" s="42"/>
      <c r="J47" s="42" t="n">
        <f aca="false">G47*3.8235866717</f>
        <v>94437203.6451552</v>
      </c>
      <c r="K47" s="9"/>
      <c r="L47" s="42"/>
      <c r="M47" s="42" t="n">
        <f aca="false">F47*2.511711692</f>
        <v>326026.214254125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3" t="n">
        <v>28561441.9015678</v>
      </c>
      <c r="F48" s="123" t="n">
        <v>126718.712906562</v>
      </c>
      <c r="G48" s="42" t="n">
        <f aca="false">E48-F48*0.7</f>
        <v>28472738.8025332</v>
      </c>
      <c r="H48" s="42"/>
      <c r="I48" s="42"/>
      <c r="J48" s="42" t="n">
        <f aca="false">G48*3.8235866717</f>
        <v>108867984.592162</v>
      </c>
      <c r="K48" s="9"/>
      <c r="L48" s="42"/>
      <c r="M48" s="42" t="n">
        <f aca="false">F48*2.511711692</f>
        <v>318280.872802603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40"/>
      <c r="B49" s="40" t="n">
        <v>2025</v>
      </c>
      <c r="C49" s="5" t="n">
        <v>1</v>
      </c>
      <c r="D49" s="40" t="n">
        <v>201</v>
      </c>
      <c r="E49" s="121" t="n">
        <v>25358979.2974554</v>
      </c>
      <c r="F49" s="121" t="n">
        <v>128223.798498607</v>
      </c>
      <c r="G49" s="8" t="n">
        <f aca="false">E49-F49*0.7</f>
        <v>25269222.6385064</v>
      </c>
      <c r="H49" s="8"/>
      <c r="I49" s="8"/>
      <c r="J49" s="8" t="n">
        <f aca="false">G49*3.8235866717</f>
        <v>96619062.884813</v>
      </c>
      <c r="K49" s="6"/>
      <c r="L49" s="8"/>
      <c r="M49" s="8" t="n">
        <f aca="false">F49*2.511711692</f>
        <v>322061.213881603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3" t="n">
        <v>29321520.5206791</v>
      </c>
      <c r="F50" s="123" t="n">
        <v>131761.684087595</v>
      </c>
      <c r="G50" s="42" t="n">
        <f aca="false">E50-F50*0.7</f>
        <v>29229287.3418178</v>
      </c>
      <c r="H50" s="42"/>
      <c r="I50" s="42"/>
      <c r="J50" s="42" t="n">
        <f aca="false">G50*3.8235866717</f>
        <v>111760713.503464</v>
      </c>
      <c r="K50" s="9"/>
      <c r="L50" s="42"/>
      <c r="M50" s="42" t="n">
        <f aca="false">F50*2.511711692</f>
        <v>330947.362480422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3" t="n">
        <v>25933185.7772219</v>
      </c>
      <c r="F51" s="123" t="n">
        <v>134023.681254498</v>
      </c>
      <c r="G51" s="42" t="n">
        <f aca="false">E51-F51*0.7</f>
        <v>25839369.2003437</v>
      </c>
      <c r="H51" s="42"/>
      <c r="I51" s="42"/>
      <c r="J51" s="42" t="n">
        <f aca="false">G51*3.8235866717</f>
        <v>98799067.6795698</v>
      </c>
      <c r="K51" s="9"/>
      <c r="L51" s="42"/>
      <c r="M51" s="42" t="n">
        <f aca="false">F51*2.511711692</f>
        <v>336628.847211803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3" t="n">
        <v>30098744.5340377</v>
      </c>
      <c r="F52" s="123" t="n">
        <v>132328.989119644</v>
      </c>
      <c r="G52" s="42" t="n">
        <f aca="false">E52-F52*0.7</f>
        <v>30006114.241654</v>
      </c>
      <c r="H52" s="42"/>
      <c r="I52" s="42"/>
      <c r="J52" s="42" t="n">
        <f aca="false">G52*3.8235866717</f>
        <v>114730978.483896</v>
      </c>
      <c r="K52" s="9"/>
      <c r="L52" s="42"/>
      <c r="M52" s="42" t="n">
        <f aca="false">F52*2.511711692</f>
        <v>332372.269162352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40"/>
      <c r="B53" s="40" t="n">
        <v>2026</v>
      </c>
      <c r="C53" s="5" t="n">
        <v>1</v>
      </c>
      <c r="D53" s="40" t="n">
        <v>205</v>
      </c>
      <c r="E53" s="121" t="n">
        <v>26701142.6614996</v>
      </c>
      <c r="F53" s="121" t="n">
        <v>134942.775021056</v>
      </c>
      <c r="G53" s="8" t="n">
        <f aca="false">E53-F53*0.7</f>
        <v>26606682.7189848</v>
      </c>
      <c r="H53" s="8"/>
      <c r="I53" s="8"/>
      <c r="J53" s="8" t="n">
        <f aca="false">G53*3.8235866717</f>
        <v>101732957.422461</v>
      </c>
      <c r="K53" s="6"/>
      <c r="L53" s="8"/>
      <c r="M53" s="8" t="n">
        <f aca="false">F53*2.511711692</f>
        <v>338937.345771312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3" t="n">
        <v>31078349.0765387</v>
      </c>
      <c r="F54" s="123" t="n">
        <v>133184.617472024</v>
      </c>
      <c r="G54" s="42" t="n">
        <f aca="false">E54-F54*0.7</f>
        <v>30985119.8443082</v>
      </c>
      <c r="H54" s="42"/>
      <c r="I54" s="42"/>
      <c r="J54" s="42" t="n">
        <f aca="false">G54*3.8235866717</f>
        <v>118474291.257724</v>
      </c>
      <c r="K54" s="9"/>
      <c r="L54" s="42"/>
      <c r="M54" s="42" t="n">
        <f aca="false">F54*2.511711692</f>
        <v>334521.360899031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3" t="n">
        <v>27558682.5367508</v>
      </c>
      <c r="F55" s="123" t="n">
        <v>136495.765115598</v>
      </c>
      <c r="G55" s="42" t="n">
        <f aca="false">E55-F55*0.7</f>
        <v>27463135.5011699</v>
      </c>
      <c r="H55" s="42"/>
      <c r="I55" s="42"/>
      <c r="J55" s="42" t="n">
        <f aca="false">G55*3.8235866717</f>
        <v>105007678.865364</v>
      </c>
      <c r="K55" s="9"/>
      <c r="L55" s="42"/>
      <c r="M55" s="42" t="n">
        <f aca="false">F55*2.511711692</f>
        <v>342838.009149334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3" t="n">
        <v>31908159.2580599</v>
      </c>
      <c r="F56" s="123" t="n">
        <v>137989.524565222</v>
      </c>
      <c r="G56" s="42" t="n">
        <f aca="false">E56-F56*0.7</f>
        <v>31811566.5908643</v>
      </c>
      <c r="H56" s="42"/>
      <c r="I56" s="42"/>
      <c r="J56" s="42" t="n">
        <f aca="false">G56*3.8235866717</f>
        <v>121634282.022726</v>
      </c>
      <c r="K56" s="9"/>
      <c r="L56" s="42"/>
      <c r="M56" s="42" t="n">
        <f aca="false">F56*2.511711692</f>
        <v>346589.90222399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40"/>
      <c r="B57" s="40" t="n">
        <v>2027</v>
      </c>
      <c r="C57" s="5" t="n">
        <v>1</v>
      </c>
      <c r="D57" s="40" t="n">
        <v>209</v>
      </c>
      <c r="E57" s="121" t="n">
        <v>28454114.3737184</v>
      </c>
      <c r="F57" s="121" t="n">
        <v>134848.131210038</v>
      </c>
      <c r="G57" s="8" t="n">
        <f aca="false">E57-F57*0.7</f>
        <v>28359720.6818713</v>
      </c>
      <c r="H57" s="8"/>
      <c r="I57" s="8"/>
      <c r="J57" s="8" t="n">
        <f aca="false">G57*3.8235866717</f>
        <v>108435850.012338</v>
      </c>
      <c r="K57" s="6"/>
      <c r="L57" s="8"/>
      <c r="M57" s="8" t="n">
        <f aca="false">F57*2.511711692</f>
        <v>338699.627804603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3" t="n">
        <v>32804687.0821613</v>
      </c>
      <c r="F58" s="123" t="n">
        <v>136119.885221894</v>
      </c>
      <c r="G58" s="42" t="n">
        <f aca="false">E58-F58*0.7</f>
        <v>32709403.162506</v>
      </c>
      <c r="H58" s="42"/>
      <c r="I58" s="42"/>
      <c r="J58" s="42" t="n">
        <f aca="false">G58*3.8235866717</f>
        <v>125067237.97142</v>
      </c>
      <c r="K58" s="9"/>
      <c r="L58" s="42"/>
      <c r="M58" s="42" t="n">
        <f aca="false">F58*2.511711692</f>
        <v>341893.90722553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3" t="n">
        <v>29085103.082501</v>
      </c>
      <c r="F59" s="123" t="n">
        <v>139365.051532717</v>
      </c>
      <c r="G59" s="42" t="n">
        <f aca="false">E59-F59*0.7</f>
        <v>28987547.5464281</v>
      </c>
      <c r="H59" s="42"/>
      <c r="I59" s="42"/>
      <c r="J59" s="42" t="n">
        <f aca="false">G59*3.8235866717</f>
        <v>110836400.443793</v>
      </c>
      <c r="K59" s="9"/>
      <c r="L59" s="42"/>
      <c r="M59" s="42" t="n">
        <f aca="false">F59*2.511711692</f>
        <v>350044.829390908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3" t="n">
        <v>33604454.5783844</v>
      </c>
      <c r="F60" s="123" t="n">
        <v>134800.337802005</v>
      </c>
      <c r="G60" s="42" t="n">
        <f aca="false">E60-F60*0.7</f>
        <v>33510094.3419229</v>
      </c>
      <c r="H60" s="42"/>
      <c r="I60" s="42"/>
      <c r="J60" s="42" t="n">
        <f aca="false">G60*3.8235866717</f>
        <v>128128750.093186</v>
      </c>
      <c r="K60" s="9"/>
      <c r="L60" s="42"/>
      <c r="M60" s="42" t="n">
        <f aca="false">F60*2.511711692</f>
        <v>338579.584542845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40"/>
      <c r="B61" s="40" t="n">
        <v>2028</v>
      </c>
      <c r="C61" s="5" t="n">
        <v>1</v>
      </c>
      <c r="D61" s="40" t="n">
        <v>213</v>
      </c>
      <c r="E61" s="121" t="n">
        <v>29829293.1982372</v>
      </c>
      <c r="F61" s="121" t="n">
        <v>136121.658451241</v>
      </c>
      <c r="G61" s="8" t="n">
        <f aca="false">E61-F61*0.7</f>
        <v>29734008.0373213</v>
      </c>
      <c r="H61" s="8"/>
      <c r="I61" s="8"/>
      <c r="J61" s="8" t="n">
        <f aca="false">G61*3.8235866717</f>
        <v>113690556.827722</v>
      </c>
      <c r="K61" s="6"/>
      <c r="L61" s="8"/>
      <c r="M61" s="8" t="n">
        <f aca="false">F61*2.511711692</f>
        <v>341898.361066412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3" t="n">
        <v>34366023.6397468</v>
      </c>
      <c r="F62" s="123" t="n">
        <v>134188.77274734</v>
      </c>
      <c r="G62" s="42" t="n">
        <f aca="false">E62-F62*0.7</f>
        <v>34272091.4988237</v>
      </c>
      <c r="H62" s="42"/>
      <c r="I62" s="42"/>
      <c r="J62" s="42" t="n">
        <f aca="false">G62*3.8235866717</f>
        <v>131042312.266185</v>
      </c>
      <c r="K62" s="9"/>
      <c r="L62" s="42"/>
      <c r="M62" s="42" t="n">
        <f aca="false">F62*2.511711692</f>
        <v>337043.509444624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3" t="n">
        <v>30535986.4822097</v>
      </c>
      <c r="F63" s="123" t="n">
        <v>139065.443601642</v>
      </c>
      <c r="G63" s="42" t="n">
        <f aca="false">E63-F63*0.7</f>
        <v>30438640.6716885</v>
      </c>
      <c r="H63" s="42"/>
      <c r="I63" s="42"/>
      <c r="J63" s="42" t="n">
        <f aca="false">G63*3.8235866717</f>
        <v>116384780.776934</v>
      </c>
      <c r="K63" s="9"/>
      <c r="L63" s="42"/>
      <c r="M63" s="42" t="n">
        <f aca="false">F63*2.511711692</f>
        <v>349292.30064741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3" t="n">
        <v>35168601.0957942</v>
      </c>
      <c r="F64" s="123" t="n">
        <v>137622.431591654</v>
      </c>
      <c r="G64" s="42" t="n">
        <f aca="false">E64-F64*0.7</f>
        <v>35072265.3936801</v>
      </c>
      <c r="H64" s="42"/>
      <c r="I64" s="42"/>
      <c r="J64" s="42" t="n">
        <f aca="false">G64*3.8235866717</f>
        <v>134101846.5056</v>
      </c>
      <c r="K64" s="9"/>
      <c r="L64" s="42"/>
      <c r="M64" s="42" t="n">
        <f aca="false">F64*2.511711692</f>
        <v>345667.870510228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40"/>
      <c r="B65" s="40" t="n">
        <v>2029</v>
      </c>
      <c r="C65" s="5" t="n">
        <v>1</v>
      </c>
      <c r="D65" s="40" t="n">
        <v>217</v>
      </c>
      <c r="E65" s="121" t="n">
        <v>31149271.5702536</v>
      </c>
      <c r="F65" s="121" t="n">
        <v>139195.564219642</v>
      </c>
      <c r="G65" s="8" t="n">
        <f aca="false">E65-F65*0.7</f>
        <v>31051834.6752998</v>
      </c>
      <c r="H65" s="8"/>
      <c r="I65" s="8"/>
      <c r="J65" s="8" t="n">
        <f aca="false">G65*3.8235866717</f>
        <v>118729381.196308</v>
      </c>
      <c r="K65" s="6"/>
      <c r="L65" s="8"/>
      <c r="M65" s="8" t="n">
        <f aca="false">F65*2.511711692</f>
        <v>349619.126125011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3" t="n">
        <v>36220089.9024566</v>
      </c>
      <c r="F66" s="123" t="n">
        <v>139819.350098892</v>
      </c>
      <c r="G66" s="42" t="n">
        <f aca="false">E66-F66*0.7</f>
        <v>36122216.3573874</v>
      </c>
      <c r="H66" s="42"/>
      <c r="I66" s="42"/>
      <c r="J66" s="42" t="n">
        <f aca="false">G66*3.8235866717</f>
        <v>138116425.01637</v>
      </c>
      <c r="K66" s="9"/>
      <c r="L66" s="42"/>
      <c r="M66" s="42" t="n">
        <f aca="false">F66*2.511711692</f>
        <v>351185.896411228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3" t="n">
        <v>31914394.9151645</v>
      </c>
      <c r="F67" s="123" t="n">
        <v>140307.773121103</v>
      </c>
      <c r="G67" s="42" t="n">
        <f aca="false">E67-F67*0.7</f>
        <v>31816179.4739797</v>
      </c>
      <c r="H67" s="42"/>
      <c r="I67" s="42"/>
      <c r="J67" s="42" t="n">
        <f aca="false">G67*3.8235866717</f>
        <v>121651919.781124</v>
      </c>
      <c r="K67" s="9"/>
      <c r="L67" s="42"/>
      <c r="M67" s="42" t="n">
        <f aca="false">F67*2.511711692</f>
        <v>352412.674226758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3" t="n">
        <v>36981725.7063109</v>
      </c>
      <c r="F68" s="123" t="n">
        <v>144216.527778789</v>
      </c>
      <c r="G68" s="42" t="n">
        <f aca="false">E68-F68*0.7</f>
        <v>36880774.1368657</v>
      </c>
      <c r="H68" s="42"/>
      <c r="I68" s="42"/>
      <c r="J68" s="42" t="n">
        <f aca="false">G68*3.8235866717</f>
        <v>141016836.431698</v>
      </c>
      <c r="K68" s="9"/>
      <c r="L68" s="42"/>
      <c r="M68" s="42" t="n">
        <f aca="false">F68*2.511711692</f>
        <v>362230.339001628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40"/>
      <c r="B69" s="40" t="n">
        <v>2030</v>
      </c>
      <c r="C69" s="5" t="n">
        <v>1</v>
      </c>
      <c r="D69" s="40" t="n">
        <v>221</v>
      </c>
      <c r="E69" s="121" t="n">
        <v>32650872.4476288</v>
      </c>
      <c r="F69" s="121" t="n">
        <v>137842.227715413</v>
      </c>
      <c r="G69" s="8" t="n">
        <f aca="false">E69-F69*0.7</f>
        <v>32554382.888228</v>
      </c>
      <c r="H69" s="8"/>
      <c r="I69" s="8"/>
      <c r="J69" s="8" t="n">
        <f aca="false">G69*3.8235866717</f>
        <v>124474504.516847</v>
      </c>
      <c r="K69" s="6"/>
      <c r="L69" s="8"/>
      <c r="M69" s="8" t="n">
        <f aca="false">F69*2.511711692</f>
        <v>346219.935004129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3" t="n">
        <v>37872596.1734314</v>
      </c>
      <c r="F70" s="123" t="n">
        <v>137955.229403946</v>
      </c>
      <c r="G70" s="42" t="n">
        <f aca="false">E70-F70*0.7</f>
        <v>37776027.5128486</v>
      </c>
      <c r="H70" s="42"/>
      <c r="I70" s="42"/>
      <c r="J70" s="42" t="n">
        <f aca="false">G70*3.8235866717</f>
        <v>144439915.307901</v>
      </c>
      <c r="K70" s="9"/>
      <c r="L70" s="42"/>
      <c r="M70" s="42" t="n">
        <f aca="false">F70*2.511711692</f>
        <v>346503.762666432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3" t="n">
        <v>33573236.9134198</v>
      </c>
      <c r="F71" s="123" t="n">
        <v>140161.414402486</v>
      </c>
      <c r="G71" s="42" t="n">
        <f aca="false">E71-F71*0.7</f>
        <v>33475123.9233381</v>
      </c>
      <c r="H71" s="42"/>
      <c r="I71" s="42"/>
      <c r="J71" s="42" t="n">
        <f aca="false">G71*3.8235866717</f>
        <v>127995037.666781</v>
      </c>
      <c r="K71" s="9"/>
      <c r="L71" s="42"/>
      <c r="M71" s="42" t="n">
        <f aca="false">F71*2.511711692</f>
        <v>352045.063321981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3" t="n">
        <v>38583700.2030675</v>
      </c>
      <c r="F72" s="123" t="n">
        <v>144940.741359734</v>
      </c>
      <c r="G72" s="42" t="n">
        <f aca="false">E72-F72*0.7</f>
        <v>38482241.6841157</v>
      </c>
      <c r="H72" s="42"/>
      <c r="I72" s="42"/>
      <c r="J72" s="42" t="n">
        <f aca="false">G72*3.8235866717</f>
        <v>147140186.400523</v>
      </c>
      <c r="K72" s="9"/>
      <c r="L72" s="42"/>
      <c r="M72" s="42" t="n">
        <f aca="false">F72*2.511711692</f>
        <v>364049.354720393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40"/>
      <c r="B73" s="40" t="n">
        <v>2031</v>
      </c>
      <c r="C73" s="5" t="n">
        <v>1</v>
      </c>
      <c r="D73" s="40" t="n">
        <v>225</v>
      </c>
      <c r="E73" s="121" t="n">
        <v>34393850.0320165</v>
      </c>
      <c r="F73" s="121" t="n">
        <v>143369.842448315</v>
      </c>
      <c r="G73" s="8" t="n">
        <f aca="false">E73-F73*0.7</f>
        <v>34293491.1423027</v>
      </c>
      <c r="H73" s="8"/>
      <c r="I73" s="8"/>
      <c r="J73" s="8" t="n">
        <f aca="false">G73*3.8235866717</f>
        <v>131124135.657771</v>
      </c>
      <c r="K73" s="6"/>
      <c r="L73" s="8"/>
      <c r="M73" s="8" t="n">
        <f aca="false">F73*2.511711692</f>
        <v>360103.70955763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3" t="n">
        <v>39933913.7450922</v>
      </c>
      <c r="F74" s="123" t="n">
        <v>141105.346666976</v>
      </c>
      <c r="G74" s="42" t="n">
        <f aca="false">E74-F74*0.7</f>
        <v>39835140.0024253</v>
      </c>
      <c r="H74" s="42"/>
      <c r="I74" s="42"/>
      <c r="J74" s="42" t="n">
        <f aca="false">G74*3.8235866717</f>
        <v>152313110.378577</v>
      </c>
      <c r="K74" s="9"/>
      <c r="L74" s="42"/>
      <c r="M74" s="42" t="n">
        <f aca="false">F74*2.511711692</f>
        <v>354415.949027157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3" t="n">
        <v>35179754.1151311</v>
      </c>
      <c r="F75" s="123" t="n">
        <v>146537.335685097</v>
      </c>
      <c r="G75" s="42" t="n">
        <f aca="false">E75-F75*0.7</f>
        <v>35077177.9801516</v>
      </c>
      <c r="H75" s="42"/>
      <c r="I75" s="42"/>
      <c r="J75" s="42" t="n">
        <f aca="false">G75*3.8235866717</f>
        <v>134120630.205756</v>
      </c>
      <c r="K75" s="9"/>
      <c r="L75" s="42"/>
      <c r="M75" s="42" t="n">
        <f aca="false">F75*2.511711692</f>
        <v>368059.539354787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3" t="n">
        <v>40623448.6377769</v>
      </c>
      <c r="F76" s="123" t="n">
        <v>146877.614520366</v>
      </c>
      <c r="G76" s="42" t="n">
        <f aca="false">E76-F76*0.7</f>
        <v>40520634.3076126</v>
      </c>
      <c r="H76" s="42"/>
      <c r="I76" s="42"/>
      <c r="J76" s="42" t="n">
        <f aca="false">G76*3.8235866717</f>
        <v>154934157.267417</v>
      </c>
      <c r="K76" s="9"/>
      <c r="L76" s="42"/>
      <c r="M76" s="42" t="n">
        <f aca="false">F76*2.511711692</f>
        <v>368914.221683873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40"/>
      <c r="B77" s="40" t="n">
        <v>2032</v>
      </c>
      <c r="C77" s="5" t="n">
        <v>1</v>
      </c>
      <c r="D77" s="40" t="n">
        <v>229</v>
      </c>
      <c r="E77" s="121" t="n">
        <v>35634389.1445647</v>
      </c>
      <c r="F77" s="121" t="n">
        <v>153078.195047142</v>
      </c>
      <c r="G77" s="8" t="n">
        <f aca="false">E77-F77*0.7</f>
        <v>35527234.4080317</v>
      </c>
      <c r="H77" s="8"/>
      <c r="I77" s="8"/>
      <c r="J77" s="8" t="n">
        <f aca="false">G77*3.8235866717</f>
        <v>135841459.964911</v>
      </c>
      <c r="K77" s="6"/>
      <c r="L77" s="8"/>
      <c r="M77" s="8" t="n">
        <f aca="false">F77*2.511711692</f>
        <v>384488.292290163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3" t="n">
        <v>41404613.6709211</v>
      </c>
      <c r="F78" s="123" t="n">
        <v>149256.052966882</v>
      </c>
      <c r="G78" s="42" t="n">
        <f aca="false">E78-F78*0.7</f>
        <v>41300134.4338443</v>
      </c>
      <c r="H78" s="42"/>
      <c r="I78" s="42"/>
      <c r="J78" s="42" t="n">
        <f aca="false">G78*3.8235866717</f>
        <v>157914643.560665</v>
      </c>
      <c r="K78" s="9"/>
      <c r="L78" s="42"/>
      <c r="M78" s="42" t="n">
        <f aca="false">F78*2.511711692</f>
        <v>374888.173338689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3" t="n">
        <v>36442154.9820995</v>
      </c>
      <c r="F79" s="123" t="n">
        <v>152774.762888956</v>
      </c>
      <c r="G79" s="42" t="n">
        <f aca="false">E79-F79*0.7</f>
        <v>36335212.6480773</v>
      </c>
      <c r="H79" s="42"/>
      <c r="I79" s="42"/>
      <c r="J79" s="42" t="n">
        <f aca="false">G79*3.8235866717</f>
        <v>138930834.794573</v>
      </c>
      <c r="K79" s="9"/>
      <c r="L79" s="42"/>
      <c r="M79" s="42" t="n">
        <f aca="false">F79*2.511711692</f>
        <v>383726.158190718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3" t="n">
        <v>41822567.2720169</v>
      </c>
      <c r="F80" s="123" t="n">
        <v>153178.146999948</v>
      </c>
      <c r="G80" s="42" t="n">
        <f aca="false">E80-F80*0.7</f>
        <v>41715342.569117</v>
      </c>
      <c r="H80" s="42"/>
      <c r="I80" s="42"/>
      <c r="J80" s="42" t="n">
        <f aca="false">G80*3.8235866717</f>
        <v>159502227.852675</v>
      </c>
      <c r="K80" s="9"/>
      <c r="L80" s="42"/>
      <c r="M80" s="42" t="n">
        <f aca="false">F80*2.511711692</f>
        <v>384739.342778663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40"/>
      <c r="B81" s="40" t="n">
        <v>2033</v>
      </c>
      <c r="C81" s="5" t="n">
        <v>1</v>
      </c>
      <c r="D81" s="40" t="n">
        <v>233</v>
      </c>
      <c r="E81" s="121" t="n">
        <v>37024577.2452995</v>
      </c>
      <c r="F81" s="121" t="n">
        <v>149419.607360583</v>
      </c>
      <c r="G81" s="8" t="n">
        <f aca="false">E81-F81*0.7</f>
        <v>36919983.520147</v>
      </c>
      <c r="H81" s="8"/>
      <c r="I81" s="8"/>
      <c r="J81" s="8" t="n">
        <f aca="false">G81*3.8235866717</f>
        <v>141166756.907018</v>
      </c>
      <c r="K81" s="6"/>
      <c r="L81" s="8"/>
      <c r="M81" s="8" t="n">
        <f aca="false">F81*2.511711692</f>
        <v>375298.974821625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3" t="n">
        <v>42647032.3928492</v>
      </c>
      <c r="F82" s="123" t="n">
        <v>155604.563637577</v>
      </c>
      <c r="G82" s="42" t="n">
        <f aca="false">E82-F82*0.7</f>
        <v>42538109.1983029</v>
      </c>
      <c r="H82" s="42"/>
      <c r="I82" s="42"/>
      <c r="J82" s="42" t="n">
        <f aca="false">G82*3.8235866717</f>
        <v>162648147.36995</v>
      </c>
      <c r="K82" s="9"/>
      <c r="L82" s="42"/>
      <c r="M82" s="42" t="n">
        <f aca="false">F82*2.511711692</f>
        <v>390833.801817061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3" t="n">
        <v>37636175.8358761</v>
      </c>
      <c r="F83" s="123" t="n">
        <v>160039.177895734</v>
      </c>
      <c r="G83" s="42" t="n">
        <f aca="false">E83-F83*0.7</f>
        <v>37524148.4113491</v>
      </c>
      <c r="H83" s="42"/>
      <c r="I83" s="42"/>
      <c r="J83" s="42" t="n">
        <f aca="false">G83*3.8235866717</f>
        <v>143476833.732527</v>
      </c>
      <c r="K83" s="9"/>
      <c r="L83" s="42"/>
      <c r="M83" s="42" t="n">
        <f aca="false">F83*2.511711692</f>
        <v>401972.274298783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3" t="n">
        <v>43343013.6496628</v>
      </c>
      <c r="F84" s="123" t="n">
        <v>163148.60986922</v>
      </c>
      <c r="G84" s="42" t="n">
        <f aca="false">E84-F84*0.7</f>
        <v>43228809.6227544</v>
      </c>
      <c r="H84" s="42"/>
      <c r="I84" s="42"/>
      <c r="J84" s="42" t="n">
        <f aca="false">G84*3.8235866717</f>
        <v>165289100.30702</v>
      </c>
      <c r="K84" s="9"/>
      <c r="L84" s="42"/>
      <c r="M84" s="42" t="n">
        <f aca="false">F84*2.511711692</f>
        <v>409782.270942066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40"/>
      <c r="B85" s="40" t="n">
        <v>2034</v>
      </c>
      <c r="C85" s="5" t="n">
        <v>1</v>
      </c>
      <c r="D85" s="40" t="n">
        <v>237</v>
      </c>
      <c r="E85" s="121" t="n">
        <v>38270534.6858816</v>
      </c>
      <c r="F85" s="121" t="n">
        <v>161435.686622197</v>
      </c>
      <c r="G85" s="8" t="n">
        <f aca="false">E85-F85*0.7</f>
        <v>38157529.705246</v>
      </c>
      <c r="H85" s="8"/>
      <c r="I85" s="8"/>
      <c r="J85" s="8" t="n">
        <f aca="false">G85*3.8235866717</f>
        <v>145898622.005976</v>
      </c>
      <c r="K85" s="6"/>
      <c r="L85" s="8"/>
      <c r="M85" s="8" t="n">
        <f aca="false">F85*2.511711692</f>
        <v>405479.901595019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3" t="n">
        <v>44253955.8946344</v>
      </c>
      <c r="F86" s="123" t="n">
        <v>161757.191821267</v>
      </c>
      <c r="G86" s="42" t="n">
        <f aca="false">E86-F86*0.7</f>
        <v>44140725.8603595</v>
      </c>
      <c r="H86" s="42"/>
      <c r="I86" s="42"/>
      <c r="J86" s="42" t="n">
        <f aca="false">G86*3.8235866717</f>
        <v>168775891.078834</v>
      </c>
      <c r="K86" s="9"/>
      <c r="L86" s="42"/>
      <c r="M86" s="42" t="n">
        <f aca="false">F86*2.511711692</f>
        <v>406287.429962564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3" t="n">
        <v>39021785.1712719</v>
      </c>
      <c r="F87" s="123" t="n">
        <v>162032.14846012</v>
      </c>
      <c r="G87" s="42" t="n">
        <f aca="false">E87-F87*0.7</f>
        <v>38908362.6673498</v>
      </c>
      <c r="H87" s="42"/>
      <c r="I87" s="42"/>
      <c r="J87" s="42" t="n">
        <f aca="false">G87*3.8235866717</f>
        <v>148769496.912549</v>
      </c>
      <c r="K87" s="9"/>
      <c r="L87" s="42"/>
      <c r="M87" s="42" t="n">
        <f aca="false">F87*2.511711692</f>
        <v>406978.041767164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3" t="n">
        <v>45000260.270208</v>
      </c>
      <c r="F88" s="123" t="n">
        <v>169015.672704481</v>
      </c>
      <c r="G88" s="42" t="n">
        <f aca="false">E88-F88*0.7</f>
        <v>44881949.2993148</v>
      </c>
      <c r="H88" s="42"/>
      <c r="I88" s="42"/>
      <c r="J88" s="42" t="n">
        <f aca="false">G88*3.8235866717</f>
        <v>171610023.140775</v>
      </c>
      <c r="K88" s="9"/>
      <c r="L88" s="42"/>
      <c r="M88" s="42" t="n">
        <f aca="false">F88*2.511711692</f>
        <v>424518.64126309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40"/>
      <c r="B89" s="40" t="n">
        <v>2035</v>
      </c>
      <c r="C89" s="5" t="n">
        <v>1</v>
      </c>
      <c r="D89" s="40" t="n">
        <v>241</v>
      </c>
      <c r="E89" s="121" t="n">
        <v>39844004.6088425</v>
      </c>
      <c r="F89" s="121" t="n">
        <v>166276.191762099</v>
      </c>
      <c r="G89" s="8" t="n">
        <f aca="false">E89-F89*0.7</f>
        <v>39727611.2746091</v>
      </c>
      <c r="H89" s="8"/>
      <c r="I89" s="8"/>
      <c r="J89" s="8" t="n">
        <f aca="false">G89*3.8235866717</f>
        <v>151901964.968074</v>
      </c>
      <c r="K89" s="6"/>
      <c r="L89" s="8"/>
      <c r="M89" s="8" t="n">
        <f aca="false">F89*2.511711692</f>
        <v>417637.854950099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3" t="n">
        <v>45876543.2618655</v>
      </c>
      <c r="F90" s="123" t="n">
        <v>170440.605180313</v>
      </c>
      <c r="G90" s="42" t="n">
        <f aca="false">E90-F90*0.7</f>
        <v>45757234.8382393</v>
      </c>
      <c r="H90" s="42"/>
      <c r="I90" s="42"/>
      <c r="J90" s="42" t="n">
        <f aca="false">G90*3.8235866717</f>
        <v>174956753.261339</v>
      </c>
      <c r="K90" s="9"/>
      <c r="L90" s="42"/>
      <c r="M90" s="42" t="n">
        <f aca="false">F90*2.511711692</f>
        <v>428097.660822948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3" t="n">
        <v>40516889.8683302</v>
      </c>
      <c r="F91" s="123" t="n">
        <v>169622.892879046</v>
      </c>
      <c r="G91" s="42" t="n">
        <f aca="false">E91-F91*0.7</f>
        <v>40398153.8433149</v>
      </c>
      <c r="H91" s="42"/>
      <c r="I91" s="42"/>
      <c r="J91" s="42" t="n">
        <f aca="false">G91*3.8235866717</f>
        <v>154465842.596585</v>
      </c>
      <c r="K91" s="9"/>
      <c r="L91" s="42"/>
      <c r="M91" s="42" t="n">
        <f aca="false">F91*2.511711692</f>
        <v>426043.803275163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3" t="n">
        <v>46642519.6962637</v>
      </c>
      <c r="F92" s="123" t="n">
        <v>162441.460309037</v>
      </c>
      <c r="G92" s="42" t="n">
        <f aca="false">E92-F92*0.7</f>
        <v>46528810.6740474</v>
      </c>
      <c r="H92" s="42"/>
      <c r="I92" s="42"/>
      <c r="J92" s="42" t="n">
        <f aca="false">G92*3.8235866717</f>
        <v>177906940.34334</v>
      </c>
      <c r="K92" s="9"/>
      <c r="L92" s="42"/>
      <c r="M92" s="42" t="n">
        <f aca="false">F92*2.511711692</f>
        <v>408006.115123761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40"/>
      <c r="B93" s="40" t="n">
        <v>2036</v>
      </c>
      <c r="C93" s="5" t="n">
        <v>1</v>
      </c>
      <c r="D93" s="40" t="n">
        <v>245</v>
      </c>
      <c r="E93" s="121" t="n">
        <v>41211950.9742337</v>
      </c>
      <c r="F93" s="121" t="n">
        <v>159288.743878126</v>
      </c>
      <c r="G93" s="8" t="n">
        <f aca="false">E93-F93*0.7</f>
        <v>41100448.853519</v>
      </c>
      <c r="H93" s="8"/>
      <c r="I93" s="8"/>
      <c r="J93" s="8" t="n">
        <f aca="false">G93*3.8235866717</f>
        <v>157151128.437203</v>
      </c>
      <c r="K93" s="6"/>
      <c r="L93" s="8"/>
      <c r="M93" s="8" t="n">
        <f aca="false">F93*2.511711692</f>
        <v>400087.400402681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3" t="n">
        <v>47570293.8143509</v>
      </c>
      <c r="F94" s="123" t="n">
        <v>158351.307353016</v>
      </c>
      <c r="G94" s="42" t="n">
        <f aca="false">E94-F94*0.7</f>
        <v>47459447.8992038</v>
      </c>
      <c r="H94" s="42"/>
      <c r="I94" s="42"/>
      <c r="J94" s="42" t="n">
        <f aca="false">G94*3.8235866717</f>
        <v>181465312.433636</v>
      </c>
      <c r="K94" s="9"/>
      <c r="L94" s="42"/>
      <c r="M94" s="42" t="n">
        <f aca="false">F94*2.511711692</f>
        <v>397732.830122055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3" t="n">
        <v>41836528.7136796</v>
      </c>
      <c r="F95" s="123" t="n">
        <v>167616.550021136</v>
      </c>
      <c r="G95" s="42" t="n">
        <f aca="false">E95-F95*0.7</f>
        <v>41719197.1286648</v>
      </c>
      <c r="H95" s="42"/>
      <c r="I95" s="42"/>
      <c r="J95" s="42" t="n">
        <f aca="false">G95*3.8235866717</f>
        <v>159516966.095188</v>
      </c>
      <c r="K95" s="9"/>
      <c r="L95" s="42"/>
      <c r="M95" s="42" t="n">
        <f aca="false">F95*2.511711692</f>
        <v>421004.448460791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3" t="n">
        <v>48298399.451287</v>
      </c>
      <c r="F96" s="123" t="n">
        <v>169061.85169518</v>
      </c>
      <c r="G96" s="42" t="n">
        <f aca="false">E96-F96*0.7</f>
        <v>48180056.1551004</v>
      </c>
      <c r="H96" s="42"/>
      <c r="I96" s="42"/>
      <c r="J96" s="42" t="n">
        <f aca="false">G96*3.8235866717</f>
        <v>184220620.556399</v>
      </c>
      <c r="K96" s="9"/>
      <c r="L96" s="42"/>
      <c r="M96" s="42" t="n">
        <f aca="false">F96*2.511711692</f>
        <v>424634.629573954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40"/>
      <c r="B97" s="40" t="n">
        <v>2037</v>
      </c>
      <c r="C97" s="5" t="n">
        <v>1</v>
      </c>
      <c r="D97" s="40" t="n">
        <v>249</v>
      </c>
      <c r="E97" s="121" t="n">
        <v>42487597.4004471</v>
      </c>
      <c r="F97" s="121" t="n">
        <v>167003.530884913</v>
      </c>
      <c r="G97" s="8" t="n">
        <f aca="false">E97-F97*0.7</f>
        <v>42370694.9288276</v>
      </c>
      <c r="H97" s="8"/>
      <c r="I97" s="8"/>
      <c r="J97" s="8" t="n">
        <f aca="false">G97*3.8235866717</f>
        <v>162008024.400532</v>
      </c>
      <c r="K97" s="6"/>
      <c r="L97" s="8"/>
      <c r="M97" s="8" t="n">
        <f aca="false">F97*2.511711692</f>
        <v>419464.721128919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3" t="n">
        <v>48986610.8349585</v>
      </c>
      <c r="F98" s="123" t="n">
        <v>169847.032863608</v>
      </c>
      <c r="G98" s="42" t="n">
        <f aca="false">E98-F98*0.7</f>
        <v>48867717.911954</v>
      </c>
      <c r="H98" s="42"/>
      <c r="I98" s="42"/>
      <c r="J98" s="42" t="n">
        <f aca="false">G98*3.8235866717</f>
        <v>186849954.884543</v>
      </c>
      <c r="K98" s="9"/>
      <c r="L98" s="42"/>
      <c r="M98" s="42" t="n">
        <f aca="false">F98*2.511711692</f>
        <v>426606.778295033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3" t="n">
        <v>43373847.921125</v>
      </c>
      <c r="F99" s="123" t="n">
        <v>168612.706959193</v>
      </c>
      <c r="G99" s="42" t="n">
        <f aca="false">E99-F99*0.7</f>
        <v>43255819.0262536</v>
      </c>
      <c r="H99" s="42"/>
      <c r="I99" s="42"/>
      <c r="J99" s="42" t="n">
        <f aca="false">G99*3.8235866717</f>
        <v>165392373.10225</v>
      </c>
      <c r="K99" s="9"/>
      <c r="L99" s="42"/>
      <c r="M99" s="42" t="n">
        <f aca="false">F99*2.511711692</f>
        <v>423506.507489175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3" t="n">
        <v>50059389.2870007</v>
      </c>
      <c r="F100" s="123" t="n">
        <v>163186.834488233</v>
      </c>
      <c r="G100" s="42" t="n">
        <f aca="false">E100-F100*0.7</f>
        <v>49945158.5028589</v>
      </c>
      <c r="H100" s="42"/>
      <c r="I100" s="42"/>
      <c r="J100" s="42" t="n">
        <f aca="false">G100*3.8235866717</f>
        <v>190969642.367475</v>
      </c>
      <c r="K100" s="9"/>
      <c r="L100" s="42"/>
      <c r="M100" s="42" t="n">
        <f aca="false">F100*2.511711692</f>
        <v>409878.280164565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40"/>
      <c r="B101" s="40" t="n">
        <v>2038</v>
      </c>
      <c r="C101" s="5" t="n">
        <v>1</v>
      </c>
      <c r="D101" s="40" t="n">
        <v>253</v>
      </c>
      <c r="E101" s="121" t="n">
        <v>44295465.672445</v>
      </c>
      <c r="F101" s="121" t="n">
        <v>167099.210536381</v>
      </c>
      <c r="G101" s="8" t="n">
        <f aca="false">E101-F101*0.7</f>
        <v>44178496.2250695</v>
      </c>
      <c r="H101" s="8"/>
      <c r="I101" s="8"/>
      <c r="J101" s="8" t="n">
        <f aca="false">G101*3.8235866717</f>
        <v>168920309.341925</v>
      </c>
      <c r="K101" s="6"/>
      <c r="L101" s="8"/>
      <c r="M101" s="8" t="n">
        <f aca="false">F101*2.511711692</f>
        <v>419705.040828197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3" t="n">
        <v>51317888.5433768</v>
      </c>
      <c r="F102" s="123" t="n">
        <v>165863.207821112</v>
      </c>
      <c r="G102" s="42" t="n">
        <f aca="false">E102-F102*0.7</f>
        <v>51201784.297902</v>
      </c>
      <c r="H102" s="42"/>
      <c r="I102" s="42"/>
      <c r="J102" s="42" t="n">
        <f aca="false">G102*3.8235866717</f>
        <v>195774460.008717</v>
      </c>
      <c r="K102" s="9"/>
      <c r="L102" s="42"/>
      <c r="M102" s="42" t="n">
        <f aca="false">F102*2.511711692</f>
        <v>416600.558356913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3" t="n">
        <v>44779857.3525253</v>
      </c>
      <c r="F103" s="123" t="n">
        <v>167694.94497455</v>
      </c>
      <c r="G103" s="42" t="n">
        <f aca="false">E103-F103*0.7</f>
        <v>44662470.8910432</v>
      </c>
      <c r="H103" s="42"/>
      <c r="I103" s="42"/>
      <c r="J103" s="42" t="n">
        <f aca="false">G103*3.8235866717</f>
        <v>170770828.424182</v>
      </c>
      <c r="K103" s="9"/>
      <c r="L103" s="42"/>
      <c r="M103" s="42" t="n">
        <f aca="false">F103*2.511711692</f>
        <v>421201.353981875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3" t="n">
        <v>51853491.7395411</v>
      </c>
      <c r="F104" s="123" t="n">
        <v>167894.739778859</v>
      </c>
      <c r="G104" s="42" t="n">
        <f aca="false">E104-F104*0.7</f>
        <v>51735965.4216959</v>
      </c>
      <c r="H104" s="42"/>
      <c r="I104" s="42"/>
      <c r="J104" s="42" t="n">
        <f aca="false">G104*3.8235866717</f>
        <v>197816947.833928</v>
      </c>
      <c r="K104" s="9"/>
      <c r="L104" s="42"/>
      <c r="M104" s="42" t="n">
        <f aca="false">F104*2.511711692</f>
        <v>421703.180927858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40"/>
      <c r="B105" s="40" t="n">
        <v>2039</v>
      </c>
      <c r="C105" s="5" t="n">
        <v>1</v>
      </c>
      <c r="D105" s="40" t="n">
        <v>257</v>
      </c>
      <c r="E105" s="121" t="n">
        <v>45845395.3262317</v>
      </c>
      <c r="F105" s="121" t="n">
        <v>165860.530168628</v>
      </c>
      <c r="G105" s="8" t="n">
        <f aca="false">E105-F105*0.7</f>
        <v>45729292.9551137</v>
      </c>
      <c r="H105" s="8"/>
      <c r="I105" s="8"/>
      <c r="J105" s="8" t="n">
        <f aca="false">G105*3.8235866717</f>
        <v>174849915.049437</v>
      </c>
      <c r="K105" s="6"/>
      <c r="L105" s="8"/>
      <c r="M105" s="8" t="n">
        <f aca="false">F105*2.511711692</f>
        <v>416593.832865861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3" t="n">
        <v>52743053.892456</v>
      </c>
      <c r="F106" s="123" t="n">
        <v>165594.605156543</v>
      </c>
      <c r="G106" s="42" t="n">
        <f aca="false">E106-F106*0.7</f>
        <v>52627137.6688465</v>
      </c>
      <c r="H106" s="42"/>
      <c r="I106" s="42"/>
      <c r="J106" s="42" t="n">
        <f aca="false">G106*3.8235866717</f>
        <v>201224422.160322</v>
      </c>
      <c r="K106" s="9"/>
      <c r="L106" s="42"/>
      <c r="M106" s="42" t="n">
        <f aca="false">F106*2.511711692</f>
        <v>415925.905903812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3" t="n">
        <v>46516283.1647402</v>
      </c>
      <c r="F107" s="123" t="n">
        <v>168898.957378344</v>
      </c>
      <c r="G107" s="42" t="n">
        <f aca="false">E107-F107*0.7</f>
        <v>46398053.8945753</v>
      </c>
      <c r="H107" s="42"/>
      <c r="I107" s="42"/>
      <c r="J107" s="42" t="n">
        <f aca="false">G107*3.8235866717</f>
        <v>177406980.464117</v>
      </c>
      <c r="K107" s="9"/>
      <c r="L107" s="42"/>
      <c r="M107" s="42" t="n">
        <f aca="false">F107*2.511711692</f>
        <v>424225.486013796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3" t="n">
        <v>53637159.6279336</v>
      </c>
      <c r="F108" s="123" t="n">
        <v>164547.352689549</v>
      </c>
      <c r="G108" s="42" t="n">
        <f aca="false">E108-F108*0.7</f>
        <v>53521976.4810509</v>
      </c>
      <c r="H108" s="42"/>
      <c r="I108" s="42"/>
      <c r="J108" s="42" t="n">
        <f aca="false">G108*3.8235866717</f>
        <v>204645915.915987</v>
      </c>
      <c r="K108" s="9"/>
      <c r="L108" s="42"/>
      <c r="M108" s="42" t="n">
        <f aca="false">F108*2.511711692</f>
        <v>413295.509637987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40"/>
      <c r="B109" s="40" t="n">
        <v>2040</v>
      </c>
      <c r="C109" s="5" t="n">
        <v>1</v>
      </c>
      <c r="D109" s="40" t="n">
        <v>261</v>
      </c>
      <c r="E109" s="121" t="n">
        <v>47140880.1934547</v>
      </c>
      <c r="F109" s="121" t="n">
        <v>166344.184677835</v>
      </c>
      <c r="G109" s="8" t="n">
        <f aca="false">E109-F109*0.7</f>
        <v>47024439.2641802</v>
      </c>
      <c r="H109" s="8"/>
      <c r="I109" s="8"/>
      <c r="J109" s="8" t="n">
        <f aca="false">G109*3.8235866717</f>
        <v>179802019.214686</v>
      </c>
      <c r="K109" s="6"/>
      <c r="L109" s="8"/>
      <c r="M109" s="8" t="n">
        <f aca="false">F109*2.511711692</f>
        <v>417808.633551526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3" t="n">
        <v>54423850.1991407</v>
      </c>
      <c r="F110" s="123" t="n">
        <v>158081.058561521</v>
      </c>
      <c r="G110" s="42" t="n">
        <f aca="false">E110-F110*0.7</f>
        <v>54313193.4581476</v>
      </c>
      <c r="H110" s="42"/>
      <c r="I110" s="42"/>
      <c r="J110" s="42" t="n">
        <f aca="false">G110*3.8235866717</f>
        <v>207671202.604037</v>
      </c>
      <c r="K110" s="9"/>
      <c r="L110" s="42"/>
      <c r="M110" s="42" t="n">
        <f aca="false">F110*2.511711692</f>
        <v>397054.043072708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3" t="n">
        <v>47930291.9266926</v>
      </c>
      <c r="F111" s="123" t="n">
        <v>163225.278879291</v>
      </c>
      <c r="G111" s="42" t="n">
        <f aca="false">E111-F111*0.7</f>
        <v>47816034.2314771</v>
      </c>
      <c r="H111" s="42"/>
      <c r="I111" s="42"/>
      <c r="J111" s="42" t="n">
        <f aca="false">G111*3.8235866717</f>
        <v>182828751.181027</v>
      </c>
      <c r="K111" s="9"/>
      <c r="L111" s="42"/>
      <c r="M111" s="42" t="n">
        <f aca="false">F111*2.511711692</f>
        <v>409974.841391076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3" t="n">
        <v>54761670.6106086</v>
      </c>
      <c r="F112" s="123" t="n">
        <v>170371.222417239</v>
      </c>
      <c r="G112" s="42" t="n">
        <f aca="false">E112-F112*0.7</f>
        <v>54642410.7549165</v>
      </c>
      <c r="H112" s="42"/>
      <c r="I112" s="42"/>
      <c r="J112" s="42" t="n">
        <f aca="false">G112*3.8235866717</f>
        <v>208929993.472056</v>
      </c>
      <c r="K112" s="9"/>
      <c r="L112" s="42"/>
      <c r="M112" s="42" t="n">
        <f aca="false">F112*2.511711692</f>
        <v>427923.391325713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40"/>
      <c r="B113" s="40"/>
      <c r="C113" s="5"/>
      <c r="D113" s="40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163</v>
      </c>
      <c r="B1" s="0" t="s">
        <v>164</v>
      </c>
      <c r="C1" s="0" t="s">
        <v>165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6793.27420829396</v>
      </c>
      <c r="C3" s="0" t="n">
        <v>10964047</v>
      </c>
    </row>
    <row r="4" customFormat="false" ht="12.8" hidden="false" customHeight="false" outlineLevel="0" collapsed="false">
      <c r="A4" s="0" t="n">
        <v>51</v>
      </c>
      <c r="B4" s="0" t="n">
        <v>7130.72702106317</v>
      </c>
      <c r="C4" s="0" t="n">
        <v>11007761</v>
      </c>
    </row>
    <row r="5" customFormat="false" ht="12.8" hidden="false" customHeight="false" outlineLevel="0" collapsed="false">
      <c r="A5" s="0" t="n">
        <v>52</v>
      </c>
      <c r="B5" s="0" t="n">
        <v>7095.51972444848</v>
      </c>
      <c r="C5" s="0" t="n">
        <v>10998612</v>
      </c>
    </row>
    <row r="6" customFormat="false" ht="12.8" hidden="false" customHeight="false" outlineLevel="0" collapsed="false">
      <c r="A6" s="0" t="n">
        <v>53</v>
      </c>
      <c r="B6" s="0" t="n">
        <v>6695.86118670765</v>
      </c>
      <c r="C6" s="0" t="n">
        <v>11038456</v>
      </c>
    </row>
    <row r="7" customFormat="false" ht="12.8" hidden="false" customHeight="false" outlineLevel="0" collapsed="false">
      <c r="A7" s="0" t="n">
        <v>54</v>
      </c>
      <c r="B7" s="0" t="n">
        <v>6532.49666224882</v>
      </c>
      <c r="C7" s="0" t="n">
        <v>11078450</v>
      </c>
    </row>
    <row r="8" customFormat="false" ht="12.8" hidden="false" customHeight="false" outlineLevel="0" collapsed="false">
      <c r="A8" s="0" t="n">
        <v>55</v>
      </c>
      <c r="B8" s="0" t="n">
        <v>6579.43923167888</v>
      </c>
      <c r="C8" s="0" t="n">
        <v>11210329</v>
      </c>
    </row>
    <row r="9" customFormat="false" ht="12.8" hidden="false" customHeight="false" outlineLevel="0" collapsed="false">
      <c r="A9" s="0" t="n">
        <v>56</v>
      </c>
      <c r="B9" s="0" t="n">
        <v>6677.47340160862</v>
      </c>
      <c r="C9" s="0" t="n">
        <v>11163486</v>
      </c>
    </row>
    <row r="10" customFormat="false" ht="12.8" hidden="false" customHeight="false" outlineLevel="0" collapsed="false">
      <c r="A10" s="0" t="n">
        <v>57</v>
      </c>
      <c r="B10" s="0" t="n">
        <v>6770.77562599748</v>
      </c>
      <c r="C10" s="0" t="n">
        <v>11040038</v>
      </c>
    </row>
    <row r="11" customFormat="false" ht="12.8" hidden="false" customHeight="false" outlineLevel="0" collapsed="false">
      <c r="A11" s="0" t="n">
        <v>58</v>
      </c>
      <c r="B11" s="0" t="n">
        <v>6733.90375528613</v>
      </c>
      <c r="C11" s="0" t="n">
        <v>11283076</v>
      </c>
    </row>
    <row r="12" customFormat="false" ht="12.8" hidden="false" customHeight="false" outlineLevel="0" collapsed="false">
      <c r="A12" s="0" t="n">
        <v>59</v>
      </c>
      <c r="B12" s="0" t="n">
        <v>6870.10480666965</v>
      </c>
      <c r="C12" s="0" t="n">
        <v>11508435</v>
      </c>
    </row>
    <row r="13" customFormat="false" ht="12.8" hidden="false" customHeight="false" outlineLevel="0" collapsed="false">
      <c r="A13" s="0" t="n">
        <v>60</v>
      </c>
      <c r="B13" s="0" t="n">
        <v>6860.82377346674</v>
      </c>
      <c r="C13" s="0" t="n">
        <v>11593496</v>
      </c>
    </row>
    <row r="14" customFormat="false" ht="12.8" hidden="false" customHeight="false" outlineLevel="0" collapsed="false">
      <c r="A14" s="0" t="n">
        <v>61</v>
      </c>
      <c r="B14" s="0" t="n">
        <v>6830.72180291376</v>
      </c>
      <c r="C14" s="0" t="n">
        <v>11478869</v>
      </c>
    </row>
    <row r="15" customFormat="false" ht="12.8" hidden="false" customHeight="false" outlineLevel="0" collapsed="false">
      <c r="A15" s="0" t="n">
        <v>62</v>
      </c>
      <c r="B15" s="0" t="n">
        <v>6710.76558473702</v>
      </c>
      <c r="C15" s="0" t="n">
        <v>11474171</v>
      </c>
    </row>
    <row r="16" customFormat="false" ht="12.8" hidden="false" customHeight="false" outlineLevel="0" collapsed="false">
      <c r="A16" s="0" t="n">
        <v>63</v>
      </c>
      <c r="B16" s="0" t="n">
        <v>6309.65751025799</v>
      </c>
      <c r="C16" s="0" t="n">
        <v>11575487</v>
      </c>
    </row>
    <row r="17" customFormat="false" ht="12.8" hidden="false" customHeight="false" outlineLevel="0" collapsed="false">
      <c r="A17" s="0" t="n">
        <v>64</v>
      </c>
      <c r="B17" s="0" t="n">
        <v>5997.62668058537</v>
      </c>
      <c r="C17" s="0" t="n">
        <v>11521097</v>
      </c>
    </row>
    <row r="18" customFormat="false" ht="12.8" hidden="false" customHeight="false" outlineLevel="0" collapsed="false">
      <c r="A18" s="0" t="n">
        <v>65</v>
      </c>
      <c r="B18" s="0" t="n">
        <v>6013.21547009805</v>
      </c>
      <c r="C18" s="0" t="n">
        <v>11445670</v>
      </c>
    </row>
    <row r="19" customFormat="false" ht="12.8" hidden="false" customHeight="false" outlineLevel="0" collapsed="false">
      <c r="A19" s="0" t="n">
        <v>66</v>
      </c>
      <c r="B19" s="0" t="n">
        <v>5966.23060308801</v>
      </c>
      <c r="C19" s="0" t="n">
        <v>11505599</v>
      </c>
    </row>
    <row r="20" customFormat="false" ht="12.8" hidden="false" customHeight="false" outlineLevel="0" collapsed="false">
      <c r="A20" s="0" t="n">
        <v>67</v>
      </c>
      <c r="B20" s="0" t="n">
        <v>5870.95977098352</v>
      </c>
      <c r="C20" s="0" t="n">
        <v>11532718</v>
      </c>
    </row>
    <row r="21" customFormat="false" ht="12.8" hidden="false" customHeight="false" outlineLevel="0" collapsed="false">
      <c r="A21" s="0" t="n">
        <v>68</v>
      </c>
      <c r="B21" s="0" t="n">
        <v>5849.15477765096</v>
      </c>
      <c r="C21" s="0" t="n">
        <v>11483522</v>
      </c>
    </row>
    <row r="22" customFormat="false" ht="12.8" hidden="false" customHeight="false" outlineLevel="0" collapsed="false">
      <c r="A22" s="0" t="n">
        <v>69</v>
      </c>
      <c r="B22" s="0" t="n">
        <v>5869.30868247522</v>
      </c>
      <c r="C22" s="0" t="n">
        <v>11508677</v>
      </c>
    </row>
    <row r="23" customFormat="false" ht="12.8" hidden="false" customHeight="false" outlineLevel="0" collapsed="false">
      <c r="A23" s="0" t="n">
        <v>70</v>
      </c>
      <c r="B23" s="0" t="n">
        <v>5906.24620892757</v>
      </c>
      <c r="C23" s="0" t="n">
        <v>11548973</v>
      </c>
    </row>
    <row r="24" customFormat="false" ht="12.8" hidden="false" customHeight="false" outlineLevel="0" collapsed="false">
      <c r="A24" s="0" t="n">
        <v>71</v>
      </c>
      <c r="B24" s="0" t="n">
        <v>5939.46076547602</v>
      </c>
      <c r="C24" s="0" t="n">
        <v>11615544</v>
      </c>
    </row>
    <row r="25" customFormat="false" ht="12.8" hidden="false" customHeight="false" outlineLevel="0" collapsed="false">
      <c r="A25" s="0" t="n">
        <v>72</v>
      </c>
      <c r="B25" s="0" t="n">
        <v>5984.62426668049</v>
      </c>
      <c r="C25" s="0" t="n">
        <v>11612421</v>
      </c>
    </row>
    <row r="26" customFormat="false" ht="12.8" hidden="false" customHeight="false" outlineLevel="0" collapsed="false">
      <c r="A26" s="0" t="n">
        <v>73</v>
      </c>
      <c r="B26" s="0" t="n">
        <v>6038.78117906291</v>
      </c>
      <c r="C26" s="0" t="n">
        <v>11675599</v>
      </c>
    </row>
    <row r="27" customFormat="false" ht="12.8" hidden="false" customHeight="false" outlineLevel="0" collapsed="false">
      <c r="A27" s="0" t="n">
        <v>74</v>
      </c>
      <c r="B27" s="0" t="n">
        <v>6094.37542576762</v>
      </c>
      <c r="C27" s="0" t="n">
        <v>11683874</v>
      </c>
    </row>
    <row r="28" customFormat="false" ht="12.8" hidden="false" customHeight="false" outlineLevel="0" collapsed="false">
      <c r="A28" s="0" t="n">
        <v>75</v>
      </c>
      <c r="B28" s="0" t="n">
        <v>6154.31530144485</v>
      </c>
      <c r="C28" s="0" t="n">
        <v>11703587</v>
      </c>
    </row>
    <row r="29" customFormat="false" ht="12.8" hidden="false" customHeight="false" outlineLevel="0" collapsed="false">
      <c r="A29" s="0" t="n">
        <v>76</v>
      </c>
      <c r="B29" s="0" t="n">
        <v>6205.09038633026</v>
      </c>
      <c r="C29" s="0" t="n">
        <v>11836217</v>
      </c>
    </row>
    <row r="30" customFormat="false" ht="12.8" hidden="false" customHeight="false" outlineLevel="0" collapsed="false">
      <c r="A30" s="0" t="n">
        <v>77</v>
      </c>
      <c r="B30" s="0" t="n">
        <v>6267.42284654952</v>
      </c>
      <c r="C30" s="0" t="n">
        <v>11836123</v>
      </c>
    </row>
    <row r="31" customFormat="false" ht="12.8" hidden="false" customHeight="false" outlineLevel="0" collapsed="false">
      <c r="A31" s="0" t="n">
        <v>78</v>
      </c>
      <c r="B31" s="0" t="n">
        <v>6300.94450684027</v>
      </c>
      <c r="C31" s="0" t="n">
        <v>11860282</v>
      </c>
    </row>
    <row r="32" customFormat="false" ht="12.8" hidden="false" customHeight="false" outlineLevel="0" collapsed="false">
      <c r="A32" s="0" t="n">
        <v>79</v>
      </c>
      <c r="B32" s="0" t="n">
        <v>6334.13853924148</v>
      </c>
      <c r="C32" s="0" t="n">
        <v>11861250</v>
      </c>
    </row>
    <row r="33" customFormat="false" ht="12.8" hidden="false" customHeight="false" outlineLevel="0" collapsed="false">
      <c r="A33" s="0" t="n">
        <v>80</v>
      </c>
      <c r="B33" s="0" t="n">
        <v>6385.8624528434</v>
      </c>
      <c r="C33" s="0" t="n">
        <v>11950524</v>
      </c>
    </row>
    <row r="34" customFormat="false" ht="12.8" hidden="false" customHeight="false" outlineLevel="0" collapsed="false">
      <c r="A34" s="0" t="n">
        <v>81</v>
      </c>
      <c r="B34" s="0" t="n">
        <v>6433.39612000487</v>
      </c>
      <c r="C34" s="0" t="n">
        <v>11945929</v>
      </c>
    </row>
    <row r="35" customFormat="false" ht="12.8" hidden="false" customHeight="false" outlineLevel="0" collapsed="false">
      <c r="A35" s="0" t="n">
        <v>82</v>
      </c>
      <c r="B35" s="0" t="n">
        <v>6502.06879571511</v>
      </c>
      <c r="C35" s="0" t="n">
        <v>12047525</v>
      </c>
    </row>
    <row r="36" customFormat="false" ht="12.8" hidden="false" customHeight="false" outlineLevel="0" collapsed="false">
      <c r="A36" s="0" t="n">
        <v>83</v>
      </c>
      <c r="B36" s="0" t="n">
        <v>6591.24576201406</v>
      </c>
      <c r="C36" s="0" t="n">
        <v>12060609</v>
      </c>
    </row>
    <row r="37" customFormat="false" ht="12.8" hidden="false" customHeight="false" outlineLevel="0" collapsed="false">
      <c r="A37" s="0" t="n">
        <v>84</v>
      </c>
      <c r="B37" s="0" t="n">
        <v>6678.75601096281</v>
      </c>
      <c r="C37" s="0" t="n">
        <v>12112161</v>
      </c>
    </row>
    <row r="38" customFormat="false" ht="12.8" hidden="false" customHeight="false" outlineLevel="0" collapsed="false">
      <c r="A38" s="0" t="n">
        <v>85</v>
      </c>
      <c r="B38" s="0" t="n">
        <v>6712.92271687598</v>
      </c>
      <c r="C38" s="0" t="n">
        <v>12100336</v>
      </c>
    </row>
    <row r="39" customFormat="false" ht="12.8" hidden="false" customHeight="false" outlineLevel="0" collapsed="false">
      <c r="A39" s="0" t="n">
        <v>86</v>
      </c>
      <c r="B39" s="0" t="n">
        <v>6790.21729095609</v>
      </c>
      <c r="C39" s="0" t="n">
        <v>12115701</v>
      </c>
    </row>
    <row r="40" customFormat="false" ht="12.8" hidden="false" customHeight="false" outlineLevel="0" collapsed="false">
      <c r="A40" s="0" t="n">
        <v>87</v>
      </c>
      <c r="B40" s="0" t="n">
        <v>6832.05418885898</v>
      </c>
      <c r="C40" s="0" t="n">
        <v>12190596</v>
      </c>
    </row>
    <row r="41" customFormat="false" ht="12.8" hidden="false" customHeight="false" outlineLevel="0" collapsed="false">
      <c r="A41" s="0" t="n">
        <v>88</v>
      </c>
      <c r="B41" s="0" t="n">
        <v>6849.19286748828</v>
      </c>
      <c r="C41" s="0" t="n">
        <v>12249980</v>
      </c>
    </row>
    <row r="42" customFormat="false" ht="12.8" hidden="false" customHeight="false" outlineLevel="0" collapsed="false">
      <c r="A42" s="0" t="n">
        <v>89</v>
      </c>
      <c r="B42" s="0" t="n">
        <v>6868.53807856541</v>
      </c>
      <c r="C42" s="0" t="n">
        <v>12264237</v>
      </c>
    </row>
    <row r="43" customFormat="false" ht="12.8" hidden="false" customHeight="false" outlineLevel="0" collapsed="false">
      <c r="A43" s="0" t="n">
        <v>90</v>
      </c>
      <c r="B43" s="0" t="n">
        <v>6921.74399080513</v>
      </c>
      <c r="C43" s="0" t="n">
        <v>12300257</v>
      </c>
    </row>
    <row r="44" customFormat="false" ht="12.8" hidden="false" customHeight="false" outlineLevel="0" collapsed="false">
      <c r="A44" s="0" t="n">
        <v>91</v>
      </c>
      <c r="B44" s="0" t="n">
        <v>6960.77231171195</v>
      </c>
      <c r="C44" s="0" t="n">
        <v>12374714</v>
      </c>
    </row>
    <row r="45" customFormat="false" ht="12.8" hidden="false" customHeight="false" outlineLevel="0" collapsed="false">
      <c r="A45" s="0" t="n">
        <v>92</v>
      </c>
      <c r="B45" s="0" t="n">
        <v>7005.68480165947</v>
      </c>
      <c r="C45" s="0" t="n">
        <v>12380293</v>
      </c>
    </row>
    <row r="46" customFormat="false" ht="12.8" hidden="false" customHeight="false" outlineLevel="0" collapsed="false">
      <c r="A46" s="0" t="n">
        <v>93</v>
      </c>
      <c r="B46" s="0" t="n">
        <v>7014.34864565929</v>
      </c>
      <c r="C46" s="0" t="n">
        <v>12442109</v>
      </c>
    </row>
    <row r="47" customFormat="false" ht="12.8" hidden="false" customHeight="false" outlineLevel="0" collapsed="false">
      <c r="A47" s="0" t="n">
        <v>94</v>
      </c>
      <c r="B47" s="0" t="n">
        <v>7060.56881955042</v>
      </c>
      <c r="C47" s="0" t="n">
        <v>12468456</v>
      </c>
    </row>
    <row r="48" customFormat="false" ht="12.8" hidden="false" customHeight="false" outlineLevel="0" collapsed="false">
      <c r="A48" s="0" t="n">
        <v>95</v>
      </c>
      <c r="B48" s="0" t="n">
        <v>7103.2868273505</v>
      </c>
      <c r="C48" s="0" t="n">
        <v>12577627</v>
      </c>
    </row>
    <row r="49" customFormat="false" ht="12.8" hidden="false" customHeight="false" outlineLevel="0" collapsed="false">
      <c r="A49" s="0" t="n">
        <v>96</v>
      </c>
      <c r="B49" s="0" t="n">
        <v>7166.1406727494</v>
      </c>
      <c r="C49" s="0" t="n">
        <v>12658052</v>
      </c>
    </row>
    <row r="50" customFormat="false" ht="12.8" hidden="false" customHeight="false" outlineLevel="0" collapsed="false">
      <c r="A50" s="0" t="n">
        <v>97</v>
      </c>
      <c r="B50" s="0" t="n">
        <v>7198.58927632221</v>
      </c>
      <c r="C50" s="0" t="n">
        <v>12634013</v>
      </c>
    </row>
    <row r="51" customFormat="false" ht="12.8" hidden="false" customHeight="false" outlineLevel="0" collapsed="false">
      <c r="A51" s="0" t="n">
        <v>98</v>
      </c>
      <c r="B51" s="0" t="n">
        <v>7258.28612859851</v>
      </c>
      <c r="C51" s="0" t="n">
        <v>12621715</v>
      </c>
    </row>
    <row r="52" customFormat="false" ht="12.8" hidden="false" customHeight="false" outlineLevel="0" collapsed="false">
      <c r="A52" s="0" t="n">
        <v>99</v>
      </c>
      <c r="B52" s="0" t="n">
        <v>7252.22584003364</v>
      </c>
      <c r="C52" s="0" t="n">
        <v>12697741</v>
      </c>
    </row>
    <row r="53" customFormat="false" ht="12.8" hidden="false" customHeight="false" outlineLevel="0" collapsed="false">
      <c r="A53" s="0" t="n">
        <v>100</v>
      </c>
      <c r="B53" s="0" t="n">
        <v>7275.73116216497</v>
      </c>
      <c r="C53" s="0" t="n">
        <v>12790168</v>
      </c>
    </row>
    <row r="54" customFormat="false" ht="12.8" hidden="false" customHeight="false" outlineLevel="0" collapsed="false">
      <c r="A54" s="0" t="n">
        <v>101</v>
      </c>
      <c r="B54" s="0" t="n">
        <v>7346.51806679147</v>
      </c>
      <c r="C54" s="0" t="n">
        <v>12796466</v>
      </c>
    </row>
    <row r="55" customFormat="false" ht="12.8" hidden="false" customHeight="false" outlineLevel="0" collapsed="false">
      <c r="A55" s="0" t="n">
        <v>102</v>
      </c>
      <c r="B55" s="0" t="n">
        <v>7366.3016874408</v>
      </c>
      <c r="C55" s="0" t="n">
        <v>12833237</v>
      </c>
    </row>
    <row r="56" customFormat="false" ht="12.8" hidden="false" customHeight="false" outlineLevel="0" collapsed="false">
      <c r="A56" s="0" t="n">
        <v>103</v>
      </c>
      <c r="B56" s="0" t="n">
        <v>7372.33676270814</v>
      </c>
      <c r="C56" s="0" t="n">
        <v>12848460</v>
      </c>
    </row>
    <row r="57" customFormat="false" ht="12.8" hidden="false" customHeight="false" outlineLevel="0" collapsed="false">
      <c r="A57" s="0" t="n">
        <v>104</v>
      </c>
      <c r="B57" s="0" t="n">
        <v>7425.38267475895</v>
      </c>
      <c r="C57" s="0" t="n">
        <v>12865027</v>
      </c>
    </row>
    <row r="58" customFormat="false" ht="12.8" hidden="false" customHeight="false" outlineLevel="0" collapsed="false">
      <c r="A58" s="0" t="n">
        <v>105</v>
      </c>
      <c r="B58" s="0" t="n">
        <v>7445.76579444162</v>
      </c>
      <c r="C58" s="0" t="n">
        <v>12947100</v>
      </c>
    </row>
    <row r="59" customFormat="false" ht="12.8" hidden="false" customHeight="false" outlineLevel="0" collapsed="false">
      <c r="A59" s="0" t="n">
        <v>106</v>
      </c>
      <c r="B59" s="0" t="n">
        <v>7496.96943454794</v>
      </c>
      <c r="C59" s="0" t="n">
        <v>12961835</v>
      </c>
    </row>
    <row r="60" customFormat="false" ht="12.8" hidden="false" customHeight="false" outlineLevel="0" collapsed="false">
      <c r="A60" s="0" t="n">
        <v>107</v>
      </c>
      <c r="B60" s="0" t="n">
        <v>7532.66293101555</v>
      </c>
      <c r="C60" s="0" t="n">
        <v>12971235</v>
      </c>
    </row>
    <row r="61" customFormat="false" ht="12.8" hidden="false" customHeight="false" outlineLevel="0" collapsed="false">
      <c r="A61" s="0" t="n">
        <v>108</v>
      </c>
      <c r="B61" s="0" t="n">
        <v>7550.12106378865</v>
      </c>
      <c r="C61" s="0" t="n">
        <v>12993402</v>
      </c>
    </row>
    <row r="62" customFormat="false" ht="12.8" hidden="false" customHeight="false" outlineLevel="0" collapsed="false">
      <c r="A62" s="0" t="n">
        <v>109</v>
      </c>
      <c r="B62" s="0" t="n">
        <v>7616.28945516823</v>
      </c>
      <c r="C62" s="0" t="n">
        <v>12995740</v>
      </c>
    </row>
    <row r="63" customFormat="false" ht="12.8" hidden="false" customHeight="false" outlineLevel="0" collapsed="false">
      <c r="A63" s="0" t="n">
        <v>110</v>
      </c>
      <c r="B63" s="0" t="n">
        <v>7649.08910303016</v>
      </c>
      <c r="C63" s="0" t="n">
        <v>13023442</v>
      </c>
    </row>
    <row r="64" customFormat="false" ht="12.8" hidden="false" customHeight="false" outlineLevel="0" collapsed="false">
      <c r="A64" s="0" t="n">
        <v>111</v>
      </c>
      <c r="B64" s="0" t="n">
        <v>7683.38588568735</v>
      </c>
      <c r="C64" s="0" t="n">
        <v>13041442</v>
      </c>
    </row>
    <row r="65" customFormat="false" ht="12.8" hidden="false" customHeight="false" outlineLevel="0" collapsed="false">
      <c r="A65" s="0" t="n">
        <v>112</v>
      </c>
      <c r="B65" s="0" t="n">
        <v>7742.80829298136</v>
      </c>
      <c r="C65" s="0" t="n">
        <v>13076279</v>
      </c>
    </row>
    <row r="66" customFormat="false" ht="12.8" hidden="false" customHeight="false" outlineLevel="0" collapsed="false">
      <c r="A66" s="0" t="n">
        <v>113</v>
      </c>
      <c r="B66" s="0" t="n">
        <v>7750.25134330544</v>
      </c>
      <c r="C66" s="0" t="n">
        <v>13135467</v>
      </c>
    </row>
    <row r="67" customFormat="false" ht="12.8" hidden="false" customHeight="false" outlineLevel="0" collapsed="false">
      <c r="A67" s="0" t="n">
        <v>114</v>
      </c>
      <c r="B67" s="0" t="n">
        <v>7824.0517836403</v>
      </c>
      <c r="C67" s="0" t="n">
        <v>13114225</v>
      </c>
    </row>
    <row r="68" customFormat="false" ht="12.8" hidden="false" customHeight="false" outlineLevel="0" collapsed="false">
      <c r="A68" s="0" t="n">
        <v>115</v>
      </c>
      <c r="B68" s="0" t="n">
        <v>7827.44811552916</v>
      </c>
      <c r="C68" s="0" t="n">
        <v>13169554</v>
      </c>
    </row>
    <row r="69" customFormat="false" ht="12.8" hidden="false" customHeight="false" outlineLevel="0" collapsed="false">
      <c r="A69" s="0" t="n">
        <v>116</v>
      </c>
      <c r="B69" s="0" t="n">
        <v>7885.43589008373</v>
      </c>
      <c r="C69" s="0" t="n">
        <v>13230095</v>
      </c>
    </row>
    <row r="70" customFormat="false" ht="12.8" hidden="false" customHeight="false" outlineLevel="0" collapsed="false">
      <c r="A70" s="0" t="n">
        <v>117</v>
      </c>
      <c r="B70" s="0" t="n">
        <v>7938.49360473657</v>
      </c>
      <c r="C70" s="0" t="n">
        <v>13242224</v>
      </c>
    </row>
    <row r="71" customFormat="false" ht="12.8" hidden="false" customHeight="false" outlineLevel="0" collapsed="false">
      <c r="A71" s="0" t="n">
        <v>118</v>
      </c>
      <c r="B71" s="0" t="n">
        <v>7969.98735234357</v>
      </c>
      <c r="C71" s="0" t="n">
        <v>13245874</v>
      </c>
    </row>
    <row r="72" customFormat="false" ht="12.8" hidden="false" customHeight="false" outlineLevel="0" collapsed="false">
      <c r="A72" s="0" t="n">
        <v>119</v>
      </c>
      <c r="B72" s="0" t="n">
        <v>7988.53284026367</v>
      </c>
      <c r="C72" s="0" t="n">
        <v>13233221</v>
      </c>
    </row>
    <row r="73" customFormat="false" ht="12.8" hidden="false" customHeight="false" outlineLevel="0" collapsed="false">
      <c r="A73" s="0" t="n">
        <v>120</v>
      </c>
      <c r="B73" s="0" t="n">
        <v>7988.87246980214</v>
      </c>
      <c r="C73" s="0" t="n">
        <v>13284443</v>
      </c>
    </row>
    <row r="74" customFormat="false" ht="12.8" hidden="false" customHeight="false" outlineLevel="0" collapsed="false">
      <c r="A74" s="0" t="n">
        <v>121</v>
      </c>
      <c r="B74" s="0" t="n">
        <v>8021.23353900016</v>
      </c>
      <c r="C74" s="0" t="n">
        <v>13291227</v>
      </c>
    </row>
    <row r="75" customFormat="false" ht="12.8" hidden="false" customHeight="false" outlineLevel="0" collapsed="false">
      <c r="A75" s="0" t="n">
        <v>122</v>
      </c>
      <c r="B75" s="0" t="n">
        <v>8064.51567273602</v>
      </c>
      <c r="C75" s="0" t="n">
        <v>13357120</v>
      </c>
    </row>
    <row r="76" customFormat="false" ht="12.8" hidden="false" customHeight="false" outlineLevel="0" collapsed="false">
      <c r="A76" s="0" t="n">
        <v>123</v>
      </c>
      <c r="B76" s="0" t="n">
        <v>8094.4887498125</v>
      </c>
      <c r="C76" s="0" t="n">
        <v>13379310</v>
      </c>
    </row>
    <row r="77" customFormat="false" ht="12.8" hidden="false" customHeight="false" outlineLevel="0" collapsed="false">
      <c r="A77" s="0" t="n">
        <v>124</v>
      </c>
      <c r="B77" s="0" t="n">
        <v>8167.82159331701</v>
      </c>
      <c r="C77" s="0" t="n">
        <v>13446124</v>
      </c>
    </row>
    <row r="78" customFormat="false" ht="12.8" hidden="false" customHeight="false" outlineLevel="0" collapsed="false">
      <c r="A78" s="0" t="n">
        <v>125</v>
      </c>
      <c r="B78" s="0" t="n">
        <v>8181.9003129711</v>
      </c>
      <c r="C78" s="0" t="n">
        <v>13425828</v>
      </c>
    </row>
    <row r="79" customFormat="false" ht="12.8" hidden="false" customHeight="false" outlineLevel="0" collapsed="false">
      <c r="A79" s="0" t="n">
        <v>126</v>
      </c>
      <c r="B79" s="0" t="n">
        <v>8194.54615534157</v>
      </c>
      <c r="C79" s="0" t="n">
        <v>13466418</v>
      </c>
    </row>
    <row r="80" customFormat="false" ht="12.8" hidden="false" customHeight="false" outlineLevel="0" collapsed="false">
      <c r="A80" s="0" t="n">
        <v>127</v>
      </c>
      <c r="B80" s="0" t="n">
        <v>8251.69542682131</v>
      </c>
      <c r="C80" s="0" t="n">
        <v>13480659</v>
      </c>
    </row>
    <row r="81" customFormat="false" ht="12.8" hidden="false" customHeight="false" outlineLevel="0" collapsed="false">
      <c r="A81" s="0" t="n">
        <v>128</v>
      </c>
      <c r="B81" s="0" t="n">
        <v>8279.27603644489</v>
      </c>
      <c r="C81" s="0" t="n">
        <v>13515239</v>
      </c>
    </row>
    <row r="82" customFormat="false" ht="12.8" hidden="false" customHeight="false" outlineLevel="0" collapsed="false">
      <c r="A82" s="0" t="n">
        <v>129</v>
      </c>
      <c r="B82" s="0" t="n">
        <v>8316.30536513272</v>
      </c>
      <c r="C82" s="0" t="n">
        <v>13521093</v>
      </c>
    </row>
    <row r="83" customFormat="false" ht="12.8" hidden="false" customHeight="false" outlineLevel="0" collapsed="false">
      <c r="A83" s="0" t="n">
        <v>130</v>
      </c>
      <c r="B83" s="0" t="n">
        <v>8363.2567487819</v>
      </c>
      <c r="C83" s="0" t="n">
        <v>13544288</v>
      </c>
    </row>
    <row r="84" customFormat="false" ht="12.8" hidden="false" customHeight="false" outlineLevel="0" collapsed="false">
      <c r="A84" s="0" t="n">
        <v>131</v>
      </c>
      <c r="B84" s="0" t="n">
        <v>8396.00738505376</v>
      </c>
      <c r="C84" s="0" t="n">
        <v>13567039</v>
      </c>
    </row>
    <row r="85" customFormat="false" ht="12.8" hidden="false" customHeight="false" outlineLevel="0" collapsed="false">
      <c r="A85" s="0" t="n">
        <v>132</v>
      </c>
      <c r="B85" s="0" t="n">
        <v>8445.00513555224</v>
      </c>
      <c r="C85" s="0" t="n">
        <v>13558437</v>
      </c>
    </row>
    <row r="86" customFormat="false" ht="12.8" hidden="false" customHeight="false" outlineLevel="0" collapsed="false">
      <c r="A86" s="0" t="n">
        <v>133</v>
      </c>
      <c r="B86" s="0" t="n">
        <v>8440.88802827771</v>
      </c>
      <c r="C86" s="0" t="n">
        <v>13567110</v>
      </c>
    </row>
    <row r="87" customFormat="false" ht="12.8" hidden="false" customHeight="false" outlineLevel="0" collapsed="false">
      <c r="A87" s="0" t="n">
        <v>134</v>
      </c>
      <c r="B87" s="0" t="n">
        <v>8458.71771029103</v>
      </c>
      <c r="C87" s="0" t="n">
        <v>13567851</v>
      </c>
    </row>
    <row r="88" customFormat="false" ht="12.8" hidden="false" customHeight="false" outlineLevel="0" collapsed="false">
      <c r="A88" s="0" t="n">
        <v>135</v>
      </c>
      <c r="B88" s="0" t="n">
        <v>8466.36932691119</v>
      </c>
      <c r="C88" s="0" t="n">
        <v>13593535</v>
      </c>
    </row>
    <row r="89" customFormat="false" ht="12.8" hidden="false" customHeight="false" outlineLevel="0" collapsed="false">
      <c r="A89" s="0" t="n">
        <v>136</v>
      </c>
      <c r="B89" s="0" t="n">
        <v>8512.33432758862</v>
      </c>
      <c r="C89" s="0" t="n">
        <v>13652470</v>
      </c>
    </row>
    <row r="90" customFormat="false" ht="12.8" hidden="false" customHeight="false" outlineLevel="0" collapsed="false">
      <c r="A90" s="0" t="n">
        <v>137</v>
      </c>
      <c r="B90" s="0" t="n">
        <v>8523.67373805319</v>
      </c>
      <c r="C90" s="0" t="n">
        <v>13694671</v>
      </c>
    </row>
    <row r="91" customFormat="false" ht="12.8" hidden="false" customHeight="false" outlineLevel="0" collapsed="false">
      <c r="A91" s="0" t="n">
        <v>138</v>
      </c>
      <c r="B91" s="0" t="n">
        <v>8534.39352998572</v>
      </c>
      <c r="C91" s="0" t="n">
        <v>13766797</v>
      </c>
    </row>
    <row r="92" customFormat="false" ht="12.8" hidden="false" customHeight="false" outlineLevel="0" collapsed="false">
      <c r="A92" s="0" t="n">
        <v>139</v>
      </c>
      <c r="B92" s="0" t="n">
        <v>8572.72028255225</v>
      </c>
      <c r="C92" s="0" t="n">
        <v>13759075</v>
      </c>
    </row>
    <row r="93" customFormat="false" ht="12.8" hidden="false" customHeight="false" outlineLevel="0" collapsed="false">
      <c r="A93" s="0" t="n">
        <v>140</v>
      </c>
      <c r="B93" s="0" t="n">
        <v>8612.77735514803</v>
      </c>
      <c r="C93" s="0" t="n">
        <v>13785827</v>
      </c>
    </row>
    <row r="94" customFormat="false" ht="12.8" hidden="false" customHeight="false" outlineLevel="0" collapsed="false">
      <c r="A94" s="0" t="n">
        <v>141</v>
      </c>
      <c r="B94" s="0" t="n">
        <v>8618.24193023555</v>
      </c>
      <c r="C94" s="0" t="n">
        <v>13771251</v>
      </c>
    </row>
    <row r="95" customFormat="false" ht="12.8" hidden="false" customHeight="false" outlineLevel="0" collapsed="false">
      <c r="A95" s="0" t="n">
        <v>142</v>
      </c>
      <c r="B95" s="0" t="n">
        <v>8654.40160838333</v>
      </c>
      <c r="C95" s="0" t="n">
        <v>13799172</v>
      </c>
    </row>
    <row r="96" customFormat="false" ht="12.8" hidden="false" customHeight="false" outlineLevel="0" collapsed="false">
      <c r="A96" s="0" t="n">
        <v>143</v>
      </c>
      <c r="B96" s="0" t="n">
        <v>8691.9625682179</v>
      </c>
      <c r="C96" s="0" t="n">
        <v>13856294</v>
      </c>
    </row>
    <row r="97" customFormat="false" ht="12.8" hidden="false" customHeight="false" outlineLevel="0" collapsed="false">
      <c r="A97" s="0" t="n">
        <v>144</v>
      </c>
      <c r="B97" s="0" t="n">
        <v>8734.43476769758</v>
      </c>
      <c r="C97" s="0" t="n">
        <v>13824875</v>
      </c>
    </row>
    <row r="98" customFormat="false" ht="12.8" hidden="false" customHeight="false" outlineLevel="0" collapsed="false">
      <c r="A98" s="0" t="n">
        <v>145</v>
      </c>
      <c r="B98" s="0" t="n">
        <v>8764.96128198841</v>
      </c>
      <c r="C98" s="0" t="n">
        <v>13856766</v>
      </c>
    </row>
    <row r="99" customFormat="false" ht="12.8" hidden="false" customHeight="false" outlineLevel="0" collapsed="false">
      <c r="A99" s="0" t="n">
        <v>146</v>
      </c>
      <c r="B99" s="0" t="n">
        <v>8799.48949540848</v>
      </c>
      <c r="C99" s="0" t="n">
        <v>13799424</v>
      </c>
    </row>
    <row r="100" customFormat="false" ht="12.8" hidden="false" customHeight="false" outlineLevel="0" collapsed="false">
      <c r="A100" s="0" t="n">
        <v>147</v>
      </c>
      <c r="B100" s="0" t="n">
        <v>8857.18660127158</v>
      </c>
      <c r="C100" s="0" t="n">
        <v>13844204</v>
      </c>
    </row>
    <row r="101" customFormat="false" ht="12.8" hidden="false" customHeight="false" outlineLevel="0" collapsed="false">
      <c r="A101" s="0" t="n">
        <v>148</v>
      </c>
      <c r="B101" s="0" t="n">
        <v>8893.86098412601</v>
      </c>
      <c r="C101" s="0" t="n">
        <v>13935996</v>
      </c>
    </row>
    <row r="102" customFormat="false" ht="12.8" hidden="false" customHeight="false" outlineLevel="0" collapsed="false">
      <c r="A102" s="0" t="n">
        <v>149</v>
      </c>
      <c r="B102" s="0" t="n">
        <v>8882.85958611911</v>
      </c>
      <c r="C102" s="0" t="n">
        <v>13980296</v>
      </c>
    </row>
    <row r="103" customFormat="false" ht="12.8" hidden="false" customHeight="false" outlineLevel="0" collapsed="false">
      <c r="A103" s="0" t="n">
        <v>150</v>
      </c>
      <c r="B103" s="0" t="n">
        <v>8908.9878870803</v>
      </c>
      <c r="C103" s="0" t="n">
        <v>13971096</v>
      </c>
    </row>
    <row r="104" customFormat="false" ht="12.8" hidden="false" customHeight="false" outlineLevel="0" collapsed="false">
      <c r="A104" s="0" t="n">
        <v>151</v>
      </c>
      <c r="B104" s="0" t="n">
        <v>8949.60638934812</v>
      </c>
      <c r="C104" s="0" t="n">
        <v>14001828</v>
      </c>
    </row>
    <row r="105" customFormat="false" ht="12.8" hidden="false" customHeight="false" outlineLevel="0" collapsed="false">
      <c r="A105" s="0" t="n">
        <v>152</v>
      </c>
      <c r="B105" s="0" t="n">
        <v>9017.30747734079</v>
      </c>
      <c r="C105" s="0" t="n">
        <v>13937694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163</v>
      </c>
      <c r="B1" s="0" t="s">
        <v>164</v>
      </c>
      <c r="C1" s="0" t="s">
        <v>165</v>
      </c>
    </row>
    <row r="2" customFormat="false" ht="12.8" hidden="false" customHeight="false" outlineLevel="0" collapsed="false">
      <c r="A2" s="0" t="n">
        <v>49</v>
      </c>
      <c r="B2" s="134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4" t="n">
        <v>6793.27420829396</v>
      </c>
      <c r="C3" s="0" t="n">
        <v>10964047</v>
      </c>
    </row>
    <row r="4" customFormat="false" ht="12.8" hidden="false" customHeight="false" outlineLevel="0" collapsed="false">
      <c r="A4" s="0" t="n">
        <v>51</v>
      </c>
      <c r="B4" s="134" t="n">
        <v>7130.72702106317</v>
      </c>
      <c r="C4" s="0" t="n">
        <v>11007761</v>
      </c>
    </row>
    <row r="5" customFormat="false" ht="12.8" hidden="false" customHeight="false" outlineLevel="0" collapsed="false">
      <c r="A5" s="0" t="n">
        <v>52</v>
      </c>
      <c r="B5" s="134" t="n">
        <v>7095.51972444848</v>
      </c>
      <c r="C5" s="0" t="n">
        <v>10998612</v>
      </c>
    </row>
    <row r="6" customFormat="false" ht="12.8" hidden="false" customHeight="false" outlineLevel="0" collapsed="false">
      <c r="A6" s="0" t="n">
        <v>53</v>
      </c>
      <c r="B6" s="134" t="n">
        <v>6695.86118670765</v>
      </c>
      <c r="C6" s="0" t="n">
        <v>11038456</v>
      </c>
    </row>
    <row r="7" customFormat="false" ht="12.8" hidden="false" customHeight="false" outlineLevel="0" collapsed="false">
      <c r="A7" s="0" t="n">
        <v>54</v>
      </c>
      <c r="B7" s="134" t="n">
        <v>6532.49666224882</v>
      </c>
      <c r="C7" s="0" t="n">
        <v>11078450</v>
      </c>
    </row>
    <row r="8" customFormat="false" ht="12.8" hidden="false" customHeight="false" outlineLevel="0" collapsed="false">
      <c r="A8" s="0" t="n">
        <v>55</v>
      </c>
      <c r="B8" s="134" t="n">
        <v>6579.43923167888</v>
      </c>
      <c r="C8" s="0" t="n">
        <v>11210329</v>
      </c>
    </row>
    <row r="9" customFormat="false" ht="12.8" hidden="false" customHeight="false" outlineLevel="0" collapsed="false">
      <c r="A9" s="0" t="n">
        <v>56</v>
      </c>
      <c r="B9" s="134" t="n">
        <v>6677.47340160862</v>
      </c>
      <c r="C9" s="0" t="n">
        <v>11163486</v>
      </c>
    </row>
    <row r="10" customFormat="false" ht="12.8" hidden="false" customHeight="false" outlineLevel="0" collapsed="false">
      <c r="A10" s="0" t="n">
        <v>57</v>
      </c>
      <c r="B10" s="134" t="n">
        <v>6770.77562599748</v>
      </c>
      <c r="C10" s="0" t="n">
        <v>11040038</v>
      </c>
    </row>
    <row r="11" customFormat="false" ht="12.8" hidden="false" customHeight="false" outlineLevel="0" collapsed="false">
      <c r="A11" s="0" t="n">
        <v>58</v>
      </c>
      <c r="B11" s="134" t="n">
        <v>6733.90375528613</v>
      </c>
      <c r="C11" s="0" t="n">
        <v>11283076</v>
      </c>
    </row>
    <row r="12" customFormat="false" ht="12.8" hidden="false" customHeight="false" outlineLevel="0" collapsed="false">
      <c r="A12" s="0" t="n">
        <v>59</v>
      </c>
      <c r="B12" s="134" t="n">
        <v>6870.10480666965</v>
      </c>
      <c r="C12" s="0" t="n">
        <v>11508435</v>
      </c>
    </row>
    <row r="13" customFormat="false" ht="12.8" hidden="false" customHeight="false" outlineLevel="0" collapsed="false">
      <c r="A13" s="0" t="n">
        <v>60</v>
      </c>
      <c r="B13" s="134" t="n">
        <v>6860.82377346674</v>
      </c>
      <c r="C13" s="0" t="n">
        <v>11593496</v>
      </c>
    </row>
    <row r="14" customFormat="false" ht="12.8" hidden="false" customHeight="false" outlineLevel="0" collapsed="false">
      <c r="A14" s="0" t="n">
        <v>61</v>
      </c>
      <c r="B14" s="134" t="n">
        <v>6830.72180291376</v>
      </c>
      <c r="C14" s="0" t="n">
        <v>11478869</v>
      </c>
    </row>
    <row r="15" customFormat="false" ht="12.8" hidden="false" customHeight="false" outlineLevel="0" collapsed="false">
      <c r="A15" s="0" t="n">
        <v>62</v>
      </c>
      <c r="B15" s="134" t="n">
        <v>6710.76558473702</v>
      </c>
      <c r="C15" s="0" t="n">
        <v>11474171</v>
      </c>
    </row>
    <row r="16" customFormat="false" ht="12.8" hidden="false" customHeight="false" outlineLevel="0" collapsed="false">
      <c r="A16" s="0" t="n">
        <v>63</v>
      </c>
      <c r="B16" s="134" t="n">
        <v>6309.65751025799</v>
      </c>
      <c r="C16" s="0" t="n">
        <v>11575487</v>
      </c>
    </row>
    <row r="17" customFormat="false" ht="12.8" hidden="false" customHeight="false" outlineLevel="0" collapsed="false">
      <c r="A17" s="0" t="n">
        <v>64</v>
      </c>
      <c r="B17" s="134" t="n">
        <v>5997.62668058537</v>
      </c>
      <c r="C17" s="0" t="n">
        <v>11521097</v>
      </c>
    </row>
    <row r="18" customFormat="false" ht="12.8" hidden="false" customHeight="false" outlineLevel="0" collapsed="false">
      <c r="A18" s="0" t="n">
        <v>65</v>
      </c>
      <c r="B18" s="134" t="n">
        <v>6013.21547009805</v>
      </c>
      <c r="C18" s="0" t="n">
        <v>11445670</v>
      </c>
    </row>
    <row r="19" customFormat="false" ht="12.8" hidden="false" customHeight="false" outlineLevel="0" collapsed="false">
      <c r="A19" s="0" t="n">
        <v>66</v>
      </c>
      <c r="B19" s="134" t="n">
        <v>5966.23060308801</v>
      </c>
      <c r="C19" s="0" t="n">
        <v>11505599</v>
      </c>
    </row>
    <row r="20" customFormat="false" ht="12.8" hidden="false" customHeight="false" outlineLevel="0" collapsed="false">
      <c r="A20" s="0" t="n">
        <v>67</v>
      </c>
      <c r="B20" s="134" t="n">
        <v>5870.95977098352</v>
      </c>
      <c r="C20" s="0" t="n">
        <v>11532718</v>
      </c>
    </row>
    <row r="21" customFormat="false" ht="12.8" hidden="false" customHeight="false" outlineLevel="0" collapsed="false">
      <c r="A21" s="0" t="n">
        <v>68</v>
      </c>
      <c r="B21" s="134" t="n">
        <v>5848.94931162444</v>
      </c>
      <c r="C21" s="0" t="n">
        <v>11483554</v>
      </c>
    </row>
    <row r="22" customFormat="false" ht="12.8" hidden="false" customHeight="false" outlineLevel="0" collapsed="false">
      <c r="A22" s="0" t="n">
        <v>69</v>
      </c>
      <c r="B22" s="134" t="n">
        <v>5918.32631387894</v>
      </c>
      <c r="C22" s="0" t="n">
        <v>11505907</v>
      </c>
    </row>
    <row r="23" customFormat="false" ht="12.8" hidden="false" customHeight="false" outlineLevel="0" collapsed="false">
      <c r="A23" s="0" t="n">
        <v>70</v>
      </c>
      <c r="B23" s="134" t="n">
        <v>6028.11898925557</v>
      </c>
      <c r="C23" s="0" t="n">
        <v>11547790</v>
      </c>
    </row>
    <row r="24" customFormat="false" ht="12.8" hidden="false" customHeight="false" outlineLevel="0" collapsed="false">
      <c r="A24" s="0" t="n">
        <v>71</v>
      </c>
      <c r="B24" s="134" t="n">
        <v>6137.18350639619</v>
      </c>
      <c r="C24" s="0" t="n">
        <v>11619401</v>
      </c>
    </row>
    <row r="25" customFormat="false" ht="12.8" hidden="false" customHeight="false" outlineLevel="0" collapsed="false">
      <c r="A25" s="0" t="n">
        <v>72</v>
      </c>
      <c r="B25" s="134" t="n">
        <v>6254.45381896894</v>
      </c>
      <c r="C25" s="0" t="n">
        <v>11643112</v>
      </c>
    </row>
    <row r="26" customFormat="false" ht="12.8" hidden="false" customHeight="false" outlineLevel="0" collapsed="false">
      <c r="A26" s="0" t="n">
        <v>73</v>
      </c>
      <c r="B26" s="134" t="n">
        <v>6386.35941053934</v>
      </c>
      <c r="C26" s="0" t="n">
        <v>11708632</v>
      </c>
    </row>
    <row r="27" customFormat="false" ht="12.8" hidden="false" customHeight="false" outlineLevel="0" collapsed="false">
      <c r="A27" s="0" t="n">
        <v>74</v>
      </c>
      <c r="B27" s="134" t="n">
        <v>6512.91494847454</v>
      </c>
      <c r="C27" s="0" t="n">
        <v>11729685</v>
      </c>
    </row>
    <row r="28" customFormat="false" ht="12.8" hidden="false" customHeight="false" outlineLevel="0" collapsed="false">
      <c r="A28" s="0" t="n">
        <v>75</v>
      </c>
      <c r="B28" s="134" t="n">
        <v>6651.33306145882</v>
      </c>
      <c r="C28" s="0" t="n">
        <v>11743803</v>
      </c>
    </row>
    <row r="29" customFormat="false" ht="12.8" hidden="false" customHeight="false" outlineLevel="0" collapsed="false">
      <c r="A29" s="0" t="n">
        <v>76</v>
      </c>
      <c r="B29" s="134" t="n">
        <v>6771.55889438461</v>
      </c>
      <c r="C29" s="0" t="n">
        <v>11876668</v>
      </c>
    </row>
    <row r="30" customFormat="false" ht="12.8" hidden="false" customHeight="false" outlineLevel="0" collapsed="false">
      <c r="A30" s="0" t="n">
        <v>77</v>
      </c>
      <c r="B30" s="134" t="n">
        <v>6830.43981488146</v>
      </c>
      <c r="C30" s="0" t="n">
        <v>11897246</v>
      </c>
    </row>
    <row r="31" customFormat="false" ht="12.8" hidden="false" customHeight="false" outlineLevel="0" collapsed="false">
      <c r="A31" s="0" t="n">
        <v>78</v>
      </c>
      <c r="B31" s="134" t="n">
        <v>6873.78881147575</v>
      </c>
      <c r="C31" s="0" t="n">
        <v>11936840</v>
      </c>
    </row>
    <row r="32" customFormat="false" ht="12.8" hidden="false" customHeight="false" outlineLevel="0" collapsed="false">
      <c r="A32" s="0" t="n">
        <v>79</v>
      </c>
      <c r="B32" s="134" t="n">
        <v>6925.25590298772</v>
      </c>
      <c r="C32" s="0" t="n">
        <v>11981551</v>
      </c>
    </row>
    <row r="33" customFormat="false" ht="12.8" hidden="false" customHeight="false" outlineLevel="0" collapsed="false">
      <c r="A33" s="0" t="n">
        <v>80</v>
      </c>
      <c r="B33" s="134" t="n">
        <v>6961.76730428703</v>
      </c>
      <c r="C33" s="0" t="n">
        <v>12006358</v>
      </c>
    </row>
    <row r="34" customFormat="false" ht="12.8" hidden="false" customHeight="false" outlineLevel="0" collapsed="false">
      <c r="A34" s="0" t="n">
        <v>81</v>
      </c>
      <c r="B34" s="134" t="n">
        <v>6995.31242967204</v>
      </c>
      <c r="C34" s="0" t="n">
        <v>12020199</v>
      </c>
    </row>
    <row r="35" customFormat="false" ht="12.8" hidden="false" customHeight="false" outlineLevel="0" collapsed="false">
      <c r="A35" s="0" t="n">
        <v>82</v>
      </c>
      <c r="B35" s="134" t="n">
        <v>7063.65486438893</v>
      </c>
      <c r="C35" s="0" t="n">
        <v>12073556</v>
      </c>
    </row>
    <row r="36" customFormat="false" ht="12.8" hidden="false" customHeight="false" outlineLevel="0" collapsed="false">
      <c r="A36" s="0" t="n">
        <v>83</v>
      </c>
      <c r="B36" s="134" t="n">
        <v>7099.72711334322</v>
      </c>
      <c r="C36" s="0" t="n">
        <v>12113285</v>
      </c>
    </row>
    <row r="37" customFormat="false" ht="12.8" hidden="false" customHeight="false" outlineLevel="0" collapsed="false">
      <c r="A37" s="0" t="n">
        <v>84</v>
      </c>
      <c r="B37" s="134" t="n">
        <v>7168.76270145205</v>
      </c>
      <c r="C37" s="0" t="n">
        <v>12186824</v>
      </c>
    </row>
    <row r="38" customFormat="false" ht="12.8" hidden="false" customHeight="false" outlineLevel="0" collapsed="false">
      <c r="A38" s="0" t="n">
        <v>85</v>
      </c>
      <c r="B38" s="134" t="n">
        <v>7263.25216980838</v>
      </c>
      <c r="C38" s="0" t="n">
        <v>12224187</v>
      </c>
    </row>
    <row r="39" customFormat="false" ht="12.8" hidden="false" customHeight="false" outlineLevel="0" collapsed="false">
      <c r="A39" s="0" t="n">
        <v>86</v>
      </c>
      <c r="B39" s="134" t="n">
        <v>7314.77913521499</v>
      </c>
      <c r="C39" s="0" t="n">
        <v>12296879</v>
      </c>
    </row>
    <row r="40" customFormat="false" ht="12.8" hidden="false" customHeight="false" outlineLevel="0" collapsed="false">
      <c r="A40" s="0" t="n">
        <v>87</v>
      </c>
      <c r="B40" s="134" t="n">
        <v>7319.74597361481</v>
      </c>
      <c r="C40" s="0" t="n">
        <v>12383582</v>
      </c>
    </row>
    <row r="41" customFormat="false" ht="12.8" hidden="false" customHeight="false" outlineLevel="0" collapsed="false">
      <c r="A41" s="0" t="n">
        <v>88</v>
      </c>
      <c r="B41" s="134" t="n">
        <v>7364.18400276928</v>
      </c>
      <c r="C41" s="0" t="n">
        <v>12361993</v>
      </c>
    </row>
    <row r="42" customFormat="false" ht="12.8" hidden="false" customHeight="false" outlineLevel="0" collapsed="false">
      <c r="A42" s="0" t="n">
        <v>89</v>
      </c>
      <c r="B42" s="134" t="n">
        <v>7417.42872041987</v>
      </c>
      <c r="C42" s="0" t="n">
        <v>12426888</v>
      </c>
    </row>
    <row r="43" customFormat="false" ht="12.8" hidden="false" customHeight="false" outlineLevel="0" collapsed="false">
      <c r="A43" s="0" t="n">
        <v>90</v>
      </c>
      <c r="B43" s="134" t="n">
        <v>7460.25674143542</v>
      </c>
      <c r="C43" s="0" t="n">
        <v>12499092</v>
      </c>
    </row>
    <row r="44" customFormat="false" ht="12.8" hidden="false" customHeight="false" outlineLevel="0" collapsed="false">
      <c r="A44" s="0" t="n">
        <v>91</v>
      </c>
      <c r="B44" s="134" t="n">
        <v>7503.04348621054</v>
      </c>
      <c r="C44" s="0" t="n">
        <v>12560476</v>
      </c>
    </row>
    <row r="45" customFormat="false" ht="12.8" hidden="false" customHeight="false" outlineLevel="0" collapsed="false">
      <c r="A45" s="0" t="n">
        <v>92</v>
      </c>
      <c r="B45" s="134" t="n">
        <v>7561.30319809796</v>
      </c>
      <c r="C45" s="0" t="n">
        <v>12617108</v>
      </c>
    </row>
    <row r="46" customFormat="false" ht="12.8" hidden="false" customHeight="false" outlineLevel="0" collapsed="false">
      <c r="A46" s="0" t="n">
        <v>93</v>
      </c>
      <c r="B46" s="134" t="n">
        <v>7646.10535855709</v>
      </c>
      <c r="C46" s="0" t="n">
        <v>12642271</v>
      </c>
    </row>
    <row r="47" customFormat="false" ht="12.8" hidden="false" customHeight="false" outlineLevel="0" collapsed="false">
      <c r="A47" s="0" t="n">
        <v>94</v>
      </c>
      <c r="B47" s="134" t="n">
        <v>7735.43085178226</v>
      </c>
      <c r="C47" s="0" t="n">
        <v>12681560</v>
      </c>
    </row>
    <row r="48" customFormat="false" ht="12.8" hidden="false" customHeight="false" outlineLevel="0" collapsed="false">
      <c r="A48" s="0" t="n">
        <v>95</v>
      </c>
      <c r="B48" s="134" t="n">
        <v>7771.86474537263</v>
      </c>
      <c r="C48" s="0" t="n">
        <v>12792929</v>
      </c>
    </row>
    <row r="49" customFormat="false" ht="12.8" hidden="false" customHeight="false" outlineLevel="0" collapsed="false">
      <c r="A49" s="0" t="n">
        <v>96</v>
      </c>
      <c r="B49" s="134" t="n">
        <v>7836.82531096068</v>
      </c>
      <c r="C49" s="0" t="n">
        <v>12787064</v>
      </c>
    </row>
    <row r="50" customFormat="false" ht="12.8" hidden="false" customHeight="false" outlineLevel="0" collapsed="false">
      <c r="A50" s="0" t="n">
        <v>97</v>
      </c>
      <c r="B50" s="134" t="n">
        <v>7902.07906917722</v>
      </c>
      <c r="C50" s="0" t="n">
        <v>12897144</v>
      </c>
    </row>
    <row r="51" customFormat="false" ht="12.8" hidden="false" customHeight="false" outlineLevel="0" collapsed="false">
      <c r="A51" s="0" t="n">
        <v>98</v>
      </c>
      <c r="B51" s="134" t="n">
        <v>7950.47538131372</v>
      </c>
      <c r="C51" s="0" t="n">
        <v>12919819</v>
      </c>
    </row>
    <row r="52" customFormat="false" ht="12.8" hidden="false" customHeight="false" outlineLevel="0" collapsed="false">
      <c r="A52" s="0" t="n">
        <v>99</v>
      </c>
      <c r="B52" s="134" t="n">
        <v>7984.52517715627</v>
      </c>
      <c r="C52" s="0" t="n">
        <v>13028899</v>
      </c>
    </row>
    <row r="53" customFormat="false" ht="12.8" hidden="false" customHeight="false" outlineLevel="0" collapsed="false">
      <c r="A53" s="0" t="n">
        <v>100</v>
      </c>
      <c r="B53" s="134" t="n">
        <v>8002.53497267164</v>
      </c>
      <c r="C53" s="0" t="n">
        <v>13098647</v>
      </c>
    </row>
    <row r="54" customFormat="false" ht="12.8" hidden="false" customHeight="false" outlineLevel="0" collapsed="false">
      <c r="A54" s="0" t="n">
        <v>101</v>
      </c>
      <c r="B54" s="134" t="n">
        <v>8084.3560341317</v>
      </c>
      <c r="C54" s="0" t="n">
        <v>13102703</v>
      </c>
    </row>
    <row r="55" customFormat="false" ht="12.8" hidden="false" customHeight="false" outlineLevel="0" collapsed="false">
      <c r="A55" s="0" t="n">
        <v>102</v>
      </c>
      <c r="B55" s="134" t="n">
        <v>8104.70234253918</v>
      </c>
      <c r="C55" s="0" t="n">
        <v>13134644</v>
      </c>
    </row>
    <row r="56" customFormat="false" ht="12.8" hidden="false" customHeight="false" outlineLevel="0" collapsed="false">
      <c r="A56" s="0" t="n">
        <v>103</v>
      </c>
      <c r="B56" s="134" t="n">
        <v>8184.30374111424</v>
      </c>
      <c r="C56" s="0" t="n">
        <v>13219575</v>
      </c>
    </row>
    <row r="57" customFormat="false" ht="12.8" hidden="false" customHeight="false" outlineLevel="0" collapsed="false">
      <c r="A57" s="0" t="n">
        <v>104</v>
      </c>
      <c r="B57" s="134" t="n">
        <v>8235.51097204997</v>
      </c>
      <c r="C57" s="0" t="n">
        <v>13229744</v>
      </c>
    </row>
    <row r="58" customFormat="false" ht="12.8" hidden="false" customHeight="false" outlineLevel="0" collapsed="false">
      <c r="A58" s="0" t="n">
        <v>105</v>
      </c>
      <c r="B58" s="134" t="n">
        <v>8318.72788989326</v>
      </c>
      <c r="C58" s="0" t="n">
        <v>13257360</v>
      </c>
    </row>
    <row r="59" customFormat="false" ht="12.8" hidden="false" customHeight="false" outlineLevel="0" collapsed="false">
      <c r="A59" s="0" t="n">
        <v>106</v>
      </c>
      <c r="B59" s="134" t="n">
        <v>8389.9817293364</v>
      </c>
      <c r="C59" s="0" t="n">
        <v>13343188</v>
      </c>
    </row>
    <row r="60" customFormat="false" ht="12.8" hidden="false" customHeight="false" outlineLevel="0" collapsed="false">
      <c r="A60" s="0" t="n">
        <v>107</v>
      </c>
      <c r="B60" s="134" t="n">
        <v>8450.93587556297</v>
      </c>
      <c r="C60" s="0" t="n">
        <v>13311700</v>
      </c>
    </row>
    <row r="61" customFormat="false" ht="12.8" hidden="false" customHeight="false" outlineLevel="0" collapsed="false">
      <c r="A61" s="0" t="n">
        <v>108</v>
      </c>
      <c r="B61" s="134" t="n">
        <v>8504.74378745511</v>
      </c>
      <c r="C61" s="0" t="n">
        <v>13367773</v>
      </c>
    </row>
    <row r="62" customFormat="false" ht="12.8" hidden="false" customHeight="false" outlineLevel="0" collapsed="false">
      <c r="A62" s="0" t="n">
        <v>109</v>
      </c>
      <c r="B62" s="134" t="n">
        <v>8549.74888994509</v>
      </c>
      <c r="C62" s="0" t="n">
        <v>13363659</v>
      </c>
    </row>
    <row r="63" customFormat="false" ht="12.8" hidden="false" customHeight="false" outlineLevel="0" collapsed="false">
      <c r="A63" s="0" t="n">
        <v>110</v>
      </c>
      <c r="B63" s="134" t="n">
        <v>8623.58732354403</v>
      </c>
      <c r="C63" s="0" t="n">
        <v>13431430</v>
      </c>
    </row>
    <row r="64" customFormat="false" ht="12.8" hidden="false" customHeight="false" outlineLevel="0" collapsed="false">
      <c r="A64" s="0" t="n">
        <v>111</v>
      </c>
      <c r="B64" s="134" t="n">
        <v>8664.32601089477</v>
      </c>
      <c r="C64" s="0" t="n">
        <v>13552874</v>
      </c>
    </row>
    <row r="65" customFormat="false" ht="12.8" hidden="false" customHeight="false" outlineLevel="0" collapsed="false">
      <c r="A65" s="0" t="n">
        <v>112</v>
      </c>
      <c r="B65" s="134" t="n">
        <v>8714.8991027262</v>
      </c>
      <c r="C65" s="0" t="n">
        <v>13545461</v>
      </c>
    </row>
    <row r="66" customFormat="false" ht="12.8" hidden="false" customHeight="false" outlineLevel="0" collapsed="false">
      <c r="A66" s="0" t="n">
        <v>113</v>
      </c>
      <c r="B66" s="134" t="n">
        <v>8800.94430924859</v>
      </c>
      <c r="C66" s="0" t="n">
        <v>13580718</v>
      </c>
    </row>
    <row r="67" customFormat="false" ht="12.8" hidden="false" customHeight="false" outlineLevel="0" collapsed="false">
      <c r="A67" s="0" t="n">
        <v>114</v>
      </c>
      <c r="B67" s="134" t="n">
        <v>8887.25663751864</v>
      </c>
      <c r="C67" s="0" t="n">
        <v>13601808</v>
      </c>
    </row>
    <row r="68" customFormat="false" ht="12.8" hidden="false" customHeight="false" outlineLevel="0" collapsed="false">
      <c r="A68" s="0" t="n">
        <v>115</v>
      </c>
      <c r="B68" s="134" t="n">
        <v>8942.12438802027</v>
      </c>
      <c r="C68" s="0" t="n">
        <v>13636936</v>
      </c>
    </row>
    <row r="69" customFormat="false" ht="12.8" hidden="false" customHeight="false" outlineLevel="0" collapsed="false">
      <c r="A69" s="0" t="n">
        <v>116</v>
      </c>
      <c r="B69" s="134" t="n">
        <v>8980.48417396383</v>
      </c>
      <c r="C69" s="0" t="n">
        <v>13693554</v>
      </c>
    </row>
    <row r="70" customFormat="false" ht="12.8" hidden="false" customHeight="false" outlineLevel="0" collapsed="false">
      <c r="A70" s="0" t="n">
        <v>117</v>
      </c>
      <c r="B70" s="134" t="n">
        <v>9031.20524424847</v>
      </c>
      <c r="C70" s="0" t="n">
        <v>13687857</v>
      </c>
    </row>
    <row r="71" customFormat="false" ht="12.8" hidden="false" customHeight="false" outlineLevel="0" collapsed="false">
      <c r="A71" s="0" t="n">
        <v>118</v>
      </c>
      <c r="B71" s="134" t="n">
        <v>9075.38965822046</v>
      </c>
      <c r="C71" s="0" t="n">
        <v>13791619</v>
      </c>
    </row>
    <row r="72" customFormat="false" ht="12.8" hidden="false" customHeight="false" outlineLevel="0" collapsed="false">
      <c r="A72" s="0" t="n">
        <v>119</v>
      </c>
      <c r="B72" s="134" t="n">
        <v>9113.61133184749</v>
      </c>
      <c r="C72" s="0" t="n">
        <v>13809056</v>
      </c>
    </row>
    <row r="73" customFormat="false" ht="12.8" hidden="false" customHeight="false" outlineLevel="0" collapsed="false">
      <c r="A73" s="0" t="n">
        <v>120</v>
      </c>
      <c r="B73" s="134" t="n">
        <v>9142.87779445878</v>
      </c>
      <c r="C73" s="0" t="n">
        <v>13803129</v>
      </c>
    </row>
    <row r="74" customFormat="false" ht="12.8" hidden="false" customHeight="false" outlineLevel="0" collapsed="false">
      <c r="A74" s="0" t="n">
        <v>121</v>
      </c>
      <c r="B74" s="134" t="n">
        <v>9212.11479895017</v>
      </c>
      <c r="C74" s="0" t="n">
        <v>13842331</v>
      </c>
    </row>
    <row r="75" customFormat="false" ht="12.8" hidden="false" customHeight="false" outlineLevel="0" collapsed="false">
      <c r="A75" s="0" t="n">
        <v>122</v>
      </c>
      <c r="B75" s="134" t="n">
        <v>9249.60741470038</v>
      </c>
      <c r="C75" s="0" t="n">
        <v>13899259</v>
      </c>
    </row>
    <row r="76" customFormat="false" ht="12.8" hidden="false" customHeight="false" outlineLevel="0" collapsed="false">
      <c r="A76" s="0" t="n">
        <v>123</v>
      </c>
      <c r="B76" s="134" t="n">
        <v>9285.19030086713</v>
      </c>
      <c r="C76" s="0" t="n">
        <v>13958101</v>
      </c>
    </row>
    <row r="77" customFormat="false" ht="12.8" hidden="false" customHeight="false" outlineLevel="0" collapsed="false">
      <c r="A77" s="0" t="n">
        <v>124</v>
      </c>
      <c r="B77" s="134" t="n">
        <v>9348.75646460155</v>
      </c>
      <c r="C77" s="0" t="n">
        <v>13949243</v>
      </c>
    </row>
    <row r="78" customFormat="false" ht="12.8" hidden="false" customHeight="false" outlineLevel="0" collapsed="false">
      <c r="A78" s="0" t="n">
        <v>125</v>
      </c>
      <c r="B78" s="134" t="n">
        <v>9417.86490589253</v>
      </c>
      <c r="C78" s="0" t="n">
        <v>13973246</v>
      </c>
    </row>
    <row r="79" customFormat="false" ht="12.8" hidden="false" customHeight="false" outlineLevel="0" collapsed="false">
      <c r="A79" s="0" t="n">
        <v>126</v>
      </c>
      <c r="B79" s="134" t="n">
        <v>9481.90837443457</v>
      </c>
      <c r="C79" s="0" t="n">
        <v>13990021</v>
      </c>
    </row>
    <row r="80" customFormat="false" ht="12.8" hidden="false" customHeight="false" outlineLevel="0" collapsed="false">
      <c r="A80" s="0" t="n">
        <v>127</v>
      </c>
      <c r="B80" s="134" t="n">
        <v>9528.13134971314</v>
      </c>
      <c r="C80" s="0" t="n">
        <v>14033673</v>
      </c>
    </row>
    <row r="81" customFormat="false" ht="12.8" hidden="false" customHeight="false" outlineLevel="0" collapsed="false">
      <c r="A81" s="0" t="n">
        <v>128</v>
      </c>
      <c r="B81" s="134" t="n">
        <v>9603.58840111879</v>
      </c>
      <c r="C81" s="0" t="n">
        <v>14071881</v>
      </c>
    </row>
    <row r="82" customFormat="false" ht="12.8" hidden="false" customHeight="false" outlineLevel="0" collapsed="false">
      <c r="A82" s="0" t="n">
        <v>129</v>
      </c>
      <c r="B82" s="134" t="n">
        <v>9650.56272608165</v>
      </c>
      <c r="C82" s="0" t="n">
        <v>14132637</v>
      </c>
    </row>
    <row r="83" customFormat="false" ht="12.8" hidden="false" customHeight="false" outlineLevel="0" collapsed="false">
      <c r="A83" s="0" t="n">
        <v>130</v>
      </c>
      <c r="B83" s="134" t="n">
        <v>9690.42580095684</v>
      </c>
      <c r="C83" s="0" t="n">
        <v>14199947</v>
      </c>
    </row>
    <row r="84" customFormat="false" ht="12.8" hidden="false" customHeight="false" outlineLevel="0" collapsed="false">
      <c r="A84" s="0" t="n">
        <v>131</v>
      </c>
      <c r="B84" s="134" t="n">
        <v>9721.93194691022</v>
      </c>
      <c r="C84" s="0" t="n">
        <v>14266369</v>
      </c>
    </row>
    <row r="85" customFormat="false" ht="12.8" hidden="false" customHeight="false" outlineLevel="0" collapsed="false">
      <c r="A85" s="0" t="n">
        <v>132</v>
      </c>
      <c r="B85" s="134" t="n">
        <v>9760.83670186967</v>
      </c>
      <c r="C85" s="0" t="n">
        <v>14247646</v>
      </c>
    </row>
    <row r="86" customFormat="false" ht="12.8" hidden="false" customHeight="false" outlineLevel="0" collapsed="false">
      <c r="A86" s="0" t="n">
        <v>133</v>
      </c>
      <c r="B86" s="134" t="n">
        <v>9827.78319701206</v>
      </c>
      <c r="C86" s="0" t="n">
        <v>14289071</v>
      </c>
    </row>
    <row r="87" customFormat="false" ht="12.8" hidden="false" customHeight="false" outlineLevel="0" collapsed="false">
      <c r="A87" s="0" t="n">
        <v>134</v>
      </c>
      <c r="B87" s="134" t="n">
        <v>9885.94498481167</v>
      </c>
      <c r="C87" s="0" t="n">
        <v>14323126</v>
      </c>
    </row>
    <row r="88" customFormat="false" ht="12.8" hidden="false" customHeight="false" outlineLevel="0" collapsed="false">
      <c r="A88" s="0" t="n">
        <v>135</v>
      </c>
      <c r="B88" s="134" t="n">
        <v>9921.69451859967</v>
      </c>
      <c r="C88" s="0" t="n">
        <v>14361336</v>
      </c>
    </row>
    <row r="89" customFormat="false" ht="12.8" hidden="false" customHeight="false" outlineLevel="0" collapsed="false">
      <c r="A89" s="0" t="n">
        <v>136</v>
      </c>
      <c r="B89" s="134" t="n">
        <v>10002.4329670024</v>
      </c>
      <c r="C89" s="0" t="n">
        <v>14392166</v>
      </c>
    </row>
    <row r="90" customFormat="false" ht="12.8" hidden="false" customHeight="false" outlineLevel="0" collapsed="false">
      <c r="A90" s="0" t="n">
        <v>137</v>
      </c>
      <c r="B90" s="134" t="n">
        <v>10067.5097202551</v>
      </c>
      <c r="C90" s="0" t="n">
        <v>14364948</v>
      </c>
    </row>
    <row r="91" customFormat="false" ht="12.8" hidden="false" customHeight="false" outlineLevel="0" collapsed="false">
      <c r="A91" s="0" t="n">
        <v>138</v>
      </c>
      <c r="B91" s="134" t="n">
        <v>10091.7157845618</v>
      </c>
      <c r="C91" s="0" t="n">
        <v>14418286</v>
      </c>
    </row>
    <row r="92" customFormat="false" ht="12.8" hidden="false" customHeight="false" outlineLevel="0" collapsed="false">
      <c r="A92" s="0" t="n">
        <v>139</v>
      </c>
      <c r="B92" s="134" t="n">
        <v>10116.7668901827</v>
      </c>
      <c r="C92" s="0" t="n">
        <v>14516679</v>
      </c>
    </row>
    <row r="93" customFormat="false" ht="12.8" hidden="false" customHeight="false" outlineLevel="0" collapsed="false">
      <c r="A93" s="0" t="n">
        <v>140</v>
      </c>
      <c r="B93" s="134" t="n">
        <v>10178.1745471353</v>
      </c>
      <c r="C93" s="0" t="n">
        <v>14548904</v>
      </c>
    </row>
    <row r="94" customFormat="false" ht="12.8" hidden="false" customHeight="false" outlineLevel="0" collapsed="false">
      <c r="A94" s="0" t="n">
        <v>141</v>
      </c>
      <c r="B94" s="134" t="n">
        <v>10258.5302119471</v>
      </c>
      <c r="C94" s="0" t="n">
        <v>14583352</v>
      </c>
    </row>
    <row r="95" customFormat="false" ht="12.8" hidden="false" customHeight="false" outlineLevel="0" collapsed="false">
      <c r="A95" s="0" t="n">
        <v>142</v>
      </c>
      <c r="B95" s="134" t="n">
        <v>10363.6146841941</v>
      </c>
      <c r="C95" s="0" t="n">
        <v>14547384</v>
      </c>
    </row>
    <row r="96" customFormat="false" ht="12.8" hidden="false" customHeight="false" outlineLevel="0" collapsed="false">
      <c r="A96" s="0" t="n">
        <v>143</v>
      </c>
      <c r="B96" s="134" t="n">
        <v>10343.232865147</v>
      </c>
      <c r="C96" s="0" t="n">
        <v>14603479</v>
      </c>
    </row>
    <row r="97" customFormat="false" ht="12.8" hidden="false" customHeight="false" outlineLevel="0" collapsed="false">
      <c r="A97" s="0" t="n">
        <v>144</v>
      </c>
      <c r="B97" s="134" t="n">
        <v>10438.4045036272</v>
      </c>
      <c r="C97" s="0" t="n">
        <v>14595114</v>
      </c>
    </row>
    <row r="98" customFormat="false" ht="12.8" hidden="false" customHeight="false" outlineLevel="0" collapsed="false">
      <c r="A98" s="0" t="n">
        <v>145</v>
      </c>
      <c r="B98" s="134" t="n">
        <v>10518.9254945832</v>
      </c>
      <c r="C98" s="0" t="n">
        <v>14599011</v>
      </c>
    </row>
    <row r="99" customFormat="false" ht="12.8" hidden="false" customHeight="false" outlineLevel="0" collapsed="false">
      <c r="A99" s="0" t="n">
        <v>146</v>
      </c>
      <c r="B99" s="134" t="n">
        <v>10534.256796352</v>
      </c>
      <c r="C99" s="0" t="n">
        <v>14663252</v>
      </c>
    </row>
    <row r="100" customFormat="false" ht="12.8" hidden="false" customHeight="false" outlineLevel="0" collapsed="false">
      <c r="A100" s="0" t="n">
        <v>147</v>
      </c>
      <c r="B100" s="134" t="n">
        <v>10577.7776395707</v>
      </c>
      <c r="C100" s="0" t="n">
        <v>14701336</v>
      </c>
    </row>
    <row r="101" customFormat="false" ht="12.8" hidden="false" customHeight="false" outlineLevel="0" collapsed="false">
      <c r="A101" s="0" t="n">
        <v>148</v>
      </c>
      <c r="B101" s="134" t="n">
        <v>10617.10666656</v>
      </c>
      <c r="C101" s="0" t="n">
        <v>14757670</v>
      </c>
    </row>
    <row r="102" customFormat="false" ht="12.8" hidden="false" customHeight="false" outlineLevel="0" collapsed="false">
      <c r="A102" s="0" t="n">
        <v>149</v>
      </c>
      <c r="B102" s="134" t="n">
        <v>10670.0317660612</v>
      </c>
      <c r="C102" s="0" t="n">
        <v>14759267</v>
      </c>
    </row>
    <row r="103" customFormat="false" ht="12.8" hidden="false" customHeight="false" outlineLevel="0" collapsed="false">
      <c r="A103" s="0" t="n">
        <v>150</v>
      </c>
      <c r="B103" s="134" t="n">
        <v>10739.8130455813</v>
      </c>
      <c r="C103" s="0" t="n">
        <v>14770011</v>
      </c>
    </row>
    <row r="104" customFormat="false" ht="12.8" hidden="false" customHeight="false" outlineLevel="0" collapsed="false">
      <c r="A104" s="0" t="n">
        <v>151</v>
      </c>
      <c r="B104" s="134" t="n">
        <v>10781.6798207756</v>
      </c>
      <c r="C104" s="0" t="n">
        <v>14824134</v>
      </c>
    </row>
    <row r="105" customFormat="false" ht="12.8" hidden="false" customHeight="false" outlineLevel="0" collapsed="false">
      <c r="A105" s="0" t="n">
        <v>152</v>
      </c>
      <c r="B105" s="134" t="n">
        <v>10782.2196783269</v>
      </c>
      <c r="C105" s="0" t="n">
        <v>14839598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163</v>
      </c>
      <c r="B1" s="0" t="s">
        <v>164</v>
      </c>
      <c r="C1" s="0" t="s">
        <v>165</v>
      </c>
    </row>
    <row r="2" customFormat="false" ht="12.8" hidden="false" customHeight="false" outlineLevel="0" collapsed="false">
      <c r="A2" s="0" t="n">
        <v>49</v>
      </c>
      <c r="B2" s="135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5" t="n">
        <v>6793.27420829396</v>
      </c>
      <c r="C3" s="0" t="n">
        <v>10964047</v>
      </c>
    </row>
    <row r="4" customFormat="false" ht="12.8" hidden="false" customHeight="false" outlineLevel="0" collapsed="false">
      <c r="A4" s="0" t="n">
        <v>51</v>
      </c>
      <c r="B4" s="135" t="n">
        <v>7130.72702106317</v>
      </c>
      <c r="C4" s="0" t="n">
        <v>11007761</v>
      </c>
    </row>
    <row r="5" customFormat="false" ht="12.8" hidden="false" customHeight="false" outlineLevel="0" collapsed="false">
      <c r="A5" s="0" t="n">
        <v>52</v>
      </c>
      <c r="B5" s="135" t="n">
        <v>7095.51972444848</v>
      </c>
      <c r="C5" s="0" t="n">
        <v>10998612</v>
      </c>
    </row>
    <row r="6" customFormat="false" ht="12.8" hidden="false" customHeight="false" outlineLevel="0" collapsed="false">
      <c r="A6" s="0" t="n">
        <v>53</v>
      </c>
      <c r="B6" s="135" t="n">
        <v>6695.86118670765</v>
      </c>
      <c r="C6" s="0" t="n">
        <v>11038456</v>
      </c>
    </row>
    <row r="7" customFormat="false" ht="12.8" hidden="false" customHeight="false" outlineLevel="0" collapsed="false">
      <c r="A7" s="0" t="n">
        <v>54</v>
      </c>
      <c r="B7" s="135" t="n">
        <v>6532.49666224882</v>
      </c>
      <c r="C7" s="0" t="n">
        <v>11078450</v>
      </c>
    </row>
    <row r="8" customFormat="false" ht="12.8" hidden="false" customHeight="false" outlineLevel="0" collapsed="false">
      <c r="A8" s="0" t="n">
        <v>55</v>
      </c>
      <c r="B8" s="135" t="n">
        <v>6579.43923167888</v>
      </c>
      <c r="C8" s="0" t="n">
        <v>11210329</v>
      </c>
    </row>
    <row r="9" customFormat="false" ht="12.8" hidden="false" customHeight="false" outlineLevel="0" collapsed="false">
      <c r="A9" s="0" t="n">
        <v>56</v>
      </c>
      <c r="B9" s="135" t="n">
        <v>6677.47340160862</v>
      </c>
      <c r="C9" s="0" t="n">
        <v>11163486</v>
      </c>
    </row>
    <row r="10" customFormat="false" ht="12.8" hidden="false" customHeight="false" outlineLevel="0" collapsed="false">
      <c r="A10" s="0" t="n">
        <v>57</v>
      </c>
      <c r="B10" s="135" t="n">
        <v>6770.77562599748</v>
      </c>
      <c r="C10" s="0" t="n">
        <v>11040038</v>
      </c>
    </row>
    <row r="11" customFormat="false" ht="12.8" hidden="false" customHeight="false" outlineLevel="0" collapsed="false">
      <c r="A11" s="0" t="n">
        <v>58</v>
      </c>
      <c r="B11" s="135" t="n">
        <v>6733.90375528613</v>
      </c>
      <c r="C11" s="0" t="n">
        <v>11283076</v>
      </c>
    </row>
    <row r="12" customFormat="false" ht="12.8" hidden="false" customHeight="false" outlineLevel="0" collapsed="false">
      <c r="A12" s="0" t="n">
        <v>59</v>
      </c>
      <c r="B12" s="135" t="n">
        <v>6870.10480666965</v>
      </c>
      <c r="C12" s="0" t="n">
        <v>11508435</v>
      </c>
    </row>
    <row r="13" customFormat="false" ht="12.8" hidden="false" customHeight="false" outlineLevel="0" collapsed="false">
      <c r="A13" s="0" t="n">
        <v>60</v>
      </c>
      <c r="B13" s="135" t="n">
        <v>6860.82377346674</v>
      </c>
      <c r="C13" s="0" t="n">
        <v>11593496</v>
      </c>
    </row>
    <row r="14" customFormat="false" ht="12.8" hidden="false" customHeight="false" outlineLevel="0" collapsed="false">
      <c r="A14" s="0" t="n">
        <v>61</v>
      </c>
      <c r="B14" s="135" t="n">
        <v>6830.72180291376</v>
      </c>
      <c r="C14" s="0" t="n">
        <v>11478869</v>
      </c>
    </row>
    <row r="15" customFormat="false" ht="12.8" hidden="false" customHeight="false" outlineLevel="0" collapsed="false">
      <c r="A15" s="0" t="n">
        <v>62</v>
      </c>
      <c r="B15" s="135" t="n">
        <v>6710.76558473702</v>
      </c>
      <c r="C15" s="0" t="n">
        <v>11474171</v>
      </c>
    </row>
    <row r="16" customFormat="false" ht="12.8" hidden="false" customHeight="false" outlineLevel="0" collapsed="false">
      <c r="A16" s="0" t="n">
        <v>63</v>
      </c>
      <c r="B16" s="135" t="n">
        <v>6309.65751025799</v>
      </c>
      <c r="C16" s="0" t="n">
        <v>11575487</v>
      </c>
    </row>
    <row r="17" customFormat="false" ht="12.8" hidden="false" customHeight="false" outlineLevel="0" collapsed="false">
      <c r="A17" s="0" t="n">
        <v>64</v>
      </c>
      <c r="B17" s="135" t="n">
        <v>5997.62668058537</v>
      </c>
      <c r="C17" s="0" t="n">
        <v>11521097</v>
      </c>
    </row>
    <row r="18" customFormat="false" ht="12.8" hidden="false" customHeight="false" outlineLevel="0" collapsed="false">
      <c r="A18" s="0" t="n">
        <v>65</v>
      </c>
      <c r="B18" s="135" t="n">
        <v>6013.21547009805</v>
      </c>
      <c r="C18" s="0" t="n">
        <v>11445670</v>
      </c>
    </row>
    <row r="19" customFormat="false" ht="12.8" hidden="false" customHeight="false" outlineLevel="0" collapsed="false">
      <c r="A19" s="0" t="n">
        <v>66</v>
      </c>
      <c r="B19" s="135" t="n">
        <v>5966.23060308801</v>
      </c>
      <c r="C19" s="0" t="n">
        <v>11505599</v>
      </c>
    </row>
    <row r="20" customFormat="false" ht="12.8" hidden="false" customHeight="false" outlineLevel="0" collapsed="false">
      <c r="A20" s="0" t="n">
        <v>67</v>
      </c>
      <c r="B20" s="135" t="n">
        <v>5870.95977098352</v>
      </c>
      <c r="C20" s="0" t="n">
        <v>11532718</v>
      </c>
    </row>
    <row r="21" customFormat="false" ht="12.8" hidden="false" customHeight="false" outlineLevel="0" collapsed="false">
      <c r="A21" s="0" t="n">
        <v>68</v>
      </c>
      <c r="B21" s="135" t="n">
        <v>5849.15477765096</v>
      </c>
      <c r="C21" s="0" t="n">
        <v>11483522</v>
      </c>
    </row>
    <row r="22" customFormat="false" ht="12.8" hidden="false" customHeight="false" outlineLevel="0" collapsed="false">
      <c r="A22" s="0" t="n">
        <v>69</v>
      </c>
      <c r="B22" s="135" t="n">
        <v>5855.44689346206</v>
      </c>
      <c r="C22" s="0" t="n">
        <v>11508677</v>
      </c>
    </row>
    <row r="23" customFormat="false" ht="12.8" hidden="false" customHeight="false" outlineLevel="0" collapsed="false">
      <c r="A23" s="0" t="n">
        <v>70</v>
      </c>
      <c r="B23" s="135" t="n">
        <v>5871.64687761835</v>
      </c>
      <c r="C23" s="0" t="n">
        <v>11548973</v>
      </c>
    </row>
    <row r="24" customFormat="false" ht="12.8" hidden="false" customHeight="false" outlineLevel="0" collapsed="false">
      <c r="A24" s="0" t="n">
        <v>71</v>
      </c>
      <c r="B24" s="135" t="n">
        <v>5887.30731670437</v>
      </c>
      <c r="C24" s="0" t="n">
        <v>11606968</v>
      </c>
    </row>
    <row r="25" customFormat="false" ht="12.8" hidden="false" customHeight="false" outlineLevel="0" collapsed="false">
      <c r="A25" s="0" t="n">
        <v>72</v>
      </c>
      <c r="B25" s="135" t="n">
        <v>5909.23971902664</v>
      </c>
      <c r="C25" s="0" t="n">
        <v>11602075</v>
      </c>
    </row>
    <row r="26" customFormat="false" ht="12.8" hidden="false" customHeight="false" outlineLevel="0" collapsed="false">
      <c r="A26" s="0" t="n">
        <v>73</v>
      </c>
      <c r="B26" s="135" t="n">
        <v>5931.59715836225</v>
      </c>
      <c r="C26" s="0" t="n">
        <v>11645062</v>
      </c>
    </row>
    <row r="27" customFormat="false" ht="12.8" hidden="false" customHeight="false" outlineLevel="0" collapsed="false">
      <c r="A27" s="0" t="n">
        <v>74</v>
      </c>
      <c r="B27" s="135" t="n">
        <v>5968.8184501266</v>
      </c>
      <c r="C27" s="0" t="n">
        <v>11656504</v>
      </c>
    </row>
    <row r="28" customFormat="false" ht="12.8" hidden="false" customHeight="false" outlineLevel="0" collapsed="false">
      <c r="A28" s="0" t="n">
        <v>75</v>
      </c>
      <c r="B28" s="135" t="n">
        <v>5988.85077167618</v>
      </c>
      <c r="C28" s="0" t="n">
        <v>11677249</v>
      </c>
    </row>
    <row r="29" customFormat="false" ht="12.8" hidden="false" customHeight="false" outlineLevel="0" collapsed="false">
      <c r="A29" s="0" t="n">
        <v>76</v>
      </c>
      <c r="B29" s="135" t="n">
        <v>6025.30067370807</v>
      </c>
      <c r="C29" s="0" t="n">
        <v>11777344</v>
      </c>
    </row>
    <row r="30" customFormat="false" ht="12.8" hidden="false" customHeight="false" outlineLevel="0" collapsed="false">
      <c r="A30" s="0" t="n">
        <v>77</v>
      </c>
      <c r="B30" s="135" t="n">
        <v>6064.62995770137</v>
      </c>
      <c r="C30" s="0" t="n">
        <v>11755418</v>
      </c>
    </row>
    <row r="31" customFormat="false" ht="12.8" hidden="false" customHeight="false" outlineLevel="0" collapsed="false">
      <c r="A31" s="0" t="n">
        <v>78</v>
      </c>
      <c r="B31" s="135" t="n">
        <v>6095.83579549401</v>
      </c>
      <c r="C31" s="0" t="n">
        <v>11775512</v>
      </c>
    </row>
    <row r="32" customFormat="false" ht="12.8" hidden="false" customHeight="false" outlineLevel="0" collapsed="false">
      <c r="A32" s="0" t="n">
        <v>79</v>
      </c>
      <c r="B32" s="135" t="n">
        <v>6126.30313253177</v>
      </c>
      <c r="C32" s="0" t="n">
        <v>11793288</v>
      </c>
    </row>
    <row r="33" customFormat="false" ht="12.8" hidden="false" customHeight="false" outlineLevel="0" collapsed="false">
      <c r="A33" s="0" t="n">
        <v>80</v>
      </c>
      <c r="B33" s="135" t="n">
        <v>6150.42401653522</v>
      </c>
      <c r="C33" s="0" t="n">
        <v>11839722</v>
      </c>
    </row>
    <row r="34" customFormat="false" ht="12.8" hidden="false" customHeight="false" outlineLevel="0" collapsed="false">
      <c r="A34" s="0" t="n">
        <v>81</v>
      </c>
      <c r="B34" s="135" t="n">
        <v>6184.14747396858</v>
      </c>
      <c r="C34" s="0" t="n">
        <v>11898165</v>
      </c>
    </row>
    <row r="35" customFormat="false" ht="12.8" hidden="false" customHeight="false" outlineLevel="0" collapsed="false">
      <c r="A35" s="0" t="n">
        <v>82</v>
      </c>
      <c r="B35" s="135" t="n">
        <v>6211.90205869394</v>
      </c>
      <c r="C35" s="0" t="n">
        <v>11890452</v>
      </c>
    </row>
    <row r="36" customFormat="false" ht="12.8" hidden="false" customHeight="false" outlineLevel="0" collapsed="false">
      <c r="A36" s="0" t="n">
        <v>83</v>
      </c>
      <c r="B36" s="135" t="n">
        <v>6237.12801792128</v>
      </c>
      <c r="C36" s="0" t="n">
        <v>11949550</v>
      </c>
    </row>
    <row r="37" customFormat="false" ht="12.8" hidden="false" customHeight="false" outlineLevel="0" collapsed="false">
      <c r="A37" s="0" t="n">
        <v>84</v>
      </c>
      <c r="B37" s="135" t="n">
        <v>6270.08752428756</v>
      </c>
      <c r="C37" s="0" t="n">
        <v>12002779</v>
      </c>
    </row>
    <row r="38" customFormat="false" ht="12.8" hidden="false" customHeight="false" outlineLevel="0" collapsed="false">
      <c r="A38" s="0" t="n">
        <v>85</v>
      </c>
      <c r="B38" s="135" t="n">
        <v>6330.64342535312</v>
      </c>
      <c r="C38" s="0" t="n">
        <v>12017301</v>
      </c>
    </row>
    <row r="39" customFormat="false" ht="12.8" hidden="false" customHeight="false" outlineLevel="0" collapsed="false">
      <c r="A39" s="0" t="n">
        <v>86</v>
      </c>
      <c r="B39" s="135" t="n">
        <v>6323.44257783714</v>
      </c>
      <c r="C39" s="0" t="n">
        <v>12089460</v>
      </c>
    </row>
    <row r="40" customFormat="false" ht="12.8" hidden="false" customHeight="false" outlineLevel="0" collapsed="false">
      <c r="A40" s="0" t="n">
        <v>87</v>
      </c>
      <c r="B40" s="135" t="n">
        <v>6356.3190038648</v>
      </c>
      <c r="C40" s="0" t="n">
        <v>12103835</v>
      </c>
    </row>
    <row r="41" customFormat="false" ht="12.8" hidden="false" customHeight="false" outlineLevel="0" collapsed="false">
      <c r="A41" s="0" t="n">
        <v>88</v>
      </c>
      <c r="B41" s="135" t="n">
        <v>6377.72213348207</v>
      </c>
      <c r="C41" s="0" t="n">
        <v>12120999</v>
      </c>
    </row>
    <row r="42" customFormat="false" ht="12.8" hidden="false" customHeight="false" outlineLevel="0" collapsed="false">
      <c r="A42" s="0" t="n">
        <v>89</v>
      </c>
      <c r="B42" s="135" t="n">
        <v>6420.04243882797</v>
      </c>
      <c r="C42" s="0" t="n">
        <v>12117531</v>
      </c>
    </row>
    <row r="43" customFormat="false" ht="12.8" hidden="false" customHeight="false" outlineLevel="0" collapsed="false">
      <c r="A43" s="0" t="n">
        <v>90</v>
      </c>
      <c r="B43" s="135" t="n">
        <v>6445.2719475668</v>
      </c>
      <c r="C43" s="0" t="n">
        <v>12166487</v>
      </c>
    </row>
    <row r="44" customFormat="false" ht="12.8" hidden="false" customHeight="false" outlineLevel="0" collapsed="false">
      <c r="A44" s="0" t="n">
        <v>91</v>
      </c>
      <c r="B44" s="135" t="n">
        <v>6469.56355022118</v>
      </c>
      <c r="C44" s="0" t="n">
        <v>12168016</v>
      </c>
    </row>
    <row r="45" customFormat="false" ht="12.8" hidden="false" customHeight="false" outlineLevel="0" collapsed="false">
      <c r="A45" s="0" t="n">
        <v>92</v>
      </c>
      <c r="B45" s="135" t="n">
        <v>6500.04607725762</v>
      </c>
      <c r="C45" s="0" t="n">
        <v>12222722</v>
      </c>
    </row>
    <row r="46" customFormat="false" ht="12.8" hidden="false" customHeight="false" outlineLevel="0" collapsed="false">
      <c r="A46" s="0" t="n">
        <v>93</v>
      </c>
      <c r="B46" s="135" t="n">
        <v>6507.0974279227</v>
      </c>
      <c r="C46" s="0" t="n">
        <v>12263350</v>
      </c>
    </row>
    <row r="47" customFormat="false" ht="12.8" hidden="false" customHeight="false" outlineLevel="0" collapsed="false">
      <c r="A47" s="0" t="n">
        <v>94</v>
      </c>
      <c r="B47" s="135" t="n">
        <v>6532.38888885597</v>
      </c>
      <c r="C47" s="0" t="n">
        <v>12249106</v>
      </c>
    </row>
    <row r="48" customFormat="false" ht="12.8" hidden="false" customHeight="false" outlineLevel="0" collapsed="false">
      <c r="A48" s="0" t="n">
        <v>95</v>
      </c>
      <c r="B48" s="135" t="n">
        <v>6543.12040198051</v>
      </c>
      <c r="C48" s="0" t="n">
        <v>12319081</v>
      </c>
    </row>
    <row r="49" customFormat="false" ht="12.8" hidden="false" customHeight="false" outlineLevel="0" collapsed="false">
      <c r="A49" s="0" t="n">
        <v>96</v>
      </c>
      <c r="B49" s="135" t="n">
        <v>6589.91733285697</v>
      </c>
      <c r="C49" s="0" t="n">
        <v>12347884</v>
      </c>
    </row>
    <row r="50" customFormat="false" ht="12.8" hidden="false" customHeight="false" outlineLevel="0" collapsed="false">
      <c r="A50" s="0" t="n">
        <v>97</v>
      </c>
      <c r="B50" s="135" t="n">
        <v>6623.05887433114</v>
      </c>
      <c r="C50" s="0" t="n">
        <v>12312279</v>
      </c>
    </row>
    <row r="51" customFormat="false" ht="12.8" hidden="false" customHeight="false" outlineLevel="0" collapsed="false">
      <c r="A51" s="0" t="n">
        <v>98</v>
      </c>
      <c r="B51" s="135" t="n">
        <v>6631.82543965777</v>
      </c>
      <c r="C51" s="0" t="n">
        <v>12363269</v>
      </c>
    </row>
    <row r="52" customFormat="false" ht="12.8" hidden="false" customHeight="false" outlineLevel="0" collapsed="false">
      <c r="A52" s="0" t="n">
        <v>99</v>
      </c>
      <c r="B52" s="135" t="n">
        <v>6629.50696249783</v>
      </c>
      <c r="C52" s="0" t="n">
        <v>12437921</v>
      </c>
    </row>
    <row r="53" customFormat="false" ht="12.8" hidden="false" customHeight="false" outlineLevel="0" collapsed="false">
      <c r="A53" s="0" t="n">
        <v>100</v>
      </c>
      <c r="B53" s="135" t="n">
        <v>6668.47271810131</v>
      </c>
      <c r="C53" s="0" t="n">
        <v>12455873</v>
      </c>
    </row>
    <row r="54" customFormat="false" ht="12.8" hidden="false" customHeight="false" outlineLevel="0" collapsed="false">
      <c r="A54" s="0" t="n">
        <v>101</v>
      </c>
      <c r="B54" s="135" t="n">
        <v>6686.27182283296</v>
      </c>
      <c r="C54" s="0" t="n">
        <v>12481503</v>
      </c>
    </row>
    <row r="55" customFormat="false" ht="12.8" hidden="false" customHeight="false" outlineLevel="0" collapsed="false">
      <c r="A55" s="0" t="n">
        <v>102</v>
      </c>
      <c r="B55" s="135" t="n">
        <v>6717.77720962879</v>
      </c>
      <c r="C55" s="0" t="n">
        <v>12519311</v>
      </c>
    </row>
    <row r="56" customFormat="false" ht="12.8" hidden="false" customHeight="false" outlineLevel="0" collapsed="false">
      <c r="A56" s="0" t="n">
        <v>103</v>
      </c>
      <c r="B56" s="135" t="n">
        <v>6732.39103399504</v>
      </c>
      <c r="C56" s="0" t="n">
        <v>12566888</v>
      </c>
    </row>
    <row r="57" customFormat="false" ht="12.8" hidden="false" customHeight="false" outlineLevel="0" collapsed="false">
      <c r="A57" s="0" t="n">
        <v>104</v>
      </c>
      <c r="B57" s="135" t="n">
        <v>6779.8802082584</v>
      </c>
      <c r="C57" s="0" t="n">
        <v>12560028</v>
      </c>
    </row>
    <row r="58" customFormat="false" ht="12.8" hidden="false" customHeight="false" outlineLevel="0" collapsed="false">
      <c r="A58" s="0" t="n">
        <v>105</v>
      </c>
      <c r="B58" s="135" t="n">
        <v>6780.71063211741</v>
      </c>
      <c r="C58" s="0" t="n">
        <v>12620727</v>
      </c>
    </row>
    <row r="59" customFormat="false" ht="12.8" hidden="false" customHeight="false" outlineLevel="0" collapsed="false">
      <c r="A59" s="0" t="n">
        <v>106</v>
      </c>
      <c r="B59" s="135" t="n">
        <v>6836.30721612702</v>
      </c>
      <c r="C59" s="0" t="n">
        <v>12641694</v>
      </c>
    </row>
    <row r="60" customFormat="false" ht="12.8" hidden="false" customHeight="false" outlineLevel="0" collapsed="false">
      <c r="A60" s="0" t="n">
        <v>107</v>
      </c>
      <c r="B60" s="135" t="n">
        <v>6837.74542676732</v>
      </c>
      <c r="C60" s="0" t="n">
        <v>12681446</v>
      </c>
    </row>
    <row r="61" customFormat="false" ht="12.8" hidden="false" customHeight="false" outlineLevel="0" collapsed="false">
      <c r="A61" s="0" t="n">
        <v>108</v>
      </c>
      <c r="B61" s="135" t="n">
        <v>6865.29383727161</v>
      </c>
      <c r="C61" s="0" t="n">
        <v>12699551</v>
      </c>
    </row>
    <row r="62" customFormat="false" ht="12.8" hidden="false" customHeight="false" outlineLevel="0" collapsed="false">
      <c r="A62" s="0" t="n">
        <v>109</v>
      </c>
      <c r="B62" s="135" t="n">
        <v>6909.85268062025</v>
      </c>
      <c r="C62" s="0" t="n">
        <v>12707264</v>
      </c>
    </row>
    <row r="63" customFormat="false" ht="12.8" hidden="false" customHeight="false" outlineLevel="0" collapsed="false">
      <c r="A63" s="0" t="n">
        <v>110</v>
      </c>
      <c r="B63" s="135" t="n">
        <v>6938.07775117923</v>
      </c>
      <c r="C63" s="0" t="n">
        <v>12748693</v>
      </c>
    </row>
    <row r="64" customFormat="false" ht="12.8" hidden="false" customHeight="false" outlineLevel="0" collapsed="false">
      <c r="A64" s="0" t="n">
        <v>111</v>
      </c>
      <c r="B64" s="135" t="n">
        <v>6933.2764248923</v>
      </c>
      <c r="C64" s="0" t="n">
        <v>12739242</v>
      </c>
    </row>
    <row r="65" customFormat="false" ht="12.8" hidden="false" customHeight="false" outlineLevel="0" collapsed="false">
      <c r="A65" s="0" t="n">
        <v>112</v>
      </c>
      <c r="B65" s="135" t="n">
        <v>6940.52462460015</v>
      </c>
      <c r="C65" s="0" t="n">
        <v>12736101</v>
      </c>
    </row>
    <row r="66" customFormat="false" ht="12.8" hidden="false" customHeight="false" outlineLevel="0" collapsed="false">
      <c r="A66" s="0" t="n">
        <v>113</v>
      </c>
      <c r="B66" s="135" t="n">
        <v>6922.82629810076</v>
      </c>
      <c r="C66" s="0" t="n">
        <v>12715039</v>
      </c>
    </row>
    <row r="67" customFormat="false" ht="12.8" hidden="false" customHeight="false" outlineLevel="0" collapsed="false">
      <c r="A67" s="0" t="n">
        <v>114</v>
      </c>
      <c r="B67" s="135" t="n">
        <v>6920.15151495027</v>
      </c>
      <c r="C67" s="0" t="n">
        <v>12729267</v>
      </c>
    </row>
    <row r="68" customFormat="false" ht="12.8" hidden="false" customHeight="false" outlineLevel="0" collapsed="false">
      <c r="A68" s="0" t="n">
        <v>115</v>
      </c>
      <c r="B68" s="135" t="n">
        <v>6988.32924188854</v>
      </c>
      <c r="C68" s="0" t="n">
        <v>12714568</v>
      </c>
    </row>
    <row r="69" customFormat="false" ht="12.8" hidden="false" customHeight="false" outlineLevel="0" collapsed="false">
      <c r="A69" s="0" t="n">
        <v>116</v>
      </c>
      <c r="B69" s="135" t="n">
        <v>6992.03851681098</v>
      </c>
      <c r="C69" s="0" t="n">
        <v>12776032</v>
      </c>
    </row>
    <row r="70" customFormat="false" ht="12.8" hidden="false" customHeight="false" outlineLevel="0" collapsed="false">
      <c r="A70" s="0" t="n">
        <v>117</v>
      </c>
      <c r="B70" s="135" t="n">
        <v>6993.21267716727</v>
      </c>
      <c r="C70" s="0" t="n">
        <v>12774633</v>
      </c>
    </row>
    <row r="71" customFormat="false" ht="12.8" hidden="false" customHeight="false" outlineLevel="0" collapsed="false">
      <c r="A71" s="0" t="n">
        <v>118</v>
      </c>
      <c r="B71" s="135" t="n">
        <v>7022.27260417302</v>
      </c>
      <c r="C71" s="0" t="n">
        <v>12766597</v>
      </c>
    </row>
    <row r="72" customFormat="false" ht="12.8" hidden="false" customHeight="false" outlineLevel="0" collapsed="false">
      <c r="A72" s="0" t="n">
        <v>119</v>
      </c>
      <c r="B72" s="135" t="n">
        <v>7030.31092274984</v>
      </c>
      <c r="C72" s="0" t="n">
        <v>12791145</v>
      </c>
    </row>
    <row r="73" customFormat="false" ht="12.8" hidden="false" customHeight="false" outlineLevel="0" collapsed="false">
      <c r="A73" s="0" t="n">
        <v>120</v>
      </c>
      <c r="B73" s="135" t="n">
        <v>7056.98409170339</v>
      </c>
      <c r="C73" s="0" t="n">
        <v>12809534</v>
      </c>
    </row>
    <row r="74" customFormat="false" ht="12.8" hidden="false" customHeight="false" outlineLevel="0" collapsed="false">
      <c r="A74" s="0" t="n">
        <v>121</v>
      </c>
      <c r="B74" s="135" t="n">
        <v>7055.954613227</v>
      </c>
      <c r="C74" s="0" t="n">
        <v>12823317</v>
      </c>
    </row>
    <row r="75" customFormat="false" ht="12.8" hidden="false" customHeight="false" outlineLevel="0" collapsed="false">
      <c r="A75" s="0" t="n">
        <v>122</v>
      </c>
      <c r="B75" s="135" t="n">
        <v>7074.38582844157</v>
      </c>
      <c r="C75" s="0" t="n">
        <v>12790778</v>
      </c>
    </row>
    <row r="76" customFormat="false" ht="12.8" hidden="false" customHeight="false" outlineLevel="0" collapsed="false">
      <c r="A76" s="0" t="n">
        <v>123</v>
      </c>
      <c r="B76" s="135" t="n">
        <v>7060.49394239522</v>
      </c>
      <c r="C76" s="0" t="n">
        <v>12818986</v>
      </c>
    </row>
    <row r="77" customFormat="false" ht="12.8" hidden="false" customHeight="false" outlineLevel="0" collapsed="false">
      <c r="A77" s="0" t="n">
        <v>124</v>
      </c>
      <c r="B77" s="135" t="n">
        <v>7095.5404048898</v>
      </c>
      <c r="C77" s="0" t="n">
        <v>12851857</v>
      </c>
    </row>
    <row r="78" customFormat="false" ht="12.8" hidden="false" customHeight="false" outlineLevel="0" collapsed="false">
      <c r="A78" s="0" t="n">
        <v>125</v>
      </c>
      <c r="B78" s="135" t="n">
        <v>7089.55086732236</v>
      </c>
      <c r="C78" s="0" t="n">
        <v>12908887</v>
      </c>
    </row>
    <row r="79" customFormat="false" ht="12.8" hidden="false" customHeight="false" outlineLevel="0" collapsed="false">
      <c r="A79" s="0" t="n">
        <v>126</v>
      </c>
      <c r="B79" s="135" t="n">
        <v>7106.37751738804</v>
      </c>
      <c r="C79" s="0" t="n">
        <v>12871900</v>
      </c>
    </row>
    <row r="80" customFormat="false" ht="12.8" hidden="false" customHeight="false" outlineLevel="0" collapsed="false">
      <c r="A80" s="0" t="n">
        <v>127</v>
      </c>
      <c r="B80" s="135" t="n">
        <v>7133.49013402688</v>
      </c>
      <c r="C80" s="0" t="n">
        <v>12929761</v>
      </c>
    </row>
    <row r="81" customFormat="false" ht="12.8" hidden="false" customHeight="false" outlineLevel="0" collapsed="false">
      <c r="A81" s="0" t="n">
        <v>128</v>
      </c>
      <c r="B81" s="135" t="n">
        <v>7161.52683235144</v>
      </c>
      <c r="C81" s="0" t="n">
        <v>12897550</v>
      </c>
    </row>
    <row r="82" customFormat="false" ht="12.8" hidden="false" customHeight="false" outlineLevel="0" collapsed="false">
      <c r="A82" s="0" t="n">
        <v>129</v>
      </c>
      <c r="B82" s="135" t="n">
        <v>7181.83212286113</v>
      </c>
      <c r="C82" s="0" t="n">
        <v>12899655</v>
      </c>
    </row>
    <row r="83" customFormat="false" ht="12.8" hidden="false" customHeight="false" outlineLevel="0" collapsed="false">
      <c r="A83" s="0" t="n">
        <v>130</v>
      </c>
      <c r="B83" s="135" t="n">
        <v>7230.97555283785</v>
      </c>
      <c r="C83" s="0" t="n">
        <v>12971670</v>
      </c>
    </row>
    <row r="84" customFormat="false" ht="12.8" hidden="false" customHeight="false" outlineLevel="0" collapsed="false">
      <c r="A84" s="0" t="n">
        <v>131</v>
      </c>
      <c r="B84" s="135" t="n">
        <v>7200.39256555792</v>
      </c>
      <c r="C84" s="0" t="n">
        <v>12953543</v>
      </c>
    </row>
    <row r="85" customFormat="false" ht="12.8" hidden="false" customHeight="false" outlineLevel="0" collapsed="false">
      <c r="A85" s="0" t="n">
        <v>132</v>
      </c>
      <c r="B85" s="135" t="n">
        <v>7206.97079230866</v>
      </c>
      <c r="C85" s="0" t="n">
        <v>12951767</v>
      </c>
    </row>
    <row r="86" customFormat="false" ht="12.8" hidden="false" customHeight="false" outlineLevel="0" collapsed="false">
      <c r="A86" s="0" t="n">
        <v>133</v>
      </c>
      <c r="B86" s="135" t="n">
        <v>7241.22239397267</v>
      </c>
      <c r="C86" s="0" t="n">
        <v>12988430</v>
      </c>
    </row>
    <row r="87" customFormat="false" ht="12.8" hidden="false" customHeight="false" outlineLevel="0" collapsed="false">
      <c r="A87" s="0" t="n">
        <v>134</v>
      </c>
      <c r="B87" s="135" t="n">
        <v>7232.52728021158</v>
      </c>
      <c r="C87" s="0" t="n">
        <v>12993046</v>
      </c>
    </row>
    <row r="88" customFormat="false" ht="12.8" hidden="false" customHeight="false" outlineLevel="0" collapsed="false">
      <c r="A88" s="0" t="n">
        <v>135</v>
      </c>
      <c r="B88" s="135" t="n">
        <v>7262.44893666863</v>
      </c>
      <c r="C88" s="0" t="n">
        <v>12979306</v>
      </c>
    </row>
    <row r="89" customFormat="false" ht="12.8" hidden="false" customHeight="false" outlineLevel="0" collapsed="false">
      <c r="A89" s="0" t="n">
        <v>136</v>
      </c>
      <c r="B89" s="135" t="n">
        <v>7291.34506467387</v>
      </c>
      <c r="C89" s="0" t="n">
        <v>12999093</v>
      </c>
    </row>
    <row r="90" customFormat="false" ht="12.8" hidden="false" customHeight="false" outlineLevel="0" collapsed="false">
      <c r="A90" s="0" t="n">
        <v>137</v>
      </c>
      <c r="B90" s="135" t="n">
        <v>7269.40029266893</v>
      </c>
      <c r="C90" s="0" t="n">
        <v>12971080</v>
      </c>
    </row>
    <row r="91" customFormat="false" ht="12.8" hidden="false" customHeight="false" outlineLevel="0" collapsed="false">
      <c r="A91" s="0" t="n">
        <v>138</v>
      </c>
      <c r="B91" s="135" t="n">
        <v>7297.96738456252</v>
      </c>
      <c r="C91" s="0" t="n">
        <v>12979498</v>
      </c>
    </row>
    <row r="92" customFormat="false" ht="12.8" hidden="false" customHeight="false" outlineLevel="0" collapsed="false">
      <c r="A92" s="0" t="n">
        <v>139</v>
      </c>
      <c r="B92" s="135" t="n">
        <v>7304.19239502342</v>
      </c>
      <c r="C92" s="0" t="n">
        <v>13020892</v>
      </c>
    </row>
    <row r="93" customFormat="false" ht="12.8" hidden="false" customHeight="false" outlineLevel="0" collapsed="false">
      <c r="A93" s="0" t="n">
        <v>140</v>
      </c>
      <c r="B93" s="135" t="n">
        <v>7334.96475739046</v>
      </c>
      <c r="C93" s="0" t="n">
        <v>13028229</v>
      </c>
    </row>
    <row r="94" customFormat="false" ht="12.8" hidden="false" customHeight="false" outlineLevel="0" collapsed="false">
      <c r="A94" s="0" t="n">
        <v>141</v>
      </c>
      <c r="B94" s="135" t="n">
        <v>7313.39165345788</v>
      </c>
      <c r="C94" s="0" t="n">
        <v>13074224</v>
      </c>
    </row>
    <row r="95" customFormat="false" ht="12.8" hidden="false" customHeight="false" outlineLevel="0" collapsed="false">
      <c r="A95" s="0" t="n">
        <v>142</v>
      </c>
      <c r="B95" s="135" t="n">
        <v>7358.83204384932</v>
      </c>
      <c r="C95" s="0" t="n">
        <v>12993033</v>
      </c>
    </row>
    <row r="96" customFormat="false" ht="12.8" hidden="false" customHeight="false" outlineLevel="0" collapsed="false">
      <c r="A96" s="0" t="n">
        <v>143</v>
      </c>
      <c r="B96" s="135" t="n">
        <v>7326.44965673965</v>
      </c>
      <c r="C96" s="0" t="n">
        <v>13073049</v>
      </c>
    </row>
    <row r="97" customFormat="false" ht="12.8" hidden="false" customHeight="false" outlineLevel="0" collapsed="false">
      <c r="A97" s="0" t="n">
        <v>144</v>
      </c>
      <c r="B97" s="135" t="n">
        <v>7380.6877293938</v>
      </c>
      <c r="C97" s="0" t="n">
        <v>13054776</v>
      </c>
    </row>
    <row r="98" customFormat="false" ht="12.8" hidden="false" customHeight="false" outlineLevel="0" collapsed="false">
      <c r="A98" s="0" t="n">
        <v>145</v>
      </c>
      <c r="B98" s="135" t="n">
        <v>7391.39100191814</v>
      </c>
      <c r="C98" s="0" t="n">
        <v>13034554</v>
      </c>
    </row>
    <row r="99" customFormat="false" ht="12.8" hidden="false" customHeight="false" outlineLevel="0" collapsed="false">
      <c r="A99" s="0" t="n">
        <v>146</v>
      </c>
      <c r="B99" s="135" t="n">
        <v>7415.92902558409</v>
      </c>
      <c r="C99" s="0" t="n">
        <v>13030623</v>
      </c>
    </row>
    <row r="100" customFormat="false" ht="12.8" hidden="false" customHeight="false" outlineLevel="0" collapsed="false">
      <c r="A100" s="0" t="n">
        <v>147</v>
      </c>
      <c r="B100" s="135" t="n">
        <v>7425.6110953153</v>
      </c>
      <c r="C100" s="0" t="n">
        <v>13043093</v>
      </c>
    </row>
    <row r="101" customFormat="false" ht="12.8" hidden="false" customHeight="false" outlineLevel="0" collapsed="false">
      <c r="A101" s="0" t="n">
        <v>148</v>
      </c>
      <c r="B101" s="135" t="n">
        <v>7433.44781387518</v>
      </c>
      <c r="C101" s="0" t="n">
        <v>13151534</v>
      </c>
    </row>
    <row r="102" customFormat="false" ht="12.8" hidden="false" customHeight="false" outlineLevel="0" collapsed="false">
      <c r="A102" s="0" t="n">
        <v>149</v>
      </c>
      <c r="B102" s="135" t="n">
        <v>7453.90842223505</v>
      </c>
      <c r="C102" s="0" t="n">
        <v>13110552</v>
      </c>
    </row>
    <row r="103" customFormat="false" ht="12.8" hidden="false" customHeight="false" outlineLevel="0" collapsed="false">
      <c r="A103" s="0" t="n">
        <v>150</v>
      </c>
      <c r="B103" s="135" t="n">
        <v>7440.24519731084</v>
      </c>
      <c r="C103" s="0" t="n">
        <v>13100448</v>
      </c>
    </row>
    <row r="104" customFormat="false" ht="12.8" hidden="false" customHeight="false" outlineLevel="0" collapsed="false">
      <c r="A104" s="0" t="n">
        <v>151</v>
      </c>
      <c r="B104" s="135" t="n">
        <v>7484.50162904636</v>
      </c>
      <c r="C104" s="0" t="n">
        <v>13066691</v>
      </c>
    </row>
    <row r="105" customFormat="false" ht="12.8" hidden="false" customHeight="false" outlineLevel="0" collapsed="false">
      <c r="A105" s="0" t="n">
        <v>152</v>
      </c>
      <c r="B105" s="135" t="n">
        <v>7501.58969859298</v>
      </c>
      <c r="C105" s="0" t="n">
        <v>13054412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BH1" activePane="topRight" state="frozen"/>
      <selection pane="topLeft" activeCell="A1" activeCellId="0" sqref="A1"/>
      <selection pane="topRight" activeCell="BJ3" activeCellId="0" sqref="BJ3"/>
    </sheetView>
  </sheetViews>
  <sheetFormatPr defaultColWidth="8.99218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4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AW3" s="0"/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0"/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-0.0333311275431856</v>
      </c>
      <c r="AM4" s="26"/>
      <c r="AN4" s="26"/>
      <c r="AO4" s="26"/>
      <c r="AP4" s="26"/>
      <c r="AQ4" s="4" t="n">
        <v>545118865</v>
      </c>
      <c r="AR4" s="4" t="n">
        <f aca="false">AQ4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W4" s="0"/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0.060679820612049</v>
      </c>
      <c r="BL4" s="25" t="n">
        <f aca="false">SUM(P14:P17)/AVERAGE(AG14:AG17)</f>
        <v>0.0139490688243348</v>
      </c>
      <c r="BM4" s="25" t="n">
        <f aca="false">SUM(D14:D17)/AVERAGE(AG14:AG17)</f>
        <v>0.0800618793308999</v>
      </c>
      <c r="BN4" s="25" t="n">
        <f aca="false">(SUM(H14:H17)+SUM(J14:J17))/AVERAGE(AG14:AG17)</f>
        <v>0</v>
      </c>
      <c r="BO4" s="26" t="n">
        <f aca="false">AL4-BN4</f>
        <v>-0.0333311275431856</v>
      </c>
      <c r="BP4" s="0"/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-0.0317925148885412</v>
      </c>
      <c r="AM5" s="26"/>
      <c r="AN5" s="26"/>
      <c r="AO5" s="26"/>
      <c r="AP5" s="26"/>
      <c r="AQ5" s="4" t="n">
        <v>527406836</v>
      </c>
      <c r="AR5" s="4" t="n">
        <f aca="false">AQ5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W5" s="0"/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0.0611933696787911</v>
      </c>
      <c r="BL5" s="25" t="n">
        <f aca="false">SUM(P18:P21)/AVERAGE(AG18:AG21)</f>
        <v>0.013951214491787</v>
      </c>
      <c r="BM5" s="25" t="n">
        <f aca="false">SUM(D18:D21)/AVERAGE(AG18:AG21)</f>
        <v>0.0790346700755453</v>
      </c>
      <c r="BN5" s="25" t="n">
        <f aca="false">(SUM(H18:H21)+SUM(J18:J21))/AVERAGE(AG18:AG21)</f>
        <v>0</v>
      </c>
      <c r="BO5" s="26" t="n">
        <f aca="false">AL5-BN5</f>
        <v>-0.0317925148885412</v>
      </c>
      <c r="BP5" s="0"/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-0.0349883259675642</v>
      </c>
      <c r="AM6" s="4" t="n">
        <f aca="false">41598953.80094*100/AVERAGE(AF22:AF25)</f>
        <v>22247411.6609202</v>
      </c>
      <c r="AN6" s="26"/>
      <c r="AO6" s="26"/>
      <c r="AP6" s="4" t="n">
        <v>46349018</v>
      </c>
      <c r="AQ6" s="4" t="n">
        <v>580675520</v>
      </c>
      <c r="AR6" s="4" t="n">
        <f aca="false">AQ6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W6" s="0"/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0.0631249801285343</v>
      </c>
      <c r="BL6" s="25" t="n">
        <f aca="false">SUM(P22:P25)/AVERAGE(AG22:AG25)</f>
        <v>0.0170142866537456</v>
      </c>
      <c r="BM6" s="25" t="n">
        <f aca="false">SUM(D22:D25)/AVERAGE(AG22:AG25)</f>
        <v>0.0810990194423529</v>
      </c>
      <c r="BN6" s="25" t="n">
        <f aca="false">(SUM(H22:H25)+SUM(J22:J25))/AVERAGE(AG22:AG25)</f>
        <v>0</v>
      </c>
      <c r="BO6" s="26" t="n">
        <f aca="false">AL6-BN6</f>
        <v>-0.0349883259675642</v>
      </c>
      <c r="BP6" s="27" t="n">
        <f aca="false">BM6+BN6</f>
        <v>0.0810990194423529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-0.0357475481973226</v>
      </c>
      <c r="AM7" s="4" t="n">
        <v>20644316.2443057</v>
      </c>
      <c r="AN7" s="26" t="n">
        <f aca="false">AM7/AVERAGE(AG26:AG29)</f>
        <v>0.004</v>
      </c>
      <c r="AO7" s="26" t="n">
        <f aca="false">AVERAGE(AG26:AG29)/AVERAGE(AG22:AG25)-1</f>
        <v>-0.024817924445603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W7" s="0"/>
      <c r="AX7" s="2" t="n">
        <f aca="false">(AV7-AV6)/AV6</f>
        <v>-0.0135477210481409</v>
      </c>
      <c r="BI7" s="25" t="n">
        <f aca="false">T14/AG14</f>
        <v>0.0139722372577803</v>
      </c>
      <c r="BJ7" s="2" t="n">
        <f aca="false">BJ6+1</f>
        <v>2018</v>
      </c>
      <c r="BK7" s="25" t="n">
        <f aca="false">SUM(T26:T29)/AVERAGE(AG26:AG29)</f>
        <v>0.0627166148426958</v>
      </c>
      <c r="BL7" s="25" t="n">
        <f aca="false">SUM(P26:P29)/AVERAGE(AG26:AG29)</f>
        <v>0.0167069454004189</v>
      </c>
      <c r="BM7" s="25" t="n">
        <f aca="false">SUM(D26:D29)/AVERAGE(AG26:AG29)</f>
        <v>0.0817572176395996</v>
      </c>
      <c r="BN7" s="25" t="n">
        <f aca="false">(SUM(H26:H29)+SUM(J26:J29))/AVERAGE(AG26:AG29)</f>
        <v>0</v>
      </c>
      <c r="BO7" s="26" t="n">
        <f aca="false">AL7-BN7</f>
        <v>-0.0357475481973226</v>
      </c>
      <c r="BP7" s="0"/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29"/>
      <c r="AI8" s="4"/>
      <c r="AJ8" s="25"/>
      <c r="AK8" s="21" t="n">
        <f aca="false">AK7+1</f>
        <v>2019</v>
      </c>
      <c r="AL8" s="26" t="n">
        <f aca="false">SUM(AB30:AB33)/AVERAGE(AG30:AG33)</f>
        <v>-0.0393593216074116</v>
      </c>
      <c r="AM8" s="4" t="n"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W8" s="0"/>
      <c r="AX8" s="2" t="n">
        <f aca="false">(AV8-AV7)/AV7</f>
        <v>0.00641144738254397</v>
      </c>
      <c r="BI8" s="25" t="n">
        <f aca="false">T15/AG15</f>
        <v>0.0144979417368471</v>
      </c>
      <c r="BJ8" s="2" t="n">
        <f aca="false">BJ7+1</f>
        <v>2019</v>
      </c>
      <c r="BK8" s="25" t="n">
        <f aca="false">SUM(T30:T33)/AVERAGE(AG30:AG33)</f>
        <v>0.0590651268622762</v>
      </c>
      <c r="BL8" s="25" t="n">
        <f aca="false">SUM(P30:P33)/AVERAGE(AG30:AG33)</f>
        <v>0.0165870890789811</v>
      </c>
      <c r="BM8" s="25" t="n">
        <f aca="false">SUM(D30:D33)/AVERAGE(AG30:AG33)</f>
        <v>0.0818373593907067</v>
      </c>
      <c r="BN8" s="25" t="n">
        <f aca="false">(SUM(H30:H33)+SUM(J30:J33))/AVERAGE(AG30:AG33)</f>
        <v>0</v>
      </c>
      <c r="BO8" s="26" t="n">
        <f aca="false">AL8-BN8</f>
        <v>-0.0393593216074116</v>
      </c>
      <c r="BP8" s="0"/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-0.0385869318422132</v>
      </c>
      <c r="AM9" s="4" t="n"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30" t="n">
        <f aca="false">((((((AP8*((1+AO9)^(1/12))-AM9/12)*((1+AO9)^(1/12))-AM9/12)*((1+AO9)^(1/12))-AM9/12)*((1+AO9)^(1/12))-AM9/12)*((1+AO9)^(1/12))-AM9/12)*((1+AO9)^(1/12))-AM9/12)*((1+AO9)^(1/12))-AM9/12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8" t="n">
        <f aca="false">AQ9/AG37</f>
        <v>0.0794569090341755</v>
      </c>
      <c r="AT9" s="28" t="n">
        <f aca="false">AR9/AG37</f>
        <v>0.077835740083139</v>
      </c>
      <c r="AV9" s="2" t="n">
        <v>11339977</v>
      </c>
      <c r="AW9" s="0"/>
      <c r="AX9" s="2" t="n">
        <f aca="false">(AV9-AV8)/AV8</f>
        <v>0.0231922236511452</v>
      </c>
      <c r="BI9" s="25" t="n">
        <f aca="false">T16/AG16</f>
        <v>0.0148560428375475</v>
      </c>
      <c r="BJ9" s="2" t="n">
        <f aca="false">BJ8+1</f>
        <v>2020</v>
      </c>
      <c r="BK9" s="25" t="n">
        <f aca="false">SUM(T34:T37)/AVERAGE(AG34:AG37)</f>
        <v>0.0594805635567155</v>
      </c>
      <c r="BL9" s="25" t="n">
        <f aca="false">SUM(P34:P37)/AVERAGE(AG34:AG37)</f>
        <v>0.015802713988265</v>
      </c>
      <c r="BM9" s="25" t="n">
        <f aca="false">SUM(D34:D37)/AVERAGE(AG34:AG37)</f>
        <v>0.0822647814106637</v>
      </c>
      <c r="BN9" s="25" t="n">
        <f aca="false">(SUM(H34:H37)+SUM(J34:J37))/AVERAGE(AG34:AG37)</f>
        <v>0</v>
      </c>
      <c r="BO9" s="26" t="n">
        <f aca="false">AL9-BN9</f>
        <v>-0.0385869318422132</v>
      </c>
      <c r="BP9" s="0"/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-0.0396619490785859</v>
      </c>
      <c r="AM10" s="4" t="n">
        <v>17835539.214349</v>
      </c>
      <c r="AN10" s="26" t="n">
        <f aca="false">AM10/AVERAGE(AG38:AG41)</f>
        <v>0.00344631019073735</v>
      </c>
      <c r="AO10" s="26" t="n">
        <f aca="false">AVERAGE(AG38:AG41)/AVERAGE(AG34:AG37)-1</f>
        <v>0.0348266162632143</v>
      </c>
      <c r="AP10" s="26"/>
      <c r="AQ10" s="4" t="n">
        <f aca="false">AQ9*(1+AO10)</f>
        <v>431770379.165474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404842441.810021</v>
      </c>
      <c r="AS10" s="28" t="n">
        <f aca="false">AQ10/AG41</f>
        <v>0.0838244871318075</v>
      </c>
      <c r="AT10" s="28" t="n">
        <f aca="false">AR10/AG41</f>
        <v>0.0785966608443696</v>
      </c>
      <c r="AV10" s="2" t="n">
        <v>11479064</v>
      </c>
      <c r="AW10" s="0"/>
      <c r="AX10" s="2" t="n">
        <f aca="false">(AV10-AV9)/AV9</f>
        <v>0.0122651924249935</v>
      </c>
      <c r="BI10" s="25" t="n">
        <f aca="false">T17/AG17</f>
        <v>0.0173910777907421</v>
      </c>
      <c r="BJ10" s="2" t="n">
        <f aca="false">BJ9+1</f>
        <v>2021</v>
      </c>
      <c r="BK10" s="25" t="n">
        <f aca="false">SUM(T38:T41)/AVERAGE(AG38:AG41)</f>
        <v>0.0595524325384092</v>
      </c>
      <c r="BL10" s="25" t="n">
        <f aca="false">SUM(P38:P41)/AVERAGE(AG38:AG41)</f>
        <v>0.0156043172032818</v>
      </c>
      <c r="BM10" s="25" t="n">
        <f aca="false">SUM(D38:D41)/AVERAGE(AG38:AG41)</f>
        <v>0.0836100644137133</v>
      </c>
      <c r="BN10" s="25" t="n">
        <f aca="false">(SUM(H38:H41)+SUM(J38:J41))/AVERAGE(AG38:AG41)</f>
        <v>0</v>
      </c>
      <c r="BO10" s="26" t="n">
        <f aca="false">AL10-BN10</f>
        <v>-0.0396619490785859</v>
      </c>
      <c r="BP10" s="0"/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-0.0427699780636024</v>
      </c>
      <c r="AM11" s="4" t="n">
        <v>16827143.6015023</v>
      </c>
      <c r="AN11" s="26" t="n">
        <f aca="false">AM11/AVERAGE(AG42:AG45)</f>
        <v>0.00321300260813125</v>
      </c>
      <c r="AO11" s="26" t="n">
        <f aca="false">AVERAGE(AG42:AG45)/AVERAGE(AG38:AG41)-1</f>
        <v>0.011969546686639</v>
      </c>
      <c r="AP11" s="26"/>
      <c r="AQ11" s="4" t="n">
        <f aca="false">AQ10*(1+AO11)</f>
        <v>436938474.876803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392768962.618018</v>
      </c>
      <c r="AS11" s="28" t="n">
        <f aca="false">AQ11/AG45</f>
        <v>0.0823597767718375</v>
      </c>
      <c r="AT11" s="28" t="n">
        <f aca="false">AR11/AG45</f>
        <v>0.0740341396880808</v>
      </c>
      <c r="AV11" s="2" t="n">
        <v>11462881</v>
      </c>
      <c r="AW11" s="0"/>
      <c r="AX11" s="2" t="n">
        <f aca="false">(AV11-AV10)/AV10</f>
        <v>-0.00140978393360295</v>
      </c>
      <c r="BI11" s="25" t="n">
        <f aca="false">T18/AG18</f>
        <v>0.0149889772472879</v>
      </c>
      <c r="BJ11" s="2" t="n">
        <f aca="false">BJ10+1</f>
        <v>2022</v>
      </c>
      <c r="BK11" s="25" t="n">
        <f aca="false">SUM(T42:T45)/AVERAGE(AG42:AG45)</f>
        <v>0.0612804508084448</v>
      </c>
      <c r="BL11" s="25" t="n">
        <f aca="false">SUM(P42:P45)/AVERAGE(AG42:AG45)</f>
        <v>0.0160464962470184</v>
      </c>
      <c r="BM11" s="25" t="n">
        <f aca="false">SUM(D42:D45)/AVERAGE(AG42:AG45)</f>
        <v>0.0880039326250288</v>
      </c>
      <c r="BN11" s="25" t="n">
        <f aca="false">(SUM(H42:H45)+SUM(J42:J45))/AVERAGE(AG42:AG45)</f>
        <v>0</v>
      </c>
      <c r="BO11" s="26" t="n">
        <f aca="false">AL11-BN11</f>
        <v>-0.0427699780636024</v>
      </c>
      <c r="BP11" s="27" t="n">
        <f aca="false">BM11+BN11</f>
        <v>0.0880039326250288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-0.0450607223641574</v>
      </c>
      <c r="AM12" s="4" t="n">
        <v>15842663.6881786</v>
      </c>
      <c r="AN12" s="26" t="n">
        <f aca="false">AM12/AVERAGE(AG46:AG49)</f>
        <v>0.00290452970237911</v>
      </c>
      <c r="AO12" s="26" t="n">
        <f aca="false">AVERAGE(AG46:AG49)/AVERAGE(AG42:AG45)-1</f>
        <v>0.0414850927614949</v>
      </c>
      <c r="AP12" s="26"/>
      <c r="AQ12" s="4" t="n">
        <f aca="false">AQ11*(1+AO12)</f>
        <v>455064908.038133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392921334.089407</v>
      </c>
      <c r="AS12" s="28" t="n">
        <f aca="false">AQ12/AG49</f>
        <v>0.0816293722898684</v>
      </c>
      <c r="AT12" s="28" t="n">
        <f aca="false">AR12/AG49</f>
        <v>0.0704820813349296</v>
      </c>
      <c r="AV12" s="2" t="n">
        <v>11332510</v>
      </c>
      <c r="AW12" s="0"/>
      <c r="AX12" s="2" t="n">
        <f aca="false">(AV12-AV11)/AV11</f>
        <v>-0.0113733188017916</v>
      </c>
      <c r="BI12" s="25" t="n">
        <f aca="false">T19/AG19</f>
        <v>0.0149060991060669</v>
      </c>
      <c r="BJ12" s="2" t="n">
        <f aca="false">BJ11+1</f>
        <v>2023</v>
      </c>
      <c r="BK12" s="25" t="n">
        <f aca="false">SUM(T46:T49)/AVERAGE(AG46:AG49)</f>
        <v>0.0621423159254575</v>
      </c>
      <c r="BL12" s="25" t="n">
        <f aca="false">SUM(P46:P49)/AVERAGE(AG46:AG49)</f>
        <v>0.0160553508380226</v>
      </c>
      <c r="BM12" s="25" t="n">
        <f aca="false">SUM(D46:D49)/AVERAGE(AG46:AG49)</f>
        <v>0.0911476874515923</v>
      </c>
      <c r="BN12" s="25" t="n">
        <f aca="false">(SUM(H46:H49)+SUM(J46:J49))/AVERAGE(AG46:AG49)</f>
        <v>0</v>
      </c>
      <c r="BO12" s="26" t="n">
        <f aca="false">AL12-BN12</f>
        <v>-0.0450607223641574</v>
      </c>
      <c r="BP12" s="27" t="n">
        <f aca="false">BM12+BN12</f>
        <v>0.0911476874515923</v>
      </c>
    </row>
    <row r="13" customFormat="false" ht="12.8" hidden="false" customHeight="false" outlineLevel="0" collapsed="false">
      <c r="C13" s="3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-0.0480054466220163</v>
      </c>
      <c r="AM13" s="13" t="n">
        <v>14900507.1403892</v>
      </c>
      <c r="AN13" s="34" t="n">
        <f aca="false">AM13/AVERAGE(AG50:AG53)</f>
        <v>0.00261538336765756</v>
      </c>
      <c r="AO13" s="34" t="n">
        <f aca="false">'GDP evolution by scenario'!G49</f>
        <v>0.0445117056636055</v>
      </c>
      <c r="AP13" s="34"/>
      <c r="AQ13" s="13" t="n">
        <f aca="false">AQ12*(1+AO13)</f>
        <v>475320623.282562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395208827.733407</v>
      </c>
      <c r="AS13" s="35" t="n">
        <f aca="false">AQ13/AG53</f>
        <v>0.0822057518984668</v>
      </c>
      <c r="AT13" s="35" t="n">
        <f aca="false">AR13/AG53</f>
        <v>0.0683505769566053</v>
      </c>
      <c r="AW13" s="0"/>
      <c r="BI13" s="27" t="n">
        <f aca="false">T20/AG20</f>
        <v>0.0145206109826872</v>
      </c>
      <c r="BJ13" s="0" t="n">
        <f aca="false">BJ12+1</f>
        <v>2024</v>
      </c>
      <c r="BK13" s="27" t="n">
        <f aca="false">SUM(T50:T53)/AVERAGE(AG50:AG53)</f>
        <v>0.0629718447013851</v>
      </c>
      <c r="BL13" s="27" t="n">
        <f aca="false">SUM(P50:P53)/AVERAGE(AG50:AG53)</f>
        <v>0.0165049349817044</v>
      </c>
      <c r="BM13" s="27" t="n">
        <f aca="false">SUM(D50:D53)/AVERAGE(AG50:AG53)</f>
        <v>0.094472356341697</v>
      </c>
      <c r="BN13" s="27" t="n">
        <f aca="false">(SUM(H50:H53)+SUM(J50:J53))/AVERAGE(AG50:AG53)</f>
        <v>0</v>
      </c>
      <c r="BO13" s="34" t="n">
        <f aca="false">AL13-BN13</f>
        <v>-0.0480054466220163</v>
      </c>
      <c r="BP13" s="27" t="n">
        <f aca="false">BM13+BN13</f>
        <v>0.094472356341697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93656514.9811863</v>
      </c>
      <c r="E14" s="6"/>
      <c r="F14" s="8" t="n">
        <f aca="false">'Central pensions'!I14</f>
        <v>17023180.2310724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2734055.21918241</v>
      </c>
      <c r="M14" s="8"/>
      <c r="N14" s="8" t="n">
        <f aca="false">'Central pensions'!L14</f>
        <v>691941.255166631</v>
      </c>
      <c r="O14" s="6"/>
      <c r="P14" s="6" t="n">
        <f aca="false">'Central pensions'!X14</f>
        <v>17993882.1597402</v>
      </c>
      <c r="Q14" s="8"/>
      <c r="R14" s="8" t="n">
        <f aca="false">'Central SIPA income'!G9</f>
        <v>17937720.4134236</v>
      </c>
      <c r="S14" s="8"/>
      <c r="T14" s="6" t="n">
        <f aca="false">'Central SIPA income'!J9</f>
        <v>68586428.6934475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-2376007.07758046</v>
      </c>
      <c r="AA14" s="6"/>
      <c r="AB14" s="6" t="n">
        <f aca="false">T14-P14-D14</f>
        <v>-43063968.447479</v>
      </c>
      <c r="AC14" s="24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-0.00877287235786959</v>
      </c>
      <c r="AK14" s="37" t="n">
        <f aca="false">AK13+1</f>
        <v>2025</v>
      </c>
      <c r="AL14" s="38" t="n">
        <f aca="false">SUM(AB54:AB57)/AVERAGE(AG54:AG57)</f>
        <v>-0.0507682837017459</v>
      </c>
      <c r="AM14" s="6" t="n">
        <v>13946867.9480024</v>
      </c>
      <c r="AN14" s="38" t="n">
        <f aca="false">AM14/AVERAGE(AG54:AG57)</f>
        <v>0.00236530883409872</v>
      </c>
      <c r="AO14" s="38" t="n">
        <f aca="false">'GDP evolution by scenario'!G53</f>
        <v>0.0349589933534289</v>
      </c>
      <c r="AP14" s="38"/>
      <c r="AQ14" s="6" t="n">
        <f aca="false">AQ13*(1+AO14)</f>
        <v>491937353.792645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394855980.109562</v>
      </c>
      <c r="AS14" s="39" t="n">
        <f aca="false">AQ14/AG57</f>
        <v>0.0823035574351415</v>
      </c>
      <c r="AT14" s="39" t="n">
        <f aca="false">AR14/AG57</f>
        <v>0.0660613624621288</v>
      </c>
      <c r="AU14" s="5"/>
      <c r="AV14" s="5"/>
      <c r="AW14" s="40" t="n">
        <f aca="false">workers_and_wage_central!C2</f>
        <v>10914398</v>
      </c>
      <c r="AX14" s="5"/>
      <c r="AY14" s="36" t="n">
        <f aca="false">(AW14-AV6)/AV6</f>
        <v>-0.0223205379996999</v>
      </c>
      <c r="AZ14" s="41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0.0168103242493383</v>
      </c>
      <c r="BJ14" s="5" t="n">
        <f aca="false">BJ13+1</f>
        <v>2025</v>
      </c>
      <c r="BK14" s="36" t="n">
        <f aca="false">SUM(T54:T57)/AVERAGE(AG54:AG57)</f>
        <v>0.0630727122588478</v>
      </c>
      <c r="BL14" s="36" t="n">
        <f aca="false">SUM(P54:P57)/AVERAGE(AG54:AG57)</f>
        <v>0.0167039879028816</v>
      </c>
      <c r="BM14" s="36" t="n">
        <f aca="false">SUM(D54:D57)/AVERAGE(AG54:AG57)</f>
        <v>0.097137008057712</v>
      </c>
      <c r="BN14" s="36" t="n">
        <f aca="false">(SUM(H54:H57)+SUM(J54:J57))/AVERAGE(AG54:AG57)</f>
        <v>0</v>
      </c>
      <c r="BO14" s="38" t="n">
        <f aca="false">AL14-BN14</f>
        <v>-0.0507682837017459</v>
      </c>
      <c r="BP14" s="27" t="n">
        <f aca="false">BM14+BN14</f>
        <v>0.097137008057712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108601503.529371</v>
      </c>
      <c r="E15" s="9"/>
      <c r="F15" s="42" t="n">
        <f aca="false">'Central pensions'!I15</f>
        <v>19739608.8068971</v>
      </c>
      <c r="G15" s="9" t="n">
        <f aca="false">'Central pensions'!K15</f>
        <v>0</v>
      </c>
      <c r="H15" s="9" t="n">
        <f aca="false">'Central pensions'!V15</f>
        <v>0</v>
      </c>
      <c r="I15" s="42" t="n">
        <f aca="false">'Central pensions'!M15</f>
        <v>0</v>
      </c>
      <c r="J15" s="9" t="n">
        <f aca="false">'Central pensions'!W15</f>
        <v>0</v>
      </c>
      <c r="K15" s="9"/>
      <c r="L15" s="42" t="n">
        <f aca="false">'Central pensions'!N15</f>
        <v>2420800.43581521</v>
      </c>
      <c r="M15" s="42"/>
      <c r="N15" s="42" t="n">
        <f aca="false">'Central pensions'!L15</f>
        <v>804665.009123139</v>
      </c>
      <c r="O15" s="9"/>
      <c r="P15" s="9" t="n">
        <f aca="false">'Central pensions'!X15</f>
        <v>16988574.4350815</v>
      </c>
      <c r="Q15" s="42"/>
      <c r="R15" s="42" t="n">
        <f aca="false">'Central SIPA income'!G10</f>
        <v>21890721.9257899</v>
      </c>
      <c r="S15" s="42"/>
      <c r="T15" s="9" t="n">
        <f aca="false">'Central SIPA income'!J10</f>
        <v>83701072.5893412</v>
      </c>
      <c r="U15" s="9"/>
      <c r="V15" s="42" t="n">
        <f aca="false">'Central SIPA income'!F10</f>
        <v>147604.86706059</v>
      </c>
      <c r="W15" s="42"/>
      <c r="X15" s="42" t="n">
        <f aca="false">'Central SIPA income'!M10</f>
        <v>370740.870392189</v>
      </c>
      <c r="Y15" s="9"/>
      <c r="Z15" s="9" t="n">
        <f aca="false">R15+V15-N15-L15-F15</f>
        <v>-926747.45898499</v>
      </c>
      <c r="AA15" s="9"/>
      <c r="AB15" s="9" t="n">
        <f aca="false">T15-P15-D15</f>
        <v>-41889005.3751109</v>
      </c>
      <c r="AC15" s="24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-0.00725563413413377</v>
      </c>
      <c r="AK15" s="44" t="n">
        <f aca="false">AK14+1</f>
        <v>2026</v>
      </c>
      <c r="AL15" s="45" t="n">
        <f aca="false">SUM(AB58:AB61)/AVERAGE(AG58:AG61)</f>
        <v>-0.0510980730013038</v>
      </c>
      <c r="AM15" s="9" t="n">
        <v>13032040.9288315</v>
      </c>
      <c r="AN15" s="45" t="n">
        <f aca="false">AM15/AVERAGE(AG58:AG61)</f>
        <v>0.00212860340249074</v>
      </c>
      <c r="AO15" s="45" t="n">
        <f aca="false">'GDP evolution by scenario'!G57</f>
        <v>0.0383143306938398</v>
      </c>
      <c r="AP15" s="45"/>
      <c r="AQ15" s="9" t="n">
        <f aca="false">AQ14*(1+AO15)</f>
        <v>510785604.246509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396725283.119117</v>
      </c>
      <c r="AS15" s="46" t="n">
        <f aca="false">AQ15/AG61</f>
        <v>0.0817102929599263</v>
      </c>
      <c r="AT15" s="46" t="n">
        <f aca="false">AR15/AG61</f>
        <v>0.0634640812872797</v>
      </c>
      <c r="AU15" s="7"/>
      <c r="AV15" s="7"/>
      <c r="AW15" s="47" t="n">
        <f aca="false">workers_and_wage_central!C3</f>
        <v>10964047</v>
      </c>
      <c r="AX15" s="7"/>
      <c r="AY15" s="43" t="n">
        <f aca="false">(AW15-AW14)/AW14</f>
        <v>0.00454894534723766</v>
      </c>
      <c r="AZ15" s="48" t="n">
        <f aca="false">workers_and_wage_central!B3</f>
        <v>6793.27420829396</v>
      </c>
      <c r="BA15" s="43" t="n">
        <f aca="false">(AZ15-AZ14)/AZ14</f>
        <v>0.0590019653843375</v>
      </c>
      <c r="BB15" s="7"/>
      <c r="BC15" s="7"/>
      <c r="BD15" s="7"/>
      <c r="BE15" s="7"/>
      <c r="BF15" s="7"/>
      <c r="BG15" s="7"/>
      <c r="BH15" s="7"/>
      <c r="BI15" s="43" t="n">
        <f aca="false">T22/AG22</f>
        <v>0.0150542443645621</v>
      </c>
      <c r="BJ15" s="7" t="n">
        <f aca="false">BJ14+1</f>
        <v>2026</v>
      </c>
      <c r="BK15" s="43" t="n">
        <f aca="false">SUM(T58:T61)/AVERAGE(AG58:AG61)</f>
        <v>0.0634764710712304</v>
      </c>
      <c r="BL15" s="43" t="n">
        <f aca="false">SUM(P58:P61)/AVERAGE(AG58:AG61)</f>
        <v>0.0164883855987011</v>
      </c>
      <c r="BM15" s="43" t="n">
        <f aca="false">SUM(D58:D61)/AVERAGE(AG58:AG61)</f>
        <v>0.0980861584738332</v>
      </c>
      <c r="BN15" s="43" t="n">
        <f aca="false">(SUM(H58:H61)+SUM(J58:J61))/AVERAGE(AG58:AG61)</f>
        <v>0</v>
      </c>
      <c r="BO15" s="45" t="n">
        <f aca="false">AL15-BN15</f>
        <v>-0.0510980730013038</v>
      </c>
      <c r="BP15" s="27" t="n">
        <f aca="false">BM15+BN15</f>
        <v>0.0980861584738332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105207926.466812</v>
      </c>
      <c r="E16" s="9"/>
      <c r="F16" s="42" t="n">
        <f aca="false">'Central pensions'!I16</f>
        <v>19122786.0052417</v>
      </c>
      <c r="G16" s="9" t="n">
        <f aca="false">'Central pensions'!K16</f>
        <v>0</v>
      </c>
      <c r="H16" s="9" t="n">
        <f aca="false">'Central pensions'!V16</f>
        <v>0</v>
      </c>
      <c r="I16" s="42" t="n">
        <f aca="false">'Central pensions'!M16</f>
        <v>0</v>
      </c>
      <c r="J16" s="9" t="n">
        <f aca="false">'Central pensions'!W16</f>
        <v>0</v>
      </c>
      <c r="K16" s="9"/>
      <c r="L16" s="42" t="n">
        <f aca="false">'Central pensions'!N16</f>
        <v>2884467.35077997</v>
      </c>
      <c r="M16" s="42"/>
      <c r="N16" s="42" t="n">
        <f aca="false">'Central pensions'!L16</f>
        <v>781861.190604858</v>
      </c>
      <c r="O16" s="9"/>
      <c r="P16" s="9" t="n">
        <f aca="false">'Central pensions'!X16</f>
        <v>19269084.3797401</v>
      </c>
      <c r="Q16" s="42"/>
      <c r="R16" s="42" t="n">
        <f aca="false">'Central SIPA income'!G11</f>
        <v>20363170.4440626</v>
      </c>
      <c r="S16" s="42"/>
      <c r="T16" s="9" t="n">
        <f aca="false">'Central SIPA income'!J11</f>
        <v>77860347.1034731</v>
      </c>
      <c r="U16" s="9"/>
      <c r="V16" s="42" t="n">
        <f aca="false">'Central SIPA income'!F11</f>
        <v>145739.623465049</v>
      </c>
      <c r="W16" s="42"/>
      <c r="X16" s="42" t="n">
        <f aca="false">'Central SIPA income'!M11</f>
        <v>366055.91624484</v>
      </c>
      <c r="Y16" s="9"/>
      <c r="Z16" s="9" t="n">
        <f aca="false">R16+V16-N16-L16-F16</f>
        <v>-2280204.47909894</v>
      </c>
      <c r="AA16" s="9"/>
      <c r="AB16" s="9" t="n">
        <f aca="false">T16-P16-D16</f>
        <v>-46616663.7430787</v>
      </c>
      <c r="AC16" s="24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-0.00889463223931394</v>
      </c>
      <c r="AK16" s="44" t="n">
        <f aca="false">AK15+1</f>
        <v>2027</v>
      </c>
      <c r="AL16" s="45" t="n">
        <f aca="false">SUM(AB62:AB65)/AVERAGE(AG62:AG65)</f>
        <v>-0.0516520060854012</v>
      </c>
      <c r="AM16" s="9" t="n">
        <v>12139889.4651339</v>
      </c>
      <c r="AN16" s="45" t="n">
        <f aca="false">AM16/AVERAGE(AG62:AG65)</f>
        <v>0.00191631513973071</v>
      </c>
      <c r="AO16" s="45" t="n">
        <f aca="false">'GDP evolution by scenario'!G61</f>
        <v>0.0347373327912499</v>
      </c>
      <c r="AP16" s="45"/>
      <c r="AQ16" s="9" t="n">
        <f aca="false">AQ15*(1+AO16)</f>
        <v>528528933.766199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398174480.95914</v>
      </c>
      <c r="AS16" s="46" t="n">
        <f aca="false">AQ16/AG65</f>
        <v>0.0824149877087056</v>
      </c>
      <c r="AT16" s="46" t="n">
        <f aca="false">AR16/AG65</f>
        <v>0.0620884550640023</v>
      </c>
      <c r="AU16" s="7"/>
      <c r="AV16" s="7"/>
      <c r="AW16" s="47" t="n">
        <f aca="false">workers_and_wage_central!C4</f>
        <v>11007761</v>
      </c>
      <c r="AX16" s="7"/>
      <c r="AY16" s="43" t="n">
        <f aca="false">(AW16-AW15)/AW15</f>
        <v>0.00398703143100353</v>
      </c>
      <c r="AZ16" s="48" t="n">
        <f aca="false">workers_and_wage_central!B4</f>
        <v>7130.72702106317</v>
      </c>
      <c r="BA16" s="43" t="n">
        <f aca="false">(AZ16-AZ15)/AZ15</f>
        <v>0.0496745460910759</v>
      </c>
      <c r="BB16" s="7"/>
      <c r="BC16" s="7"/>
      <c r="BD16" s="7"/>
      <c r="BE16" s="7"/>
      <c r="BF16" s="7"/>
      <c r="BG16" s="7"/>
      <c r="BH16" s="7"/>
      <c r="BI16" s="43" t="n">
        <f aca="false">T23/AG23</f>
        <v>0.0155002784354778</v>
      </c>
      <c r="BJ16" s="7" t="n">
        <f aca="false">BJ15+1</f>
        <v>2027</v>
      </c>
      <c r="BK16" s="43" t="n">
        <f aca="false">SUM(T62:T65)/AVERAGE(AG62:AG65)</f>
        <v>0.0641377167593998</v>
      </c>
      <c r="BL16" s="43" t="n">
        <f aca="false">SUM(P62:P65)/AVERAGE(AG62:AG65)</f>
        <v>0.0164280059788804</v>
      </c>
      <c r="BM16" s="43" t="n">
        <f aca="false">SUM(D62:D65)/AVERAGE(AG62:AG65)</f>
        <v>0.0993617168659206</v>
      </c>
      <c r="BN16" s="43" t="n">
        <f aca="false">(SUM(H62:H65)+SUM(J62:J65))/AVERAGE(AG62:AG65)</f>
        <v>0</v>
      </c>
      <c r="BO16" s="45" t="n">
        <f aca="false">AL16-BN16</f>
        <v>-0.0516520060854012</v>
      </c>
      <c r="BP16" s="27" t="n">
        <f aca="false">BM16+BN16</f>
        <v>0.0993617168659206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114010232.035168</v>
      </c>
      <c r="E17" s="9"/>
      <c r="F17" s="42" t="n">
        <f aca="false">'Central pensions'!I17</f>
        <v>20722709.2371622</v>
      </c>
      <c r="G17" s="9" t="n">
        <f aca="false">'Central pensions'!K17</f>
        <v>0</v>
      </c>
      <c r="H17" s="9" t="n">
        <f aca="false">'Central pensions'!V17</f>
        <v>0</v>
      </c>
      <c r="I17" s="42" t="n">
        <f aca="false">'Central pensions'!M17</f>
        <v>0</v>
      </c>
      <c r="J17" s="9" t="n">
        <f aca="false">'Central pensions'!W17</f>
        <v>0</v>
      </c>
      <c r="K17" s="9"/>
      <c r="L17" s="42" t="n">
        <f aca="false">'Central pensions'!N17</f>
        <v>2795939.83379415</v>
      </c>
      <c r="M17" s="42"/>
      <c r="N17" s="42" t="n">
        <f aca="false">'Central pensions'!L17</f>
        <v>849466.941818498</v>
      </c>
      <c r="O17" s="9"/>
      <c r="P17" s="9" t="n">
        <f aca="false">'Central pensions'!X17</f>
        <v>19181661.5695146</v>
      </c>
      <c r="Q17" s="42"/>
      <c r="R17" s="42" t="n">
        <f aca="false">'Central SIPA income'!G12</f>
        <v>23353413.6933449</v>
      </c>
      <c r="S17" s="42"/>
      <c r="T17" s="9" t="n">
        <f aca="false">'Central SIPA income'!J12</f>
        <v>89293801.3365699</v>
      </c>
      <c r="U17" s="9"/>
      <c r="V17" s="42" t="n">
        <f aca="false">'Central SIPA income'!F12</f>
        <v>142139.790789282</v>
      </c>
      <c r="W17" s="42"/>
      <c r="X17" s="42" t="n">
        <f aca="false">'Central SIPA income'!M12</f>
        <v>357014.174423874</v>
      </c>
      <c r="Y17" s="9"/>
      <c r="Z17" s="9" t="n">
        <f aca="false">R17+V17-N17-L17-F17</f>
        <v>-872562.528640624</v>
      </c>
      <c r="AA17" s="9"/>
      <c r="AB17" s="9" t="n">
        <f aca="false">T17-P17-D17</f>
        <v>-43898092.2681128</v>
      </c>
      <c r="AC17" s="24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-0.00854969915125857</v>
      </c>
      <c r="AK17" s="44" t="n">
        <f aca="false">AK16+1</f>
        <v>2028</v>
      </c>
      <c r="AL17" s="45" t="n">
        <f aca="false">SUM(AB66:AB69)/AVERAGE(AG66:AG69)</f>
        <v>-0.0523629690611759</v>
      </c>
      <c r="AM17" s="9" t="n">
        <v>11273018.6820578</v>
      </c>
      <c r="AN17" s="45" t="n">
        <f aca="false">AM17/AVERAGE(AG66:AG69)</f>
        <v>0.00172737878006474</v>
      </c>
      <c r="AO17" s="45" t="n">
        <f aca="false">'GDP evolution by scenario'!G65</f>
        <v>0.0301603844918357</v>
      </c>
      <c r="AP17" s="45"/>
      <c r="AQ17" s="9" t="n">
        <f aca="false">AQ16*(1+AO17)</f>
        <v>544469569.623648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398755561.084574</v>
      </c>
      <c r="AS17" s="46" t="n">
        <f aca="false">AQ17/AG69</f>
        <v>0.0827055003034902</v>
      </c>
      <c r="AT17" s="46" t="n">
        <f aca="false">AR17/AG69</f>
        <v>0.0605713891431891</v>
      </c>
      <c r="AU17" s="7"/>
      <c r="AV17" s="7"/>
      <c r="AW17" s="47" t="n">
        <f aca="false">workers_and_wage_central!C5</f>
        <v>10998612</v>
      </c>
      <c r="AX17" s="7"/>
      <c r="AY17" s="43" t="n">
        <f aca="false">(AW17-AW16)/AW16</f>
        <v>-0.000831140865067837</v>
      </c>
      <c r="AZ17" s="48" t="n">
        <f aca="false">workers_and_wage_central!B5</f>
        <v>7095.51972444848</v>
      </c>
      <c r="BA17" s="43" t="n">
        <f aca="false">(AZ17-AZ16)/AZ16</f>
        <v>-0.00493740631364791</v>
      </c>
      <c r="BB17" s="7"/>
      <c r="BC17" s="7"/>
      <c r="BD17" s="7"/>
      <c r="BE17" s="7"/>
      <c r="BF17" s="7"/>
      <c r="BG17" s="7"/>
      <c r="BH17" s="7"/>
      <c r="BI17" s="43" t="n">
        <f aca="false">T24/AG24</f>
        <v>0.0151019081839944</v>
      </c>
      <c r="BJ17" s="7" t="n">
        <f aca="false">BJ16+1</f>
        <v>2028</v>
      </c>
      <c r="BK17" s="43" t="n">
        <f aca="false">SUM(T66:T69)/AVERAGE(AG66:AG69)</f>
        <v>0.0641783296030466</v>
      </c>
      <c r="BL17" s="43" t="n">
        <f aca="false">SUM(P66:P69)/AVERAGE(AG66:AG69)</f>
        <v>0.0160748484853137</v>
      </c>
      <c r="BM17" s="43" t="n">
        <f aca="false">SUM(D66:D69)/AVERAGE(AG66:AG69)</f>
        <v>0.100466450178909</v>
      </c>
      <c r="BN17" s="43" t="n">
        <f aca="false">(SUM(H66:H69)+SUM(J66:J69))/AVERAGE(AG66:AG69)</f>
        <v>0</v>
      </c>
      <c r="BO17" s="45" t="n">
        <f aca="false">AL17-BN17</f>
        <v>-0.0523629690611759</v>
      </c>
      <c r="BP17" s="27" t="n">
        <f aca="false">BM17+BN17</f>
        <v>0.100466450178909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100100845.861131</v>
      </c>
      <c r="E18" s="6"/>
      <c r="F18" s="8" t="n">
        <f aca="false">'Central pensions'!I18</f>
        <v>18194513.6514971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2787177.88423236</v>
      </c>
      <c r="M18" s="8"/>
      <c r="N18" s="8" t="n">
        <f aca="false">'Central pensions'!L18</f>
        <v>743189.738182336</v>
      </c>
      <c r="O18" s="6"/>
      <c r="P18" s="6" t="n">
        <f aca="false">'Central pensions'!X18</f>
        <v>18551489.9540243</v>
      </c>
      <c r="Q18" s="8"/>
      <c r="R18" s="8" t="n">
        <f aca="false">'Central SIPA income'!G13</f>
        <v>19383245.4908199</v>
      </c>
      <c r="S18" s="8"/>
      <c r="T18" s="6" t="n">
        <f aca="false">'Central SIPA income'!J13</f>
        <v>74113519.1129883</v>
      </c>
      <c r="U18" s="6"/>
      <c r="V18" s="8" t="n">
        <f aca="false">'Central SIPA income'!F13</f>
        <v>133847.543868239</v>
      </c>
      <c r="W18" s="8"/>
      <c r="X18" s="8" t="n">
        <f aca="false">'Central SIPA income'!M13</f>
        <v>336186.440879338</v>
      </c>
      <c r="Y18" s="6"/>
      <c r="Z18" s="6" t="n">
        <f aca="false">R18+V18-N18-L18-F18</f>
        <v>-2207788.2392236</v>
      </c>
      <c r="AA18" s="6"/>
      <c r="AB18" s="6" t="n">
        <f aca="false">T18-P18-D18</f>
        <v>-44538816.7021674</v>
      </c>
      <c r="AC18" s="24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-0.00900768602219726</v>
      </c>
      <c r="AK18" s="37" t="n">
        <f aca="false">AK17+1</f>
        <v>2029</v>
      </c>
      <c r="AL18" s="38" t="n">
        <f aca="false">SUM(AB70:AB73)/AVERAGE(AG70:AG73)</f>
        <v>-0.0528370135053941</v>
      </c>
      <c r="AM18" s="6" t="n">
        <v>10452476.7322336</v>
      </c>
      <c r="AN18" s="38" t="n">
        <f aca="false">AM18/AVERAGE(AG70:AG73)</f>
        <v>0.00155808096949865</v>
      </c>
      <c r="AO18" s="38" t="n">
        <f aca="false">'GDP evolution by scenario'!G69</f>
        <v>0.0279607672126112</v>
      </c>
      <c r="AP18" s="38"/>
      <c r="AQ18" s="6" t="n">
        <f aca="false">AQ17*(1+AO18)</f>
        <v>559693356.514245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399319310.569291</v>
      </c>
      <c r="AS18" s="39" t="n">
        <f aca="false">AQ18/AG73</f>
        <v>0.0827872934868697</v>
      </c>
      <c r="AT18" s="39" t="n">
        <f aca="false">AR18/AG73</f>
        <v>0.0590654946575785</v>
      </c>
      <c r="AU18" s="5"/>
      <c r="AV18" s="5"/>
      <c r="AW18" s="40" t="n">
        <f aca="false">workers_and_wage_central!C6</f>
        <v>11038456</v>
      </c>
      <c r="AX18" s="5"/>
      <c r="AY18" s="36" t="n">
        <f aca="false">(AW18-AW17)/AW17</f>
        <v>0.00362263892934854</v>
      </c>
      <c r="AZ18" s="41" t="n">
        <f aca="false">workers_and_wage_central!B6</f>
        <v>6695.86118670765</v>
      </c>
      <c r="BA18" s="36" t="n">
        <f aca="false">(AZ18-AZ17)/AZ17</f>
        <v>-0.0563254776621592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36"/>
      <c r="BF18" s="5"/>
      <c r="BG18" s="5"/>
      <c r="BH18" s="5"/>
      <c r="BI18" s="36" t="n">
        <f aca="false">T25/AG25</f>
        <v>0.0174408438515785</v>
      </c>
      <c r="BJ18" s="5" t="n">
        <f aca="false">BJ17+1</f>
        <v>2029</v>
      </c>
      <c r="BK18" s="36" t="n">
        <f aca="false">SUM(T70:T73)/AVERAGE(AG70:AG73)</f>
        <v>0.0642003049845899</v>
      </c>
      <c r="BL18" s="36" t="n">
        <f aca="false">SUM(P70:P73)/AVERAGE(AG70:AG73)</f>
        <v>0.0159040879319266</v>
      </c>
      <c r="BM18" s="36" t="n">
        <f aca="false">SUM(D70:D73)/AVERAGE(AG70:AG73)</f>
        <v>0.101133230558057</v>
      </c>
      <c r="BN18" s="36" t="n">
        <f aca="false">(SUM(H70:H73)+SUM(J70:J73))/AVERAGE(AG70:AG73)</f>
        <v>0</v>
      </c>
      <c r="BO18" s="38" t="n">
        <f aca="false">AL18-BN18</f>
        <v>-0.0528370135053941</v>
      </c>
      <c r="BP18" s="27" t="n">
        <f aca="false">BM18+BN18</f>
        <v>0.101133230558057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102921861.115782</v>
      </c>
      <c r="E19" s="9"/>
      <c r="F19" s="42" t="n">
        <f aca="false">'Central pensions'!I19</f>
        <v>18707266.5670221</v>
      </c>
      <c r="G19" s="9" t="n">
        <f aca="false">'Central pensions'!K19</f>
        <v>0</v>
      </c>
      <c r="H19" s="9" t="n">
        <f aca="false">'Central pensions'!V19</f>
        <v>0</v>
      </c>
      <c r="I19" s="42" t="n">
        <f aca="false">'Central pensions'!M19</f>
        <v>0</v>
      </c>
      <c r="J19" s="9" t="n">
        <f aca="false">'Central pensions'!W19</f>
        <v>0</v>
      </c>
      <c r="K19" s="9"/>
      <c r="L19" s="42" t="n">
        <f aca="false">'Central pensions'!N19</f>
        <v>2360820.19908017</v>
      </c>
      <c r="M19" s="42"/>
      <c r="N19" s="42" t="n">
        <f aca="false">'Central pensions'!L19</f>
        <v>765282.273562469</v>
      </c>
      <c r="O19" s="9"/>
      <c r="P19" s="9" t="n">
        <f aca="false">'Central pensions'!X19</f>
        <v>16460664.5102601</v>
      </c>
      <c r="Q19" s="42"/>
      <c r="R19" s="42" t="n">
        <f aca="false">'Central SIPA income'!G14</f>
        <v>21638492.8158503</v>
      </c>
      <c r="S19" s="42"/>
      <c r="T19" s="9" t="n">
        <f aca="false">'Central SIPA income'!J14</f>
        <v>82736652.7263614</v>
      </c>
      <c r="U19" s="9"/>
      <c r="V19" s="42" t="n">
        <f aca="false">'Central SIPA income'!F14</f>
        <v>143367.248183063</v>
      </c>
      <c r="W19" s="42"/>
      <c r="X19" s="42" t="n">
        <f aca="false">'Central SIPA income'!M14</f>
        <v>360097.193511266</v>
      </c>
      <c r="Y19" s="9"/>
      <c r="Z19" s="9" t="n">
        <f aca="false">R19+V19-N19-L19-F19</f>
        <v>-51508.9756314158</v>
      </c>
      <c r="AA19" s="9"/>
      <c r="AB19" s="9" t="n">
        <f aca="false">T19-P19-D19</f>
        <v>-36645872.8996806</v>
      </c>
      <c r="AC19" s="24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-0.0066022372826418</v>
      </c>
      <c r="AK19" s="44" t="n">
        <f aca="false">AK18+1</f>
        <v>2030</v>
      </c>
      <c r="AL19" s="45" t="n">
        <f aca="false">SUM(AB74:AB77)/AVERAGE(AG74:AG77)</f>
        <v>-0.0531726687798734</v>
      </c>
      <c r="AM19" s="9" t="n">
        <v>9649081.86791266</v>
      </c>
      <c r="AN19" s="45" t="n">
        <f aca="false">AM19/AVERAGE(AG74:AG77)</f>
        <v>0.00139999345702112</v>
      </c>
      <c r="AO19" s="45" t="n">
        <f aca="false">'GDP evolution by scenario'!G73</f>
        <v>0.0273792709256424</v>
      </c>
      <c r="AP19" s="45"/>
      <c r="AQ19" s="9" t="n">
        <f aca="false">AQ18*(1+AO19)</f>
        <v>575017352.557531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400482806.103866</v>
      </c>
      <c r="AS19" s="46" t="n">
        <f aca="false">AQ19/AG77</f>
        <v>0.0824116462046517</v>
      </c>
      <c r="AT19" s="46" t="n">
        <f aca="false">AR19/AG77</f>
        <v>0.0573973066741074</v>
      </c>
      <c r="AU19" s="7"/>
      <c r="AV19" s="7"/>
      <c r="AW19" s="47" t="n">
        <f aca="false">workers_and_wage_central!C7</f>
        <v>11078450</v>
      </c>
      <c r="AX19" s="7"/>
      <c r="AY19" s="43" t="n">
        <f aca="false">(AW19-AW18)/AW18</f>
        <v>0.0036231516436719</v>
      </c>
      <c r="AZ19" s="48" t="n">
        <f aca="false">workers_and_wage_central!B7</f>
        <v>6532.49666224882</v>
      </c>
      <c r="BA19" s="43" t="n">
        <f aca="false">(AZ19-AZ18)/AZ18</f>
        <v>-0.0243978362011342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0.0155377551098213</v>
      </c>
      <c r="BJ19" s="7" t="n">
        <f aca="false">BJ18+1</f>
        <v>2030</v>
      </c>
      <c r="BK19" s="43" t="n">
        <f aca="false">SUM(T74:T77)/AVERAGE(AG74:AG77)</f>
        <v>0.0646211982469294</v>
      </c>
      <c r="BL19" s="43" t="n">
        <f aca="false">SUM(P74:P77)/AVERAGE(AG74:AG77)</f>
        <v>0.015894642949915</v>
      </c>
      <c r="BM19" s="43" t="n">
        <f aca="false">SUM(D74:D77)/AVERAGE(AG74:AG77)</f>
        <v>0.101899224076888</v>
      </c>
      <c r="BN19" s="43" t="n">
        <f aca="false">(SUM(H74:H77)+SUM(J74:J77))/AVERAGE(AG74:AG77)</f>
        <v>0</v>
      </c>
      <c r="BO19" s="45" t="n">
        <f aca="false">AL19-BN19</f>
        <v>-0.0531726687798734</v>
      </c>
      <c r="BP19" s="27" t="n">
        <f aca="false">BM19+BN19</f>
        <v>0.101899224076888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97849674.0500303</v>
      </c>
      <c r="E20" s="9"/>
      <c r="F20" s="42" t="n">
        <f aca="false">'Central pensions'!I20</f>
        <v>17785336.5272022</v>
      </c>
      <c r="G20" s="9" t="n">
        <f aca="false">'Central pensions'!K20</f>
        <v>0</v>
      </c>
      <c r="H20" s="9" t="n">
        <f aca="false">'Central pensions'!V20</f>
        <v>0</v>
      </c>
      <c r="I20" s="42" t="n">
        <f aca="false">'Central pensions'!M20</f>
        <v>0</v>
      </c>
      <c r="J20" s="9" t="n">
        <f aca="false">'Central pensions'!W20</f>
        <v>0</v>
      </c>
      <c r="K20" s="9"/>
      <c r="L20" s="42" t="n">
        <f aca="false">'Central pensions'!N20</f>
        <v>2043321.27732794</v>
      </c>
      <c r="M20" s="42"/>
      <c r="N20" s="42" t="n">
        <f aca="false">'Central pensions'!L20</f>
        <v>728207.024768293</v>
      </c>
      <c r="O20" s="9"/>
      <c r="P20" s="9" t="n">
        <f aca="false">'Central pensions'!X20</f>
        <v>14609184.0160628</v>
      </c>
      <c r="Q20" s="42"/>
      <c r="R20" s="42" t="n">
        <f aca="false">'Central SIPA income'!G15</f>
        <v>19241164.6863793</v>
      </c>
      <c r="S20" s="42"/>
      <c r="T20" s="9" t="n">
        <f aca="false">'Central SIPA income'!J15</f>
        <v>73570260.8428244</v>
      </c>
      <c r="U20" s="9"/>
      <c r="V20" s="42" t="n">
        <f aca="false">'Central SIPA income'!F15</f>
        <v>147484.323702817</v>
      </c>
      <c r="W20" s="42"/>
      <c r="X20" s="42" t="n">
        <f aca="false">'Central SIPA income'!M15</f>
        <v>370438.100231078</v>
      </c>
      <c r="Y20" s="9"/>
      <c r="Z20" s="9" t="n">
        <f aca="false">R20+V20-N20-L20-F20</f>
        <v>-1168215.81921634</v>
      </c>
      <c r="AA20" s="9"/>
      <c r="AB20" s="9" t="n">
        <f aca="false">T20-P20-D20</f>
        <v>-38888597.2232686</v>
      </c>
      <c r="AC20" s="24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-0.00767546812356542</v>
      </c>
      <c r="AK20" s="44" t="n">
        <f aca="false">AK19+1</f>
        <v>2031</v>
      </c>
      <c r="AL20" s="45" t="n">
        <f aca="false">SUM(AB78:AB81)/AVERAGE(AG78:AG81)</f>
        <v>-0.053287416243323</v>
      </c>
      <c r="AM20" s="9" t="n">
        <v>8873587.4679367</v>
      </c>
      <c r="AN20" s="45" t="n">
        <f aca="false">AM20/AVERAGE(AG78:AG81)</f>
        <v>0.00125067243464599</v>
      </c>
      <c r="AO20" s="45" t="n">
        <f aca="false">'GDP evolution by scenario'!G77</f>
        <v>0.0294272763500056</v>
      </c>
      <c r="AP20" s="45"/>
      <c r="AQ20" s="9" t="n">
        <f aca="false">AQ19*(1+AO20)</f>
        <v>591938547.09729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403275281.037319</v>
      </c>
      <c r="AS20" s="46" t="n">
        <f aca="false">AQ20/AG81</f>
        <v>0.0823338222989459</v>
      </c>
      <c r="AT20" s="46" t="n">
        <f aca="false">AR20/AG81</f>
        <v>0.0560923012858409</v>
      </c>
      <c r="AU20" s="7"/>
      <c r="AV20" s="7"/>
      <c r="AW20" s="47" t="n">
        <f aca="false">workers_and_wage_central!C8</f>
        <v>11210329</v>
      </c>
      <c r="AX20" s="7"/>
      <c r="AY20" s="43" t="n">
        <f aca="false">(AW20-AW19)/AW19</f>
        <v>0.0119041021081469</v>
      </c>
      <c r="AZ20" s="48" t="n">
        <f aca="false">workers_and_wage_central!B8</f>
        <v>6579.43923167888</v>
      </c>
      <c r="BA20" s="43" t="n">
        <f aca="false">(AZ20-AZ19)/AZ19</f>
        <v>0.00718600741142901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0.016474588536926</v>
      </c>
      <c r="BJ20" s="7" t="n">
        <f aca="false">BJ19+1</f>
        <v>2031</v>
      </c>
      <c r="BK20" s="43" t="n">
        <f aca="false">SUM(T78:T81)/AVERAGE(AG78:AG81)</f>
        <v>0.0650696001794882</v>
      </c>
      <c r="BL20" s="43" t="n">
        <f aca="false">SUM(P78:P81)/AVERAGE(AG78:AG81)</f>
        <v>0.015782523423315</v>
      </c>
      <c r="BM20" s="43" t="n">
        <f aca="false">SUM(D78:D81)/AVERAGE(AG78:AG81)</f>
        <v>0.102574492999496</v>
      </c>
      <c r="BN20" s="43" t="n">
        <f aca="false">(SUM(H78:H81)+SUM(J78:J81))/AVERAGE(AG78:AG81)</f>
        <v>0</v>
      </c>
      <c r="BO20" s="45" t="n">
        <f aca="false">AL20-BN20</f>
        <v>-0.053287416243323</v>
      </c>
      <c r="BP20" s="27" t="n">
        <f aca="false">BM20+BN20</f>
        <v>0.102574492999496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106540585.799338</v>
      </c>
      <c r="E21" s="9"/>
      <c r="F21" s="42" t="n">
        <f aca="false">'Central pensions'!I21</f>
        <v>19365012.6139167</v>
      </c>
      <c r="G21" s="9" t="n">
        <f aca="false">'Central pensions'!K21</f>
        <v>0</v>
      </c>
      <c r="H21" s="9" t="n">
        <f aca="false">'Central pensions'!V21</f>
        <v>0</v>
      </c>
      <c r="I21" s="42" t="n">
        <f aca="false">'Central pensions'!M21</f>
        <v>0</v>
      </c>
      <c r="J21" s="9" t="n">
        <f aca="false">'Central pensions'!W21</f>
        <v>0</v>
      </c>
      <c r="K21" s="9"/>
      <c r="L21" s="42" t="n">
        <f aca="false">'Central pensions'!N21</f>
        <v>3455197.24784243</v>
      </c>
      <c r="M21" s="42"/>
      <c r="N21" s="42" t="n">
        <f aca="false">'Central pensions'!L21</f>
        <v>793615.509692304</v>
      </c>
      <c r="O21" s="9"/>
      <c r="P21" s="9" t="n">
        <f aca="false">'Central pensions'!X21</f>
        <v>22295273.3242673</v>
      </c>
      <c r="Q21" s="42"/>
      <c r="R21" s="42" t="n">
        <f aca="false">'Central SIPA income'!G16</f>
        <v>22236467.0345984</v>
      </c>
      <c r="S21" s="42"/>
      <c r="T21" s="9" t="n">
        <f aca="false">'Central SIPA income'!J16</f>
        <v>85023058.9791868</v>
      </c>
      <c r="U21" s="9"/>
      <c r="V21" s="42" t="n">
        <f aca="false">'Central SIPA income'!F16</f>
        <v>149945.240267777</v>
      </c>
      <c r="W21" s="42"/>
      <c r="X21" s="42" t="n">
        <f aca="false">'Central SIPA income'!M16</f>
        <v>376619.213140325</v>
      </c>
      <c r="Y21" s="9"/>
      <c r="Z21" s="9" t="n">
        <f aca="false">R21+V21-N21-L21-F21</f>
        <v>-1227413.0965853</v>
      </c>
      <c r="AA21" s="9"/>
      <c r="AB21" s="9" t="n">
        <f aca="false">T21-P21-D21</f>
        <v>-43812800.1444181</v>
      </c>
      <c r="AC21" s="24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-0.00866244270133136</v>
      </c>
      <c r="AK21" s="44" t="n">
        <f aca="false">AK20+1</f>
        <v>2032</v>
      </c>
      <c r="AL21" s="45" t="n">
        <f aca="false">SUM(AB82:AB85)/AVERAGE(AG82:AG85)</f>
        <v>-0.054015747368726</v>
      </c>
      <c r="AM21" s="9" t="n">
        <v>8126011.66426731</v>
      </c>
      <c r="AN21" s="45" t="n">
        <f aca="false">AM21/AVERAGE(AG82:AG85)</f>
        <v>0.0011162605613303</v>
      </c>
      <c r="AO21" s="45" t="n">
        <f aca="false">'GDP evolution by scenario'!G81</f>
        <v>0.026020891497873</v>
      </c>
      <c r="AP21" s="45"/>
      <c r="AQ21" s="9" t="n">
        <f aca="false">AQ20*(1+AO21)</f>
        <v>607341315.804717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405546388.412781</v>
      </c>
      <c r="AS21" s="46" t="n">
        <f aca="false">AQ21/AG85</f>
        <v>0.0830413328914945</v>
      </c>
      <c r="AT21" s="46" t="n">
        <f aca="false">AR21/AG85</f>
        <v>0.0554500603972701</v>
      </c>
      <c r="AU21" s="7"/>
      <c r="AV21" s="7"/>
      <c r="AW21" s="47" t="n">
        <f aca="false">workers_and_wage_central!C9</f>
        <v>11163486</v>
      </c>
      <c r="AX21" s="7"/>
      <c r="AY21" s="43" t="n">
        <f aca="false">(AW21-AW20)/AW20</f>
        <v>-0.00417855711460386</v>
      </c>
      <c r="AZ21" s="48" t="n">
        <f aca="false">workers_and_wage_central!B9</f>
        <v>6677.47340160862</v>
      </c>
      <c r="BA21" s="43" t="n">
        <f aca="false">(AZ21-AZ20)/AZ20</f>
        <v>0.0149000798514447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F21" s="7"/>
      <c r="BG21" s="7"/>
      <c r="BH21" s="7"/>
      <c r="BI21" s="43" t="n">
        <f aca="false">T28/AG28</f>
        <v>0.0145582469027761</v>
      </c>
      <c r="BJ21" s="7" t="n">
        <f aca="false">BJ20+1</f>
        <v>2032</v>
      </c>
      <c r="BK21" s="43" t="n">
        <f aca="false">SUM(T82:T85)/AVERAGE(AG82:AG85)</f>
        <v>0.0649647521989763</v>
      </c>
      <c r="BL21" s="43" t="n">
        <f aca="false">SUM(P82:P85)/AVERAGE(AG82:AG85)</f>
        <v>0.0154726182583856</v>
      </c>
      <c r="BM21" s="43" t="n">
        <f aca="false">SUM(D82:D85)/AVERAGE(AG82:AG85)</f>
        <v>0.103507881309317</v>
      </c>
      <c r="BN21" s="43" t="n">
        <f aca="false">(SUM(H82:H85)+SUM(J82:J85))/AVERAGE(AG82:AG85)</f>
        <v>0</v>
      </c>
      <c r="BO21" s="45" t="n">
        <f aca="false">AL21-BN21</f>
        <v>-0.054015747368726</v>
      </c>
      <c r="BP21" s="27" t="n">
        <f aca="false">BM21+BN21</f>
        <v>0.103507881309317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102123568.133883</v>
      </c>
      <c r="E22" s="6"/>
      <c r="F22" s="8" t="n">
        <f aca="false">'Central pensions'!I22</f>
        <v>18562167.3679883</v>
      </c>
      <c r="G22" s="6" t="n">
        <f aca="false">'Central pensions'!K22</f>
        <v>0</v>
      </c>
      <c r="H22" s="6" t="n">
        <f aca="false">'Central pensions'!V22</f>
        <v>0</v>
      </c>
      <c r="I22" s="8" t="n">
        <f aca="false">'Central pensions'!M22</f>
        <v>0</v>
      </c>
      <c r="J22" s="6" t="n">
        <f aca="false">'Central pensions'!W22</f>
        <v>0</v>
      </c>
      <c r="K22" s="6"/>
      <c r="L22" s="8" t="n">
        <f aca="false">'Central pensions'!N22</f>
        <v>3777709.9243059</v>
      </c>
      <c r="M22" s="8"/>
      <c r="N22" s="8" t="n">
        <f aca="false">'Central pensions'!L22</f>
        <v>762011.039861143</v>
      </c>
      <c r="O22" s="6"/>
      <c r="P22" s="6" t="n">
        <f aca="false">'Central pensions'!X22</f>
        <v>23794914.6674121</v>
      </c>
      <c r="Q22" s="8"/>
      <c r="R22" s="8" t="n">
        <f aca="false">'Central SIPA income'!G17</f>
        <v>19524763.3034684</v>
      </c>
      <c r="S22" s="8"/>
      <c r="T22" s="6" t="n">
        <f aca="false">'Central SIPA income'!J17</f>
        <v>74654624.7352388</v>
      </c>
      <c r="U22" s="6"/>
      <c r="V22" s="8" t="n">
        <f aca="false">'Central SIPA income'!F17</f>
        <v>125831.082413354</v>
      </c>
      <c r="W22" s="8"/>
      <c r="X22" s="8" t="n">
        <f aca="false">'Central SIPA income'!M17</f>
        <v>316051.400914638</v>
      </c>
      <c r="Y22" s="6"/>
      <c r="Z22" s="6" t="n">
        <f aca="false">R22+V22-N22-L22-F22</f>
        <v>-3451293.94627368</v>
      </c>
      <c r="AA22" s="6"/>
      <c r="AB22" s="6" t="n">
        <f aca="false">T22-P22-D22</f>
        <v>-51263858.0660562</v>
      </c>
      <c r="AC22" s="24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-0.0103374526244501</v>
      </c>
      <c r="AK22" s="37" t="n">
        <f aca="false">AK21+1</f>
        <v>2033</v>
      </c>
      <c r="AL22" s="38" t="n">
        <f aca="false">SUM(AB86:AB89)/AVERAGE(AG86:AG89)</f>
        <v>-0.0549058947606983</v>
      </c>
      <c r="AM22" s="6" t="n">
        <v>7406781.38079157</v>
      </c>
      <c r="AN22" s="38" t="n">
        <f aca="false">AM22/AVERAGE(AG86:AG89)</f>
        <v>0.000994120347110362</v>
      </c>
      <c r="AO22" s="38" t="n">
        <f aca="false">'GDP evolution by scenario'!G85</f>
        <v>0.0234784504083159</v>
      </c>
      <c r="AP22" s="38"/>
      <c r="AQ22" s="6" t="n">
        <f aca="false">AQ21*(1+AO22)</f>
        <v>621600748.76876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407581837.718991</v>
      </c>
      <c r="AS22" s="39" t="n">
        <f aca="false">AQ22/AG89</f>
        <v>0.0821293711143529</v>
      </c>
      <c r="AT22" s="39" t="n">
        <f aca="false">AR22/AG89</f>
        <v>0.053851994348137</v>
      </c>
      <c r="AU22" s="5"/>
      <c r="AV22" s="5"/>
      <c r="AW22" s="40" t="n">
        <f aca="false">workers_and_wage_central!C10</f>
        <v>11040038</v>
      </c>
      <c r="AX22" s="5"/>
      <c r="AY22" s="36" t="n">
        <f aca="false">(AW22-AW21)/AW21</f>
        <v>-0.0110581945460405</v>
      </c>
      <c r="AZ22" s="41" t="n">
        <f aca="false">workers_and_wage_central!B10</f>
        <v>6770.77562599748</v>
      </c>
      <c r="BA22" s="36" t="n">
        <f aca="false">(AZ22-AZ21)/AZ21</f>
        <v>0.0139726837947989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0.016097330194513</v>
      </c>
      <c r="BJ22" s="5" t="n">
        <f aca="false">BJ21+1</f>
        <v>2033</v>
      </c>
      <c r="BK22" s="36" t="n">
        <f aca="false">SUM(T86:T89)/AVERAGE(AG86:AG89)</f>
        <v>0.0651938750062941</v>
      </c>
      <c r="BL22" s="36" t="n">
        <f aca="false">SUM(P86:P89)/AVERAGE(AG86:AG89)</f>
        <v>0.0154780267196136</v>
      </c>
      <c r="BM22" s="36" t="n">
        <f aca="false">SUM(D86:D89)/AVERAGE(AG86:AG89)</f>
        <v>0.104621743047379</v>
      </c>
      <c r="BN22" s="36" t="n">
        <f aca="false">(SUM(H86:H89)+SUM(J86:J89))/AVERAGE(AG86:AG89)</f>
        <v>0</v>
      </c>
      <c r="BO22" s="38" t="n">
        <f aca="false">AL22-BN22</f>
        <v>-0.0549058947606983</v>
      </c>
      <c r="BP22" s="27" t="n">
        <f aca="false">BM22+BN22</f>
        <v>0.104621743047379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108803057.599832</v>
      </c>
      <c r="E23" s="9"/>
      <c r="F23" s="42" t="n">
        <f aca="false">'Central pensions'!I23</f>
        <v>19776243.6450444</v>
      </c>
      <c r="G23" s="9" t="n">
        <f aca="false">'Central pensions'!K23</f>
        <v>0</v>
      </c>
      <c r="H23" s="9" t="n">
        <f aca="false">'Central pensions'!V23</f>
        <v>0</v>
      </c>
      <c r="I23" s="42" t="n">
        <f aca="false">'Central pensions'!M23</f>
        <v>0</v>
      </c>
      <c r="J23" s="9" t="n">
        <f aca="false">'Central pensions'!W23</f>
        <v>0</v>
      </c>
      <c r="K23" s="9"/>
      <c r="L23" s="42" t="n">
        <f aca="false">'Central pensions'!N23</f>
        <v>3480220.1486442</v>
      </c>
      <c r="M23" s="42"/>
      <c r="N23" s="42" t="n">
        <f aca="false">'Central pensions'!L23</f>
        <v>813414.456692658</v>
      </c>
      <c r="O23" s="9"/>
      <c r="P23" s="9" t="n">
        <f aca="false">'Central pensions'!X23</f>
        <v>22534045.2402437</v>
      </c>
      <c r="Q23" s="42"/>
      <c r="R23" s="42" t="n">
        <f aca="false">'Central SIPA income'!G18</f>
        <v>22968760.9047051</v>
      </c>
      <c r="S23" s="42"/>
      <c r="T23" s="9" t="n">
        <f aca="false">'Central SIPA income'!J18</f>
        <v>87823048.0606946</v>
      </c>
      <c r="U23" s="9"/>
      <c r="V23" s="42" t="n">
        <f aca="false">'Central SIPA income'!F18</f>
        <v>130817.10440774</v>
      </c>
      <c r="W23" s="42"/>
      <c r="X23" s="42" t="n">
        <f aca="false">'Central SIPA income'!M18</f>
        <v>328574.850654505</v>
      </c>
      <c r="Y23" s="9"/>
      <c r="Z23" s="9" t="n">
        <f aca="false">R23+V23-N23-L23-F23</f>
        <v>-970300.241268344</v>
      </c>
      <c r="AA23" s="9"/>
      <c r="AB23" s="9" t="n">
        <f aca="false">T23-P23-D23</f>
        <v>-43514054.7793811</v>
      </c>
      <c r="AC23" s="24"/>
      <c r="AD23" s="9" t="n">
        <f aca="false">10602469.3099181*1000</f>
        <v>10602469309.9181</v>
      </c>
      <c r="AE23" s="9" t="n">
        <v>776515.900508657</v>
      </c>
      <c r="AF23" s="9" t="n"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-0.00767998811053454</v>
      </c>
      <c r="AK23" s="44" t="n">
        <f aca="false">AK22+1</f>
        <v>2034</v>
      </c>
      <c r="AL23" s="45" t="n">
        <f aca="false">SUM(AB90:AB93)/AVERAGE(AG90:AG93)</f>
        <v>-0.0547719842854927</v>
      </c>
      <c r="AM23" s="9" t="n">
        <v>6738583.40306814</v>
      </c>
      <c r="AN23" s="45" t="n">
        <f aca="false">AM23/AVERAGE(AG90:AG93)</f>
        <v>0.000882241006839914</v>
      </c>
      <c r="AO23" s="45" t="n">
        <f aca="false">'GDP evolution by scenario'!G89</f>
        <v>0.0251579985947348</v>
      </c>
      <c r="AP23" s="45"/>
      <c r="AQ23" s="9" t="n">
        <f aca="false">AQ22*(1+AO23)</f>
        <v>637238979.53277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411019845.279897</v>
      </c>
      <c r="AS23" s="46" t="n">
        <f aca="false">AQ23/AG93</f>
        <v>0.0826373847297918</v>
      </c>
      <c r="AT23" s="46" t="n">
        <f aca="false">AR23/AG93</f>
        <v>0.0533012043784238</v>
      </c>
      <c r="AU23" s="7"/>
      <c r="AV23" s="7"/>
      <c r="AW23" s="47" t="n">
        <f aca="false">workers_and_wage_central!C11</f>
        <v>11283076</v>
      </c>
      <c r="AX23" s="7"/>
      <c r="AY23" s="43" t="n">
        <f aca="false">(AW23-AW22)/AW22</f>
        <v>0.0220142358205651</v>
      </c>
      <c r="AZ23" s="48" t="n">
        <f aca="false">workers_and_wage_central!B11</f>
        <v>6733.90375528613</v>
      </c>
      <c r="BA23" s="43" t="n">
        <f aca="false">(AZ23-AZ22)/AZ22</f>
        <v>-0.0054457380879341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0.014153737801845</v>
      </c>
      <c r="BJ23" s="7" t="n">
        <f aca="false">BJ22+1</f>
        <v>2034</v>
      </c>
      <c r="BK23" s="43" t="n">
        <f aca="false">SUM(T90:T93)/AVERAGE(AG90:AG93)</f>
        <v>0.0655947594192256</v>
      </c>
      <c r="BL23" s="43" t="n">
        <f aca="false">SUM(P90:P93)/AVERAGE(AG90:AG93)</f>
        <v>0.0153949017792304</v>
      </c>
      <c r="BM23" s="43" t="n">
        <f aca="false">SUM(D90:D93)/AVERAGE(AG90:AG93)</f>
        <v>0.104971841925488</v>
      </c>
      <c r="BN23" s="43" t="n">
        <f aca="false">(SUM(H90:H93)+SUM(J90:J93))/AVERAGE(AG90:AG93)</f>
        <v>0</v>
      </c>
      <c r="BO23" s="45" t="n">
        <f aca="false">AL23-BN23</f>
        <v>-0.0547719842854927</v>
      </c>
      <c r="BP23" s="27" t="n">
        <f aca="false">BM23+BN23</f>
        <v>0.104971841925488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104487302.940456</v>
      </c>
      <c r="E24" s="9"/>
      <c r="F24" s="42" t="n">
        <f aca="false">'Central pensions'!I24</f>
        <v>18991804.1491438</v>
      </c>
      <c r="G24" s="9" t="n">
        <f aca="false">'Central pensions'!K24</f>
        <v>0</v>
      </c>
      <c r="H24" s="9" t="n">
        <f aca="false">'Central pensions'!V24</f>
        <v>0</v>
      </c>
      <c r="I24" s="42" t="n">
        <f aca="false">'Central pensions'!M24</f>
        <v>0</v>
      </c>
      <c r="J24" s="9" t="n">
        <f aca="false">'Central pensions'!W24</f>
        <v>0</v>
      </c>
      <c r="K24" s="9"/>
      <c r="L24" s="42" t="n">
        <f aca="false">'Central pensions'!N24</f>
        <v>3126537.14189256</v>
      </c>
      <c r="M24" s="42"/>
      <c r="N24" s="42" t="n">
        <f aca="false">'Central pensions'!L24</f>
        <v>780857.329887524</v>
      </c>
      <c r="O24" s="9"/>
      <c r="P24" s="9" t="n">
        <f aca="false">'Central pensions'!X24</f>
        <v>20519662.7310947</v>
      </c>
      <c r="Q24" s="42"/>
      <c r="R24" s="42" t="n">
        <f aca="false">'Central SIPA income'!G19</f>
        <v>20775464.2985003</v>
      </c>
      <c r="S24" s="42"/>
      <c r="T24" s="9" t="n">
        <f aca="false">'Central SIPA income'!J19</f>
        <v>79436788.390125</v>
      </c>
      <c r="U24" s="9"/>
      <c r="V24" s="42" t="n">
        <f aca="false">'Central SIPA income'!F19</f>
        <v>136624.404082265</v>
      </c>
      <c r="W24" s="42"/>
      <c r="X24" s="42" t="n">
        <f aca="false">'Central SIPA income'!M19</f>
        <v>343161.113145958</v>
      </c>
      <c r="Y24" s="9"/>
      <c r="Z24" s="9" t="n">
        <f aca="false">R24+V24-N24-L24-F24</f>
        <v>-1987109.9183413</v>
      </c>
      <c r="AA24" s="9"/>
      <c r="AB24" s="9" t="n">
        <f aca="false">T24-P24-D24</f>
        <v>-45570177.2814258</v>
      </c>
      <c r="AC24" s="24"/>
      <c r="AD24" s="9" t="n">
        <f aca="false">11070090.1016518*1000</f>
        <v>11070090101.6518</v>
      </c>
      <c r="AE24" s="9" t="n">
        <v>720893.647491077</v>
      </c>
      <c r="AF24" s="9" t="n"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-0.0086634498596873</v>
      </c>
      <c r="AK24" s="44" t="n">
        <f aca="false">AK23+1</f>
        <v>2035</v>
      </c>
      <c r="AL24" s="45" t="n">
        <f aca="false">SUM(AB94:AB97)/AVERAGE(AG94:AG97)</f>
        <v>-0.0554737771872915</v>
      </c>
      <c r="AM24" s="9" t="n">
        <v>6098422.29766839</v>
      </c>
      <c r="AN24" s="45" t="n">
        <f aca="false">AM24/AVERAGE(AG94:AG97)</f>
        <v>0.000779448970375656</v>
      </c>
      <c r="AO24" s="45" t="n">
        <f aca="false">'GDP evolution by scenario'!G93</f>
        <v>0.0243501587026915</v>
      </c>
      <c r="AP24" s="45"/>
      <c r="AQ24" s="9" t="n">
        <f aca="false">AQ23*(1+AO24)</f>
        <v>652755849.815934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414862055.714986</v>
      </c>
      <c r="AS24" s="46" t="n">
        <f aca="false">AQ24/AG97</f>
        <v>0.0827240046765507</v>
      </c>
      <c r="AT24" s="46" t="n">
        <f aca="false">AR24/AG97</f>
        <v>0.0525756309143262</v>
      </c>
      <c r="AU24" s="7"/>
      <c r="AV24" s="7"/>
      <c r="AW24" s="47" t="n">
        <f aca="false">workers_and_wage_central!C12</f>
        <v>11508435</v>
      </c>
      <c r="AX24" s="7"/>
      <c r="AY24" s="43" t="n">
        <f aca="false">(AW24-AW23)/AW23</f>
        <v>0.0199731881625188</v>
      </c>
      <c r="AZ24" s="48" t="n">
        <f aca="false">workers_and_wage_central!B12</f>
        <v>6870.10480666965</v>
      </c>
      <c r="BA24" s="43" t="n">
        <f aca="false">(AZ24-AZ23)/AZ23</f>
        <v>0.0202261654358518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0.014417077275784</v>
      </c>
      <c r="BJ24" s="7" t="n">
        <f aca="false">BJ23+1</f>
        <v>2035</v>
      </c>
      <c r="BK24" s="43" t="n">
        <f aca="false">SUM(T94:T97)/AVERAGE(AG94:AG97)</f>
        <v>0.0657660519967476</v>
      </c>
      <c r="BL24" s="43" t="n">
        <f aca="false">SUM(P94:P97)/AVERAGE(AG94:AG97)</f>
        <v>0.0153880178934851</v>
      </c>
      <c r="BM24" s="43" t="n">
        <f aca="false">SUM(D94:D97)/AVERAGE(AG94:AG97)</f>
        <v>0.105851811290554</v>
      </c>
      <c r="BN24" s="43" t="n">
        <f aca="false">(SUM(H94:H97)+SUM(J94:J97))/AVERAGE(AG94:AG97)</f>
        <v>0</v>
      </c>
      <c r="BO24" s="45" t="n">
        <f aca="false">AL24-BN24</f>
        <v>-0.0554737771872915</v>
      </c>
      <c r="BP24" s="27" t="n">
        <f aca="false">BM24+BN24</f>
        <v>0.105851811290554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113796637.854961</v>
      </c>
      <c r="E25" s="9"/>
      <c r="F25" s="42" t="n">
        <f aca="false">'Central pensions'!I25</f>
        <v>20683885.9665472</v>
      </c>
      <c r="G25" s="9" t="n">
        <f aca="false">'Central pensions'!K25</f>
        <v>0</v>
      </c>
      <c r="H25" s="9" t="n">
        <f aca="false">'Central pensions'!V25</f>
        <v>0</v>
      </c>
      <c r="I25" s="42" t="n">
        <f aca="false">'Central pensions'!M25</f>
        <v>0</v>
      </c>
      <c r="J25" s="9" t="n">
        <f aca="false">'Central pensions'!W25</f>
        <v>0</v>
      </c>
      <c r="K25" s="9"/>
      <c r="L25" s="42" t="n">
        <f aca="false">'Central pensions'!N25</f>
        <v>3567264.77388216</v>
      </c>
      <c r="M25" s="42"/>
      <c r="N25" s="42" t="n">
        <f aca="false">'Central pensions'!L25</f>
        <v>852040.986300614</v>
      </c>
      <c r="O25" s="9"/>
      <c r="P25" s="9" t="n">
        <f aca="false">'Central pensions'!X25</f>
        <v>23198231.9836305</v>
      </c>
      <c r="Q25" s="42"/>
      <c r="R25" s="42" t="n">
        <f aca="false">'Central SIPA income'!G20</f>
        <v>24105594.7241584</v>
      </c>
      <c r="S25" s="42"/>
      <c r="T25" s="9" t="n">
        <f aca="false">'Central SIPA income'!J20</f>
        <v>92169830.7006939</v>
      </c>
      <c r="U25" s="9"/>
      <c r="V25" s="42" t="n">
        <f aca="false">'Central SIPA income'!F20</f>
        <v>137226.502049696</v>
      </c>
      <c r="W25" s="42"/>
      <c r="X25" s="42" t="n">
        <f aca="false">'Central SIPA income'!M20</f>
        <v>344673.409650483</v>
      </c>
      <c r="Y25" s="9"/>
      <c r="Z25" s="9" t="n">
        <f aca="false">R25+V25-N25-L25-F25</f>
        <v>-860370.500521902</v>
      </c>
      <c r="AA25" s="9"/>
      <c r="AB25" s="9" t="n">
        <f aca="false">T25-P25-D25</f>
        <v>-44825039.1378979</v>
      </c>
      <c r="AC25" s="24"/>
      <c r="AD25" s="9" t="n">
        <f aca="false">11699507.7917232*1000</f>
        <v>11699507791.7232</v>
      </c>
      <c r="AE25" s="9" t="n">
        <v>724273.578733216</v>
      </c>
      <c r="AF25" s="9" t="n"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-0.00848202174509459</v>
      </c>
      <c r="AK25" s="44" t="n">
        <f aca="false">AK24+1</f>
        <v>2036</v>
      </c>
      <c r="AL25" s="45" t="n">
        <f aca="false">SUM(AB98:AB101)/AVERAGE(AG98:AG101)</f>
        <v>-0.057222533390617</v>
      </c>
      <c r="AM25" s="9" t="n">
        <v>5493111.4769607</v>
      </c>
      <c r="AN25" s="45" t="n">
        <f aca="false">AM25/AVERAGE(AG98:AG101)</f>
        <v>0.000692240041998587</v>
      </c>
      <c r="AO25" s="45" t="n">
        <f aca="false">'GDP evolution by scenario'!G97</f>
        <v>0.0142193419618515</v>
      </c>
      <c r="AP25" s="45"/>
      <c r="AQ25" s="9" t="n">
        <f aca="false">AQ24*(1+AO25)</f>
        <v>662037608.462066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415232301.241742</v>
      </c>
      <c r="AS25" s="46" t="n">
        <f aca="false">AQ25/AG101</f>
        <v>0.0826633651875984</v>
      </c>
      <c r="AT25" s="46" t="n">
        <f aca="false">AR25/AG101</f>
        <v>0.0518467514783184</v>
      </c>
      <c r="AU25" s="7"/>
      <c r="AV25" s="7"/>
      <c r="AW25" s="47" t="n">
        <f aca="false">workers_and_wage_central!C13</f>
        <v>11593496</v>
      </c>
      <c r="AX25" s="7"/>
      <c r="AY25" s="43" t="n">
        <f aca="false">(AW25-AW24)/AW24</f>
        <v>0.00739118742035733</v>
      </c>
      <c r="AZ25" s="48" t="n">
        <f aca="false">workers_and_wage_central!B13</f>
        <v>6860.82377346674</v>
      </c>
      <c r="BA25" s="43" t="n">
        <f aca="false">(AZ25-AZ24)/AZ24</f>
        <v>-0.00135093036628761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0.0136612459543859</v>
      </c>
      <c r="BJ25" s="7" t="n">
        <f aca="false">BJ24+1</f>
        <v>2036</v>
      </c>
      <c r="BK25" s="43" t="n">
        <f aca="false">SUM(T98:T101)/AVERAGE(AG98:AG101)</f>
        <v>0.065722819687319</v>
      </c>
      <c r="BL25" s="43" t="n">
        <f aca="false">SUM(P98:P101)/AVERAGE(AG98:AG101)</f>
        <v>0.0154072428310986</v>
      </c>
      <c r="BM25" s="43" t="n">
        <f aca="false">SUM(D98:D101)/AVERAGE(AG98:AG101)</f>
        <v>0.107538110246837</v>
      </c>
      <c r="BN25" s="43" t="n">
        <f aca="false">(SUM(H98:H101)+SUM(J98:J101))/AVERAGE(AG98:AG101)</f>
        <v>0</v>
      </c>
      <c r="BO25" s="45" t="n">
        <f aca="false">AL25-BN25</f>
        <v>-0.057222533390617</v>
      </c>
      <c r="BP25" s="27" t="n">
        <f aca="false">BM25+BN25</f>
        <v>0.107538110246837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8539342.84905941</v>
      </c>
      <c r="D26" s="6" t="n">
        <f aca="false">'Central pensions'!Q26</f>
        <v>105423985.790857</v>
      </c>
      <c r="E26" s="6"/>
      <c r="F26" s="8" t="n">
        <f aca="false">'Central pensions'!I26</f>
        <v>19162057.3449298</v>
      </c>
      <c r="G26" s="6" t="n">
        <f aca="false">'Central pensions'!K26</f>
        <v>0</v>
      </c>
      <c r="H26" s="6" t="n">
        <f aca="false">'Central pensions'!V26</f>
        <v>0</v>
      </c>
      <c r="I26" s="8" t="n">
        <f aca="false">'Central pensions'!M26</f>
        <v>0</v>
      </c>
      <c r="J26" s="6" t="n">
        <f aca="false">'Central pensions'!W26</f>
        <v>0</v>
      </c>
      <c r="K26" s="6"/>
      <c r="L26" s="8" t="n">
        <f aca="false">'Central pensions'!N26</f>
        <v>3726476.37955283</v>
      </c>
      <c r="M26" s="8"/>
      <c r="N26" s="8" t="n">
        <f aca="false">'Central pensions'!L26</f>
        <v>787973.705757763</v>
      </c>
      <c r="O26" s="6"/>
      <c r="P26" s="6" t="n">
        <f aca="false">'Central pensions'!X26</f>
        <v>23671902.4876727</v>
      </c>
      <c r="Q26" s="8"/>
      <c r="R26" s="8" t="n">
        <f aca="false">'Central SIPA income'!G21</f>
        <v>20979902.0000147</v>
      </c>
      <c r="S26" s="8"/>
      <c r="T26" s="6" t="n">
        <f aca="false">'Central SIPA income'!J21</f>
        <v>80218473.6608284</v>
      </c>
      <c r="U26" s="6"/>
      <c r="V26" s="8" t="n">
        <f aca="false">'Central SIPA income'!F21</f>
        <v>122300.514644915</v>
      </c>
      <c r="W26" s="8"/>
      <c r="X26" s="8" t="n">
        <f aca="false">'Central SIPA income'!M21</f>
        <v>307183.632571249</v>
      </c>
      <c r="Y26" s="6"/>
      <c r="Z26" s="6" t="n">
        <f aca="false">R26+V26-N26-L26-F26</f>
        <v>-2574304.91558076</v>
      </c>
      <c r="AA26" s="6"/>
      <c r="AB26" s="6" t="n">
        <f aca="false">T26-P26-D26</f>
        <v>-48877414.6177011</v>
      </c>
      <c r="AC26" s="24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-0.00946721202826734</v>
      </c>
      <c r="AK26" s="37" t="n">
        <f aca="false">AK25+1</f>
        <v>2037</v>
      </c>
      <c r="AL26" s="38" t="n">
        <f aca="false">SUM(AB102:AB105)/AVERAGE(AG102:AG105)</f>
        <v>-0.0580005045801312</v>
      </c>
      <c r="AM26" s="6" t="n">
        <v>4920541.96276278</v>
      </c>
      <c r="AN26" s="38" t="n">
        <f aca="false">AM26/AVERAGE(AG102:AG105)</f>
        <v>0.000606496065482461</v>
      </c>
      <c r="AO26" s="38" t="n">
        <f aca="false">'GDP evolution by scenario'!G101</f>
        <v>0.0224056867724418</v>
      </c>
      <c r="AP26" s="38"/>
      <c r="AQ26" s="6" t="n">
        <f aca="false">AQ25*(1+AO26)</f>
        <v>676871015.748844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419564995.930303</v>
      </c>
      <c r="AS26" s="39" t="n">
        <f aca="false">AQ26/AG105</f>
        <v>0.0827218419584101</v>
      </c>
      <c r="AT26" s="39" t="n">
        <f aca="false">AR26/AG105</f>
        <v>0.0512759277278697</v>
      </c>
      <c r="AU26" s="36" t="n">
        <f aca="false">AVERAGE(AH26:AH29)</f>
        <v>-0.0145498200871361</v>
      </c>
      <c r="AV26" s="5"/>
      <c r="AW26" s="40" t="n">
        <f aca="false">workers_and_wage_central!C14</f>
        <v>11478869</v>
      </c>
      <c r="AX26" s="5"/>
      <c r="AY26" s="36" t="n">
        <f aca="false">(AW26-AW25)/AW25</f>
        <v>-0.00988718157146041</v>
      </c>
      <c r="AZ26" s="41" t="n">
        <f aca="false">workers_and_wage_central!B14</f>
        <v>6830.72180291376</v>
      </c>
      <c r="BA26" s="36" t="n">
        <f aca="false">(AZ26-AZ25)/AZ25</f>
        <v>-0.00438751548602627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0.0170544346847552</v>
      </c>
      <c r="BJ26" s="5" t="n">
        <f aca="false">BJ25+1</f>
        <v>2037</v>
      </c>
      <c r="BK26" s="36" t="n">
        <f aca="false">SUM(T102:T105)/AVERAGE(AG102:AG105)</f>
        <v>0.0657540799901062</v>
      </c>
      <c r="BL26" s="36" t="n">
        <f aca="false">SUM(P102:P105)/AVERAGE(AG102:AG105)</f>
        <v>0.0151642565999204</v>
      </c>
      <c r="BM26" s="36" t="n">
        <f aca="false">SUM(D102:D105)/AVERAGE(AG102:AG105)</f>
        <v>0.108590327970317</v>
      </c>
      <c r="BN26" s="36" t="n">
        <f aca="false">(SUM(H102:H105)+SUM(J102:J105))/AVERAGE(AG102:AG105)</f>
        <v>0</v>
      </c>
      <c r="BO26" s="38" t="n">
        <f aca="false">AL26-BN26</f>
        <v>-0.0580005045801312</v>
      </c>
      <c r="BP26" s="27" t="n">
        <f aca="false">BM26+BN26</f>
        <v>0.108590327970317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9172396.07497403</v>
      </c>
      <c r="D27" s="9" t="n">
        <f aca="false">'Central pensions'!Q27</f>
        <v>113239457.715729</v>
      </c>
      <c r="E27" s="9"/>
      <c r="F27" s="42" t="n">
        <f aca="false">'Central pensions'!I27</f>
        <v>20582611.880775</v>
      </c>
      <c r="G27" s="9" t="n">
        <f aca="false">'Central pensions'!K27</f>
        <v>0</v>
      </c>
      <c r="H27" s="9" t="n">
        <f aca="false">'Central pensions'!V27</f>
        <v>0</v>
      </c>
      <c r="I27" s="42" t="n">
        <f aca="false">'Central pensions'!M27</f>
        <v>0</v>
      </c>
      <c r="J27" s="9" t="n">
        <f aca="false">'Central pensions'!W27</f>
        <v>0</v>
      </c>
      <c r="K27" s="9"/>
      <c r="L27" s="42" t="n">
        <f aca="false">'Central pensions'!N27</f>
        <v>3545054.34815978</v>
      </c>
      <c r="M27" s="42"/>
      <c r="N27" s="42" t="n">
        <f aca="false">'Central pensions'!L27</f>
        <v>848695.840171229</v>
      </c>
      <c r="O27" s="9"/>
      <c r="P27" s="9" t="n">
        <f aca="false">'Central pensions'!X27</f>
        <v>23064577.9719469</v>
      </c>
      <c r="Q27" s="42"/>
      <c r="R27" s="42" t="n">
        <f aca="false">'Central SIPA income'!G22</f>
        <v>23483286.1523655</v>
      </c>
      <c r="S27" s="42"/>
      <c r="T27" s="9" t="n">
        <f aca="false">'Central SIPA income'!J22</f>
        <v>89790379.9399018</v>
      </c>
      <c r="U27" s="9"/>
      <c r="V27" s="42" t="n">
        <f aca="false">'Central SIPA income'!F22</f>
        <v>117194.000885593</v>
      </c>
      <c r="W27" s="42"/>
      <c r="X27" s="42" t="n">
        <f aca="false">'Central SIPA income'!M22</f>
        <v>294357.542256602</v>
      </c>
      <c r="Y27" s="9"/>
      <c r="Z27" s="9" t="n">
        <f aca="false">R27+V27-N27-L27-F27</f>
        <v>-1375881.91585496</v>
      </c>
      <c r="AA27" s="9"/>
      <c r="AB27" s="9" t="n">
        <f aca="false">T27-P27-D27</f>
        <v>-46513655.7477738</v>
      </c>
      <c r="AC27" s="24"/>
      <c r="AD27" s="9" t="n">
        <f aca="false">14242781.3910506*1000</f>
        <v>14242781391.0506</v>
      </c>
      <c r="AE27" s="9" t="n">
        <v>746958.681610849</v>
      </c>
      <c r="AF27" s="9" t="n"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-0.00853424765888831</v>
      </c>
      <c r="AK27" s="44" t="n">
        <f aca="false">AK26+1</f>
        <v>2038</v>
      </c>
      <c r="AL27" s="45" t="n">
        <f aca="false">SUM(AB106:AB109)/AVERAGE(AG106:AG109)</f>
        <v>-0.0596438326537835</v>
      </c>
      <c r="AM27" s="9" t="n">
        <v>4379286.21321994</v>
      </c>
      <c r="AN27" s="45" t="n">
        <f aca="false">AM27/AVERAGE(AG106:AG109)</f>
        <v>0.000530331787855628</v>
      </c>
      <c r="AO27" s="45" t="n">
        <f aca="false">'GDP evolution by scenario'!G105</f>
        <v>0.0178193862785985</v>
      </c>
      <c r="AP27" s="45"/>
      <c r="AQ27" s="9" t="n">
        <f aca="false">AQ26*(1+AO27)</f>
        <v>688932441.83926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422626447.921416</v>
      </c>
      <c r="AS27" s="46" t="n">
        <f aca="false">AQ27/AG109</f>
        <v>0.0827886766663926</v>
      </c>
      <c r="AT27" s="46" t="n">
        <f aca="false">AR27/AG109</f>
        <v>0.0507868148206549</v>
      </c>
      <c r="AU27" s="7"/>
      <c r="AV27" s="7"/>
      <c r="AW27" s="47" t="n">
        <f aca="false">workers_and_wage_central!C15</f>
        <v>11474171</v>
      </c>
      <c r="AX27" s="7"/>
      <c r="AY27" s="43" t="n">
        <f aca="false">(AW27-AW26)/AW26</f>
        <v>-0.000409273770787</v>
      </c>
      <c r="AZ27" s="48" t="n">
        <f aca="false">workers_and_wage_central!B15</f>
        <v>6710.76558473702</v>
      </c>
      <c r="BA27" s="43" t="n">
        <f aca="false">(AZ27-AZ26)/AZ26</f>
        <v>-0.0175612799990725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0.0141766864118986</v>
      </c>
      <c r="BJ27" s="7" t="n">
        <f aca="false">BJ26+1</f>
        <v>2038</v>
      </c>
      <c r="BK27" s="43" t="n">
        <f aca="false">SUM(T106:T109)/AVERAGE(AG106:AG109)</f>
        <v>0.0657022137277992</v>
      </c>
      <c r="BL27" s="43" t="n">
        <f aca="false">SUM(P106:P109)/AVERAGE(AG106:AG109)</f>
        <v>0.0149385727205062</v>
      </c>
      <c r="BM27" s="43" t="n">
        <f aca="false">SUM(D106:D109)/AVERAGE(AG106:AG109)</f>
        <v>0.110407473661076</v>
      </c>
      <c r="BN27" s="43" t="n">
        <f aca="false">(SUM(H106:H109)+SUM(J106:J109))/AVERAGE(AG106:AG109)</f>
        <v>0</v>
      </c>
      <c r="BO27" s="45" t="n">
        <f aca="false">AL27-BN27</f>
        <v>-0.0596438326537835</v>
      </c>
      <c r="BP27" s="27" t="n">
        <f aca="false">BM27+BN27</f>
        <v>0.110407473661076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8207036.27206777</v>
      </c>
      <c r="D28" s="9" t="n">
        <f aca="false">'Central pensions'!Q28</f>
        <v>101321435.457627</v>
      </c>
      <c r="E28" s="9"/>
      <c r="F28" s="42" t="n">
        <f aca="false">'Central pensions'!I28</f>
        <v>18416370.2590538</v>
      </c>
      <c r="G28" s="9" t="n">
        <f aca="false">'Central pensions'!K28</f>
        <v>0</v>
      </c>
      <c r="H28" s="9" t="n">
        <f aca="false">'Central pensions'!V28</f>
        <v>0</v>
      </c>
      <c r="I28" s="42" t="n">
        <f aca="false">'Central pensions'!M28</f>
        <v>0</v>
      </c>
      <c r="J28" s="9" t="n">
        <f aca="false">'Central pensions'!W28</f>
        <v>0</v>
      </c>
      <c r="K28" s="9"/>
      <c r="L28" s="42" t="n">
        <f aca="false">'Central pensions'!N28</f>
        <v>2985460.98784536</v>
      </c>
      <c r="M28" s="42"/>
      <c r="N28" s="42" t="n">
        <f aca="false">'Central pensions'!L28</f>
        <v>757240.778676409</v>
      </c>
      <c r="O28" s="9"/>
      <c r="P28" s="9" t="n">
        <f aca="false">'Central pensions'!X28</f>
        <v>19657686.6003415</v>
      </c>
      <c r="Q28" s="42"/>
      <c r="R28" s="42" t="n">
        <f aca="false">'Central SIPA income'!G23</f>
        <v>19296480.7353909</v>
      </c>
      <c r="S28" s="42"/>
      <c r="T28" s="9" t="n">
        <f aca="false">'Central SIPA income'!J23</f>
        <v>73781766.5505566</v>
      </c>
      <c r="U28" s="9"/>
      <c r="V28" s="42" t="n">
        <f aca="false">'Central SIPA income'!F23</f>
        <v>112516.252418624</v>
      </c>
      <c r="W28" s="42"/>
      <c r="X28" s="42" t="n">
        <f aca="false">'Central SIPA income'!M23</f>
        <v>282608.386739882</v>
      </c>
      <c r="Y28" s="9"/>
      <c r="Z28" s="9" t="n">
        <f aca="false">R28+V28-N28-L28-F28</f>
        <v>-2750075.03776604</v>
      </c>
      <c r="AA28" s="9"/>
      <c r="AB28" s="9" t="n">
        <f aca="false">T28-P28-D28</f>
        <v>-47197355.5074118</v>
      </c>
      <c r="AC28" s="24"/>
      <c r="AD28" s="9" t="n">
        <f aca="false">14960937.9511837*1000</f>
        <v>14960937951.1837</v>
      </c>
      <c r="AE28" s="9" t="n">
        <v>694578.466946028</v>
      </c>
      <c r="AF28" s="9" t="n"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-0.0093127446896271</v>
      </c>
      <c r="AK28" s="44" t="n">
        <f aca="false">AK27+1</f>
        <v>2039</v>
      </c>
      <c r="AL28" s="45" t="n">
        <f aca="false">SUM(AB110:AB113)/AVERAGE(AG110:AG113)</f>
        <v>-0.0605837598766389</v>
      </c>
      <c r="AM28" s="9" t="n">
        <v>3887732.69163583</v>
      </c>
      <c r="AN28" s="45" t="n">
        <f aca="false">AM28/AVERAGE(AG110:AG113)</f>
        <v>0.000461042194436297</v>
      </c>
      <c r="AO28" s="45" t="n">
        <f aca="false">'GDP evolution by scenario'!G109</f>
        <v>0.0211747136051104</v>
      </c>
      <c r="AP28" s="45"/>
      <c r="AQ28" s="9" t="n">
        <f aca="false">AQ27*(1+AO28)</f>
        <v>703520388.988475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427650121.226626</v>
      </c>
      <c r="AS28" s="46" t="n">
        <f aca="false">AQ28/AG113</f>
        <v>0.0823642336499555</v>
      </c>
      <c r="AT28" s="46" t="n">
        <f aca="false">AR28/AG113</f>
        <v>0.050066885134325</v>
      </c>
      <c r="AU28" s="9"/>
      <c r="AW28" s="47" t="n">
        <f aca="false">workers_and_wage_central!C16</f>
        <v>11575487</v>
      </c>
      <c r="AY28" s="43" t="n">
        <f aca="false">(AW28-AW27)/AW27</f>
        <v>0.00882991895449353</v>
      </c>
      <c r="AZ28" s="48" t="n">
        <f aca="false">workers_and_wage_central!B16</f>
        <v>6309.65751025799</v>
      </c>
      <c r="BA28" s="43" t="n">
        <f aca="false">(AZ28-AZ27)/AZ27</f>
        <v>-0.059770836786687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I28" s="43" t="n">
        <f aca="false">T35/AG35</f>
        <v>0.0160001803228063</v>
      </c>
      <c r="BJ28" s="7" t="n">
        <f aca="false">BJ27+1</f>
        <v>2039</v>
      </c>
      <c r="BK28" s="43" t="n">
        <f aca="false">SUM(T110:T113)/AVERAGE(AG110:AG113)</f>
        <v>0.0659604446403587</v>
      </c>
      <c r="BL28" s="43" t="n">
        <f aca="false">SUM(P110:P113)/AVERAGE(AG110:AG113)</f>
        <v>0.0148999576799418</v>
      </c>
      <c r="BM28" s="43" t="n">
        <f aca="false">SUM(D110:D113)/AVERAGE(AG110:AG113)</f>
        <v>0.111644246837056</v>
      </c>
      <c r="BN28" s="43" t="n">
        <f aca="false">(SUM(H110:H113)+SUM(J110:J113))/AVERAGE(AG110:AG113)</f>
        <v>0</v>
      </c>
      <c r="BO28" s="45" t="n">
        <f aca="false">AL28-BN28</f>
        <v>-0.0605837598766389</v>
      </c>
      <c r="BP28" s="27" t="n">
        <f aca="false">BM28+BN28</f>
        <v>0.111644246837056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8259617.3920789</v>
      </c>
      <c r="D29" s="9" t="n">
        <f aca="false">'Central pensions'!Q29</f>
        <v>101970585.087394</v>
      </c>
      <c r="E29" s="9"/>
      <c r="F29" s="42" t="n">
        <f aca="false">'Central pensions'!I29</f>
        <v>18534360.8883942</v>
      </c>
      <c r="G29" s="9" t="n">
        <f aca="false">'Central pensions'!K29</f>
        <v>0</v>
      </c>
      <c r="H29" s="9" t="n">
        <f aca="false">'Central pensions'!V29</f>
        <v>0</v>
      </c>
      <c r="I29" s="42" t="n">
        <f aca="false">'Central pensions'!M29</f>
        <v>0</v>
      </c>
      <c r="J29" s="9" t="n">
        <f aca="false">'Central pensions'!W29</f>
        <v>0</v>
      </c>
      <c r="K29" s="9"/>
      <c r="L29" s="42" t="n">
        <f aca="false">'Central pensions'!N29</f>
        <v>3012864.24956994</v>
      </c>
      <c r="M29" s="42"/>
      <c r="N29" s="42" t="n">
        <f aca="false">'Central pensions'!L29</f>
        <v>763023.85233514</v>
      </c>
      <c r="O29" s="9"/>
      <c r="P29" s="9" t="n">
        <f aca="false">'Central pensions'!X29</f>
        <v>19831699.0206878</v>
      </c>
      <c r="Q29" s="42"/>
      <c r="R29" s="42" t="n">
        <f aca="false">'Central SIPA income'!G24</f>
        <v>20895246.885936</v>
      </c>
      <c r="S29" s="42"/>
      <c r="T29" s="9" t="n">
        <f aca="false">'Central SIPA income'!J24</f>
        <v>79894787.4949459</v>
      </c>
      <c r="U29" s="9"/>
      <c r="V29" s="42" t="n">
        <f aca="false">'Central SIPA income'!F24</f>
        <v>102142.006075911</v>
      </c>
      <c r="W29" s="42"/>
      <c r="X29" s="42" t="n">
        <f aca="false">'Central SIPA income'!M24</f>
        <v>256551.270905201</v>
      </c>
      <c r="Y29" s="9"/>
      <c r="Z29" s="9" t="n">
        <f aca="false">R29+V29-N29-L29-F29</f>
        <v>-1312860.09828734</v>
      </c>
      <c r="AA29" s="9"/>
      <c r="AB29" s="9" t="n">
        <f aca="false">T29-P29-D29</f>
        <v>-41907496.6131356</v>
      </c>
      <c r="AC29" s="24"/>
      <c r="AD29" s="9" t="n">
        <f aca="false">16923844.884968*1000</f>
        <v>16923844884.968</v>
      </c>
      <c r="AE29" s="9" t="n">
        <v>680214.585477243</v>
      </c>
      <c r="AF29" s="49" t="n"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-0.0084435897729843</v>
      </c>
      <c r="AK29" s="44" t="n">
        <f aca="false">AK28+1</f>
        <v>2040</v>
      </c>
      <c r="AL29" s="45" t="n">
        <f aca="false">SUM(AB114:AB117)/AVERAGE(AG114:AG117)</f>
        <v>-0.0605212449253334</v>
      </c>
      <c r="AM29" s="9" t="n">
        <v>3427469.19706586</v>
      </c>
      <c r="AN29" s="45" t="n">
        <f aca="false">AM29/AVERAGE(AG114:AG117)</f>
        <v>0.000398164587065849</v>
      </c>
      <c r="AO29" s="45" t="n">
        <f aca="false">'GDP evolution by scenario'!G113</f>
        <v>0.0208341886453058</v>
      </c>
      <c r="AP29" s="45"/>
      <c r="AQ29" s="9" t="n">
        <f aca="false">AQ28*(1+AO29)</f>
        <v>718177665.48848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433099788.266731</v>
      </c>
      <c r="AS29" s="46" t="n">
        <f aca="false">AQ29/AG117</f>
        <v>0.0829190684157268</v>
      </c>
      <c r="AT29" s="46" t="n">
        <f aca="false">AR29/AG117</f>
        <v>0.0500046613809684</v>
      </c>
      <c r="AW29" s="47" t="n">
        <f aca="false">workers_and_wage_central!C17</f>
        <v>11521097</v>
      </c>
      <c r="AY29" s="43" t="n">
        <f aca="false">(AW29-AW28)/AW28</f>
        <v>-0.00469872239500593</v>
      </c>
      <c r="AZ29" s="48" t="n">
        <f aca="false">workers_and_wage_central!B17</f>
        <v>5997.62668058537</v>
      </c>
      <c r="BA29" s="43" t="n">
        <f aca="false">(AZ29-AZ28)/AZ28</f>
        <v>-0.04945289489411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I29" s="43" t="n">
        <f aca="false">T36/AG36</f>
        <v>0.0138205125583465</v>
      </c>
      <c r="BJ29" s="7" t="n">
        <f aca="false">BJ28+1</f>
        <v>2040</v>
      </c>
      <c r="BK29" s="43" t="n">
        <f aca="false">SUM(T114:T117)/AVERAGE(AG114:AG117)</f>
        <v>0.0662675873028033</v>
      </c>
      <c r="BL29" s="43" t="n">
        <f aca="false">SUM(P114:P117)/AVERAGE(AG114:AG117)</f>
        <v>0.0147040927526578</v>
      </c>
      <c r="BM29" s="43" t="n">
        <f aca="false">SUM(D114:D117)/AVERAGE(AG114:AG117)</f>
        <v>0.112084739475479</v>
      </c>
      <c r="BN29" s="43" t="n">
        <f aca="false">(SUM(H114:H117)+SUM(J114:J117))/AVERAGE(AG114:AG117)</f>
        <v>0</v>
      </c>
      <c r="BO29" s="45" t="n">
        <f aca="false">AL29-BN29</f>
        <v>-0.0605212449253334</v>
      </c>
      <c r="BP29" s="27" t="n">
        <f aca="false">BM29+BN29</f>
        <v>0.112084739475479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93453369.8859057</v>
      </c>
      <c r="E30" s="6"/>
      <c r="F30" s="8" t="n">
        <f aca="false">'Central pensions'!I30</f>
        <v>16986256.2053309</v>
      </c>
      <c r="G30" s="6" t="n">
        <f aca="false">'Central pensions'!K30</f>
        <v>0</v>
      </c>
      <c r="H30" s="6" t="n">
        <f aca="false">'Central pensions'!V30</f>
        <v>0</v>
      </c>
      <c r="I30" s="8" t="n">
        <f aca="false">'Central pensions'!M30</f>
        <v>0</v>
      </c>
      <c r="J30" s="6" t="n">
        <f aca="false">'Central pensions'!W30</f>
        <v>0</v>
      </c>
      <c r="K30" s="6"/>
      <c r="L30" s="8" t="n">
        <f aca="false">'Central pensions'!N30</f>
        <v>3188833.56147129</v>
      </c>
      <c r="M30" s="8"/>
      <c r="N30" s="8" t="n">
        <f aca="false">'Central pensions'!L30</f>
        <v>699133.237601258</v>
      </c>
      <c r="O30" s="6"/>
      <c r="P30" s="6" t="n">
        <f aca="false">'Central pensions'!X30</f>
        <v>20393297.3051799</v>
      </c>
      <c r="Q30" s="8"/>
      <c r="R30" s="8" t="n">
        <f aca="false">'Central SIPA income'!G25</f>
        <v>17996111.2076605</v>
      </c>
      <c r="S30" s="8"/>
      <c r="T30" s="6" t="n">
        <f aca="false">'Central SIPA income'!J25</f>
        <v>68809690.9560418</v>
      </c>
      <c r="U30" s="6"/>
      <c r="V30" s="8" t="n">
        <f aca="false">'Central SIPA income'!F25</f>
        <v>109942.340242882</v>
      </c>
      <c r="W30" s="8"/>
      <c r="X30" s="8" t="n">
        <f aca="false">'Central SIPA income'!M25</f>
        <v>276143.461433889</v>
      </c>
      <c r="Y30" s="6"/>
      <c r="Z30" s="6" t="n">
        <f aca="false">R30+V30-N30-L30-F30</f>
        <v>-2768169.45650005</v>
      </c>
      <c r="AA30" s="6"/>
      <c r="AB30" s="6" t="n">
        <f aca="false">T30-P30-D30</f>
        <v>-45036976.2350438</v>
      </c>
      <c r="AC30" s="24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-0.0092638339769024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-0.254144916825957</v>
      </c>
      <c r="AS30" s="39"/>
      <c r="AT30" s="5"/>
      <c r="AU30" s="36" t="n">
        <f aca="false">AVERAGE(AH30:AH33)</f>
        <v>-0.0157812128378013</v>
      </c>
      <c r="AV30" s="5"/>
      <c r="AW30" s="40" t="n">
        <f aca="false">workers_and_wage_central!C18</f>
        <v>11445670</v>
      </c>
      <c r="AX30" s="5"/>
      <c r="AY30" s="36" t="n">
        <f aca="false">(AW30-AW29)/AW29</f>
        <v>-0.00654685920967422</v>
      </c>
      <c r="AZ30" s="41" t="n">
        <f aca="false">workers_and_wage_central!B18</f>
        <v>6013.21547009805</v>
      </c>
      <c r="BA30" s="36" t="n">
        <f aca="false">(AZ30-AZ29)/AZ29</f>
        <v>0.00259915969147425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0.0154728669317815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108798940.003768</v>
      </c>
      <c r="E31" s="9"/>
      <c r="F31" s="42" t="n">
        <f aca="false">'Central pensions'!I31</f>
        <v>19775495.2232189</v>
      </c>
      <c r="G31" s="9" t="n">
        <f aca="false">'Central pensions'!K31</f>
        <v>0</v>
      </c>
      <c r="H31" s="9" t="n">
        <f aca="false">'Central pensions'!V31</f>
        <v>0</v>
      </c>
      <c r="I31" s="42" t="n">
        <f aca="false">'Central pensions'!M31</f>
        <v>0</v>
      </c>
      <c r="J31" s="9" t="n">
        <f aca="false">'Central pensions'!W31</f>
        <v>0</v>
      </c>
      <c r="K31" s="9"/>
      <c r="L31" s="42" t="n">
        <f aca="false">'Central pensions'!N31</f>
        <v>3386183.66984505</v>
      </c>
      <c r="M31" s="42"/>
      <c r="N31" s="42" t="n">
        <f aca="false">'Central pensions'!L31</f>
        <v>817659.689070314</v>
      </c>
      <c r="O31" s="9"/>
      <c r="P31" s="9" t="n">
        <f aca="false">'Central pensions'!X31</f>
        <v>22069445.5207201</v>
      </c>
      <c r="Q31" s="42"/>
      <c r="R31" s="42" t="n">
        <f aca="false">'Central SIPA income'!G26</f>
        <v>20683906.7216138</v>
      </c>
      <c r="S31" s="42"/>
      <c r="T31" s="9" t="n">
        <f aca="false">'Central SIPA income'!J26</f>
        <v>79086710.0594484</v>
      </c>
      <c r="U31" s="9"/>
      <c r="V31" s="42" t="n">
        <f aca="false">'Central SIPA income'!F26</f>
        <v>100761.24723165</v>
      </c>
      <c r="W31" s="42"/>
      <c r="X31" s="42" t="n">
        <f aca="false">'Central SIPA income'!M26</f>
        <v>253083.202772238</v>
      </c>
      <c r="Y31" s="9"/>
      <c r="Z31" s="9" t="n">
        <f aca="false">R31+V31-N31-L31-F31</f>
        <v>-3194670.61328881</v>
      </c>
      <c r="AA31" s="9"/>
      <c r="AB31" s="9" t="n">
        <f aca="false">T31-P31-D31</f>
        <v>-51781675.4650399</v>
      </c>
      <c r="AC31" s="24"/>
      <c r="AD31" s="9" t="n">
        <f aca="false">21502303.7133428*1000</f>
        <v>21502303713.3428</v>
      </c>
      <c r="AE31" s="9" t="n">
        <v>751809.189715747</v>
      </c>
      <c r="AF31" s="9" t="n"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-0.00943951791758546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433099788.266731</v>
      </c>
      <c r="AS31" s="7"/>
      <c r="AT31" s="7"/>
      <c r="AU31" s="7"/>
      <c r="AV31" s="7"/>
      <c r="AW31" s="47" t="n">
        <f aca="false">workers_and_wage_central!C19</f>
        <v>11505599</v>
      </c>
      <c r="AX31" s="7"/>
      <c r="AY31" s="43" t="n">
        <f aca="false">(AW31-AW30)/AW30</f>
        <v>0.0052359538585334</v>
      </c>
      <c r="AZ31" s="48" t="n">
        <f aca="false">workers_and_wage_central!B19</f>
        <v>5966.23060308801</v>
      </c>
      <c r="BA31" s="43" t="n">
        <f aca="false">(AZ31-AZ30)/AZ30</f>
        <v>-0.00781360109972626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0.0134801299916445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34178392.5881801</v>
      </c>
      <c r="D32" s="9" t="n">
        <f aca="false">'Central pensions'!Q32</f>
        <v>99802028.6712735</v>
      </c>
      <c r="E32" s="9"/>
      <c r="F32" s="42" t="n">
        <f aca="false">'Central pensions'!I32</f>
        <v>18140200.0900741</v>
      </c>
      <c r="G32" s="9" t="n">
        <f aca="false">'Central pensions'!K32</f>
        <v>0</v>
      </c>
      <c r="H32" s="9" t="n">
        <f aca="false">'Central pensions'!V32</f>
        <v>0</v>
      </c>
      <c r="I32" s="42" t="n">
        <f aca="false">'Central pensions'!M32</f>
        <v>0</v>
      </c>
      <c r="J32" s="9" t="n">
        <f aca="false">'Central pensions'!W32</f>
        <v>0</v>
      </c>
      <c r="K32" s="9"/>
      <c r="L32" s="42" t="n">
        <f aca="false">'Central pensions'!N32</f>
        <v>2915888.99411533</v>
      </c>
      <c r="M32" s="42"/>
      <c r="N32" s="42" t="n">
        <f aca="false">'Central pensions'!L32</f>
        <v>750176.010971986</v>
      </c>
      <c r="O32" s="9"/>
      <c r="P32" s="9" t="n">
        <f aca="false">'Central pensions'!X32</f>
        <v>19257808.9266788</v>
      </c>
      <c r="Q32" s="42"/>
      <c r="R32" s="42" t="n">
        <f aca="false">'Central SIPA income'!G27</f>
        <v>18114505.212429</v>
      </c>
      <c r="S32" s="42"/>
      <c r="T32" s="9" t="n">
        <f aca="false">'Central SIPA income'!J27</f>
        <v>69262380.6946838</v>
      </c>
      <c r="U32" s="9"/>
      <c r="V32" s="42" t="n">
        <f aca="false">'Central SIPA income'!F27</f>
        <v>98966.0071782411</v>
      </c>
      <c r="W32" s="42"/>
      <c r="X32" s="42" t="n">
        <f aca="false">'Central SIPA income'!M27</f>
        <v>248574.077340144</v>
      </c>
      <c r="Y32" s="9"/>
      <c r="Z32" s="9" t="n">
        <f aca="false">R32+V32-N32-L32-F32</f>
        <v>-3592793.87555416</v>
      </c>
      <c r="AA32" s="9"/>
      <c r="AB32" s="9" t="n">
        <f aca="false">T32-P32-D32</f>
        <v>-49797456.9032686</v>
      </c>
      <c r="AC32" s="24"/>
      <c r="AD32" s="9"/>
      <c r="AE32" s="9"/>
      <c r="AF32" s="9" t="n">
        <v>397.614228233701</v>
      </c>
      <c r="AG32" s="9" t="n">
        <f aca="false">(AVERAGE(AG26:AG29)*(1-0.031)*4-(AG30+AG31))/2*1.05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-0.00982200293774627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436559864.52645</v>
      </c>
      <c r="AS32" s="7"/>
      <c r="AT32" s="7"/>
      <c r="AU32" s="9"/>
      <c r="AW32" s="47" t="n">
        <f aca="false">workers_and_wage_central!C20</f>
        <v>11532718</v>
      </c>
      <c r="AY32" s="43" t="n">
        <f aca="false">(AW32-AW31)/AW31</f>
        <v>0.00235702634864991</v>
      </c>
      <c r="AZ32" s="48" t="n">
        <f aca="false">workers_and_wage_central!B20</f>
        <v>5870.95977098352</v>
      </c>
      <c r="BA32" s="43" t="n">
        <f aca="false">(AZ32-AZ31)/AZ31</f>
        <v>-0.0159683455840908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0" t="n">
        <v>1</v>
      </c>
      <c r="BI32" s="43" t="n">
        <f aca="false">T39/AG39</f>
        <v>0.0158968568759168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107221301.863295</v>
      </c>
      <c r="E33" s="9"/>
      <c r="F33" s="42" t="n">
        <f aca="false">'Central pensions'!I33</f>
        <v>19488740.8163303</v>
      </c>
      <c r="G33" s="9" t="n">
        <f aca="false">'Central pensions'!K33</f>
        <v>0</v>
      </c>
      <c r="H33" s="9" t="n">
        <f aca="false">'Central pensions'!V33</f>
        <v>0</v>
      </c>
      <c r="I33" s="42" t="n">
        <f aca="false">'Central pensions'!M33</f>
        <v>0</v>
      </c>
      <c r="J33" s="9" t="n">
        <f aca="false">'Central pensions'!W33</f>
        <v>0</v>
      </c>
      <c r="K33" s="9"/>
      <c r="L33" s="42" t="n">
        <f aca="false">'Central pensions'!N33</f>
        <v>3234749.80705187</v>
      </c>
      <c r="M33" s="42"/>
      <c r="N33" s="42" t="n">
        <f aca="false">'Central pensions'!L33</f>
        <v>808434.597557414</v>
      </c>
      <c r="O33" s="9"/>
      <c r="P33" s="9" t="n">
        <f aca="false">'Central pensions'!X33</f>
        <v>21232900.7551381</v>
      </c>
      <c r="Q33" s="42"/>
      <c r="R33" s="42" t="n">
        <f aca="false">'Central SIPA income'!G28</f>
        <v>20460102.2603759</v>
      </c>
      <c r="S33" s="42"/>
      <c r="T33" s="9" t="n">
        <f aca="false">'Central SIPA income'!J28</f>
        <v>78230974.3043925</v>
      </c>
      <c r="U33" s="9"/>
      <c r="V33" s="42" t="n">
        <f aca="false">'Central SIPA income'!F28</f>
        <v>99045.2493544169</v>
      </c>
      <c r="W33" s="42"/>
      <c r="X33" s="42" t="n">
        <f aca="false">'Central SIPA income'!M28</f>
        <v>248773.110840544</v>
      </c>
      <c r="Y33" s="9"/>
      <c r="Z33" s="9" t="n">
        <f aca="false">R33+V33-N33-L33-F33</f>
        <v>-2972777.7112092</v>
      </c>
      <c r="AA33" s="9"/>
      <c r="AB33" s="9" t="n">
        <f aca="false">T33-P33-D33</f>
        <v>-50223228.314041</v>
      </c>
      <c r="AC33" s="24"/>
      <c r="AD33" s="9"/>
      <c r="AE33" s="43"/>
      <c r="AF33" s="43"/>
      <c r="AG33" s="9" t="n">
        <f aca="false">(AVERAGE(AG26:AG29)*(1-0.031)*4-(AG30+AG31))/2*0.95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-0.0109487165992162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7" t="n">
        <f aca="false">workers_and_wage_central!C21</f>
        <v>11483522</v>
      </c>
      <c r="AY33" s="43" t="n">
        <f aca="false">(AW33-AW32)/AW32</f>
        <v>-0.00426577672323211</v>
      </c>
      <c r="AZ33" s="48" t="n">
        <f aca="false">workers_and_wage_central!B21</f>
        <v>5849.15477765096</v>
      </c>
      <c r="BA33" s="43" t="n">
        <f aca="false">(AZ33-AZ32)/AZ32</f>
        <v>-0.00371404236839178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0" t="n">
        <f aca="false">BH32+1</f>
        <v>2</v>
      </c>
      <c r="BI33" s="43" t="n">
        <f aca="false">T40/AG40</f>
        <v>0.0138913939323707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96463314.9210171</v>
      </c>
      <c r="E34" s="6"/>
      <c r="F34" s="8" t="n">
        <f aca="false">'Central pensions'!I34</f>
        <v>17533349.3448591</v>
      </c>
      <c r="G34" s="6" t="n">
        <f aca="false">'Central pensions'!K34</f>
        <v>0</v>
      </c>
      <c r="H34" s="6" t="n">
        <f aca="false">'Central pensions'!V34</f>
        <v>0</v>
      </c>
      <c r="I34" s="8" t="n">
        <f aca="false">'Central pensions'!M34</f>
        <v>0</v>
      </c>
      <c r="J34" s="6" t="n">
        <f aca="false">'Central pensions'!W34</f>
        <v>0</v>
      </c>
      <c r="K34" s="6"/>
      <c r="L34" s="8" t="n">
        <f aca="false">'Central pensions'!N34</f>
        <v>3167459.53558167</v>
      </c>
      <c r="M34" s="8"/>
      <c r="N34" s="8" t="n">
        <f aca="false">'Central pensions'!L34</f>
        <v>726823.602019906</v>
      </c>
      <c r="O34" s="6"/>
      <c r="P34" s="6" t="n">
        <f aca="false">'Central pensions'!X34</f>
        <v>20434731.5982839</v>
      </c>
      <c r="Q34" s="8"/>
      <c r="R34" s="8" t="n">
        <f aca="false">'Central SIPA income'!G29</f>
        <v>17615366.6902355</v>
      </c>
      <c r="S34" s="8"/>
      <c r="T34" s="6" t="n">
        <f aca="false">'Central SIPA income'!J29</f>
        <v>67353881.2938926</v>
      </c>
      <c r="U34" s="6"/>
      <c r="V34" s="8" t="n">
        <f aca="false">'Central SIPA income'!F29</f>
        <v>103331.541801251</v>
      </c>
      <c r="W34" s="8"/>
      <c r="X34" s="8" t="n">
        <f aca="false">'Central SIPA income'!M29</f>
        <v>259539.041694588</v>
      </c>
      <c r="Y34" s="6"/>
      <c r="Z34" s="6" t="n">
        <f aca="false">R34+V34-N34-L34-F34</f>
        <v>-3708934.2504239</v>
      </c>
      <c r="AA34" s="6"/>
      <c r="AB34" s="6" t="n">
        <f aca="false">T34-P34-D34</f>
        <v>-49544165.2254084</v>
      </c>
      <c r="AC34" s="24"/>
      <c r="AD34" s="36"/>
      <c r="AE34" s="36"/>
      <c r="AF34" s="6"/>
      <c r="AG34" s="6" t="n">
        <f aca="false">AVERAGE($AG$30:$AG$33)*0.95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-0.0104280864064116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workers_and_wage_central!C22</f>
        <v>11508677</v>
      </c>
      <c r="AX34" s="5"/>
      <c r="AY34" s="36" t="n">
        <f aca="false">(AW34-AW33)/AW33</f>
        <v>0.00219053004818557</v>
      </c>
      <c r="AZ34" s="41" t="n">
        <f aca="false">workers_and_wage_central!B22</f>
        <v>5869.30868247522</v>
      </c>
      <c r="BA34" s="36" t="n">
        <f aca="false">(AZ34-AZ33)/AZ33</f>
        <v>0.00344560976592068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36" t="n">
        <f aca="false">BD34/BD33-1</f>
        <v>0.0116306331531295</v>
      </c>
      <c r="BF34" s="5"/>
      <c r="BG34" s="5"/>
      <c r="BH34" s="5" t="n">
        <f aca="false">BH33+1</f>
        <v>3</v>
      </c>
      <c r="BI34" s="36" t="n">
        <f aca="false">T41/AG41</f>
        <v>0.0162976427732629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108194621.645542</v>
      </c>
      <c r="E35" s="9"/>
      <c r="F35" s="42" t="n">
        <f aca="false">'Central pensions'!I35</f>
        <v>19665653.2081588</v>
      </c>
      <c r="G35" s="9" t="n">
        <f aca="false">'Central pensions'!K35</f>
        <v>0</v>
      </c>
      <c r="H35" s="9" t="n">
        <f aca="false">'Central pensions'!V35</f>
        <v>0</v>
      </c>
      <c r="I35" s="42" t="n">
        <f aca="false">'Central pensions'!M35</f>
        <v>0</v>
      </c>
      <c r="J35" s="9" t="n">
        <f aca="false">'Central pensions'!W35</f>
        <v>0</v>
      </c>
      <c r="K35" s="9"/>
      <c r="L35" s="42" t="n">
        <f aca="false">'Central pensions'!N35</f>
        <v>3087476.05121566</v>
      </c>
      <c r="M35" s="42"/>
      <c r="N35" s="42" t="n">
        <f aca="false">'Central pensions'!L35</f>
        <v>816506.731697347</v>
      </c>
      <c r="O35" s="9"/>
      <c r="P35" s="9" t="n">
        <f aca="false">'Central pensions'!X35</f>
        <v>20513107.0363673</v>
      </c>
      <c r="Q35" s="42"/>
      <c r="R35" s="42" t="n">
        <f aca="false">'Central SIPA income'!G30</f>
        <v>20404353.6820666</v>
      </c>
      <c r="S35" s="42"/>
      <c r="T35" s="9" t="n">
        <f aca="false">'Central SIPA income'!J30</f>
        <v>78017814.7834028</v>
      </c>
      <c r="U35" s="9"/>
      <c r="V35" s="42" t="n">
        <f aca="false">'Central SIPA income'!F30</f>
        <v>98788.7835407806</v>
      </c>
      <c r="W35" s="42"/>
      <c r="X35" s="42" t="n">
        <f aca="false">'Central SIPA income'!M30</f>
        <v>248128.942657836</v>
      </c>
      <c r="Y35" s="9"/>
      <c r="Z35" s="9" t="n">
        <f aca="false">R35+V35-N35-L35-F35</f>
        <v>-3066493.52546438</v>
      </c>
      <c r="AA35" s="9"/>
      <c r="AB35" s="9" t="n">
        <f aca="false">T35-P35-D35</f>
        <v>-50689913.8985061</v>
      </c>
      <c r="AC35" s="24"/>
      <c r="AD35" s="9"/>
      <c r="AE35" s="52"/>
      <c r="AF35" s="43" t="n">
        <f aca="false">AVERAGE(AG34:AG37)/AVERAGE(AG30:AG33)-1</f>
        <v>0</v>
      </c>
      <c r="AG35" s="9" t="n">
        <f aca="false">AVERAGE($AG$30:$AG$33)*0.975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-0.010395673926209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workers_and_wage_central!C23</f>
        <v>11548973</v>
      </c>
      <c r="AX35" s="7"/>
      <c r="AY35" s="43" t="n">
        <f aca="false">(AW35-AW34)/AW34</f>
        <v>0.00350135814915998</v>
      </c>
      <c r="AZ35" s="48" t="n">
        <f aca="false">workers_and_wage_central!B23</f>
        <v>5906.24620892757</v>
      </c>
      <c r="BA35" s="43" t="n">
        <f aca="false">(AZ35-AZ34)/AZ34</f>
        <v>0.00629333511843363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3" t="n">
        <f aca="false">BD35/BD34-1</f>
        <v>0.011496916732225</v>
      </c>
      <c r="BF35" s="7"/>
      <c r="BG35" s="7" t="n">
        <f aca="false">AVERAGE(BF34:BF37)</f>
        <v>100</v>
      </c>
      <c r="BH35" s="7" t="n">
        <f aca="false">BH34+1</f>
        <v>4</v>
      </c>
      <c r="BI35" s="43" t="n">
        <f aca="false">T42/AG42</f>
        <v>0.0142243080954361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99105549.0456157</v>
      </c>
      <c r="E36" s="9"/>
      <c r="F36" s="42" t="n">
        <f aca="false">'Central pensions'!I36</f>
        <v>18013606.6737247</v>
      </c>
      <c r="G36" s="9" t="n">
        <f aca="false">'Central pensions'!K36</f>
        <v>0</v>
      </c>
      <c r="H36" s="9" t="n">
        <f aca="false">'Central pensions'!V36</f>
        <v>0</v>
      </c>
      <c r="I36" s="42" t="n">
        <f aca="false">'Central pensions'!M36</f>
        <v>0</v>
      </c>
      <c r="J36" s="9" t="n">
        <f aca="false">'Central pensions'!W36</f>
        <v>0</v>
      </c>
      <c r="K36" s="9"/>
      <c r="L36" s="42" t="n">
        <f aca="false">'Central pensions'!N36</f>
        <v>2668330.43917662</v>
      </c>
      <c r="M36" s="42"/>
      <c r="N36" s="42" t="n">
        <f aca="false">'Central pensions'!L36</f>
        <v>748720.396794595</v>
      </c>
      <c r="O36" s="9"/>
      <c r="P36" s="9" t="n">
        <f aca="false">'Central pensions'!X36</f>
        <v>17965218.0485296</v>
      </c>
      <c r="Q36" s="42"/>
      <c r="R36" s="42" t="n">
        <f aca="false">'Central SIPA income'!G31</f>
        <v>18528547.0752582</v>
      </c>
      <c r="S36" s="42"/>
      <c r="T36" s="9" t="n">
        <f aca="false">'Central SIPA income'!J31</f>
        <v>70845505.6429234</v>
      </c>
      <c r="U36" s="9"/>
      <c r="V36" s="42" t="n">
        <f aca="false">'Central SIPA income'!F31</f>
        <v>107547.366146547</v>
      </c>
      <c r="W36" s="42"/>
      <c r="X36" s="42" t="n">
        <f aca="false">'Central SIPA income'!M31</f>
        <v>270127.976994086</v>
      </c>
      <c r="Y36" s="9"/>
      <c r="Z36" s="9" t="n">
        <f aca="false">R36+V36-N36-L36-F36</f>
        <v>-2794563.06829116</v>
      </c>
      <c r="AA36" s="9"/>
      <c r="AB36" s="9" t="n">
        <f aca="false">T36-P36-D36</f>
        <v>-46225261.4512218</v>
      </c>
      <c r="AC36" s="24"/>
      <c r="AD36" s="9"/>
      <c r="AE36" s="9"/>
      <c r="AF36" s="9"/>
      <c r="AG36" s="9" t="n">
        <f aca="false">AVERAGE($AG$30:$AG$33)*1.025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-0.00901760528916875</v>
      </c>
      <c r="AK36" s="7"/>
      <c r="AL36" s="43"/>
      <c r="AM36" s="43"/>
      <c r="AN36" s="43"/>
      <c r="AO36" s="43"/>
      <c r="AP36" s="43"/>
      <c r="AQ36" s="43"/>
      <c r="AR36" s="43"/>
      <c r="AS36" s="43"/>
      <c r="AT36" s="43"/>
      <c r="AU36" s="9"/>
      <c r="AW36" s="47" t="n">
        <f aca="false">workers_and_wage_central!C24</f>
        <v>11615544</v>
      </c>
      <c r="AY36" s="43" t="n">
        <f aca="false">(AW36-AW35)/AW35</f>
        <v>0.00576423548656664</v>
      </c>
      <c r="AZ36" s="48" t="n">
        <f aca="false">workers_and_wage_central!B24</f>
        <v>5939.46076547602</v>
      </c>
      <c r="BA36" s="43" t="n">
        <f aca="false">(AZ36-AZ35)/AZ35</f>
        <v>0.00562363223162837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3" t="n">
        <f aca="false">BD36/BD35-1</f>
        <v>0.0113662400171888</v>
      </c>
      <c r="BF36" s="7"/>
      <c r="BG36" s="7"/>
      <c r="BH36" s="0" t="n">
        <f aca="false">BH35+1</f>
        <v>5</v>
      </c>
      <c r="BI36" s="43" t="n">
        <f aca="false">T43/AG43</f>
        <v>0.0163460512516428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107649728.925551</v>
      </c>
      <c r="E37" s="9"/>
      <c r="F37" s="42" t="n">
        <f aca="false">'Central pensions'!I37</f>
        <v>19566612.5062827</v>
      </c>
      <c r="G37" s="9" t="n">
        <f aca="false">'Central pensions'!K37</f>
        <v>0</v>
      </c>
      <c r="H37" s="9" t="n">
        <f aca="false">'Central pensions'!V37</f>
        <v>0</v>
      </c>
      <c r="I37" s="42" t="n">
        <f aca="false">'Central pensions'!M37</f>
        <v>0</v>
      </c>
      <c r="J37" s="9" t="n">
        <f aca="false">'Central pensions'!W37</f>
        <v>0</v>
      </c>
      <c r="K37" s="9"/>
      <c r="L37" s="42" t="n">
        <f aca="false">'Central pensions'!N37</f>
        <v>3013538.47635021</v>
      </c>
      <c r="M37" s="42"/>
      <c r="N37" s="42" t="n">
        <f aca="false">'Central pensions'!L37</f>
        <v>814366.347282328</v>
      </c>
      <c r="O37" s="9"/>
      <c r="P37" s="9" t="n">
        <f aca="false">'Central pensions'!X37</f>
        <v>20117668.8453701</v>
      </c>
      <c r="Q37" s="42"/>
      <c r="R37" s="42" t="n">
        <f aca="false">'Central SIPA income'!G32</f>
        <v>21249731.1412391</v>
      </c>
      <c r="S37" s="42"/>
      <c r="T37" s="9" t="n">
        <f aca="false">'Central SIPA income'!J32</f>
        <v>81250188.7688502</v>
      </c>
      <c r="U37" s="9"/>
      <c r="V37" s="42" t="n">
        <f aca="false">'Central SIPA income'!F32</f>
        <v>106071.380479181</v>
      </c>
      <c r="W37" s="42"/>
      <c r="X37" s="42" t="n">
        <f aca="false">'Central SIPA income'!M32</f>
        <v>266420.72653614</v>
      </c>
      <c r="Y37" s="9"/>
      <c r="Z37" s="9" t="n">
        <f aca="false">R37+V37-N37-L37-F37</f>
        <v>-2038714.80819703</v>
      </c>
      <c r="AA37" s="9"/>
      <c r="AB37" s="9" t="n">
        <f aca="false">T37-P37-D37</f>
        <v>-46517209.0020708</v>
      </c>
      <c r="AC37" s="24"/>
      <c r="AD37" s="9"/>
      <c r="AE37" s="9"/>
      <c r="AF37" s="9"/>
      <c r="AG37" s="9" t="n">
        <f aca="false">AVERAGE($AG$30:$AG$33)*1.05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-0.00885849738730516</v>
      </c>
      <c r="AK37" s="50"/>
      <c r="AW37" s="47" t="n">
        <f aca="false">workers_and_wage_central!C25</f>
        <v>11612421</v>
      </c>
      <c r="AY37" s="43" t="n">
        <f aca="false">(AW37-AW36)/AW36</f>
        <v>-0.000268863860358155</v>
      </c>
      <c r="AZ37" s="48" t="n">
        <f aca="false">workers_and_wage_central!B25</f>
        <v>5984.62426668049</v>
      </c>
      <c r="BA37" s="43" t="n">
        <f aca="false">(AZ37-AZ36)/AZ36</f>
        <v>0.00760397332144867</v>
      </c>
      <c r="BB37" s="53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3" t="n">
        <f aca="false">BD37/BD36-1</f>
        <v>0.0112385005228133</v>
      </c>
      <c r="BF37" s="7" t="n">
        <v>100</v>
      </c>
      <c r="BG37" s="50" t="n">
        <f aca="false">(BB37-BB33)/BB33</f>
        <v>0.052446091126466</v>
      </c>
      <c r="BH37" s="0" t="n">
        <f aca="false">BH36+1</f>
        <v>6</v>
      </c>
      <c r="BI37" s="43" t="n">
        <f aca="false">T44/AG44</f>
        <v>0.0142680105663062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100665392.904026</v>
      </c>
      <c r="E38" s="6"/>
      <c r="F38" s="8" t="n">
        <f aca="false">'Central pensions'!I38</f>
        <v>18297126.7592136</v>
      </c>
      <c r="G38" s="6" t="n">
        <f aca="false">'Central pensions'!K38</f>
        <v>0</v>
      </c>
      <c r="H38" s="6" t="n">
        <f aca="false">'Central pensions'!V38</f>
        <v>0</v>
      </c>
      <c r="I38" s="8" t="n">
        <f aca="false">'Central pensions'!M38</f>
        <v>0</v>
      </c>
      <c r="J38" s="6" t="n">
        <f aca="false">'Central pensions'!W38</f>
        <v>0</v>
      </c>
      <c r="K38" s="6"/>
      <c r="L38" s="8" t="n">
        <f aca="false">'Central pensions'!N38</f>
        <v>3179784.66180606</v>
      </c>
      <c r="M38" s="8"/>
      <c r="N38" s="8" t="n">
        <f aca="false">'Central pensions'!L38</f>
        <v>763904.616438743</v>
      </c>
      <c r="O38" s="6"/>
      <c r="P38" s="6" t="n">
        <f aca="false">'Central pensions'!X38</f>
        <v>20702695.5375178</v>
      </c>
      <c r="Q38" s="8"/>
      <c r="R38" s="8" t="n">
        <f aca="false">'Central SIPA income'!G33</f>
        <v>18425668.2945198</v>
      </c>
      <c r="S38" s="8"/>
      <c r="T38" s="6" t="n">
        <f aca="false">'Central SIPA income'!J33</f>
        <v>70452139.7080911</v>
      </c>
      <c r="U38" s="6"/>
      <c r="V38" s="8" t="n">
        <f aca="false">'Central SIPA income'!F33</f>
        <v>115940.457636816</v>
      </c>
      <c r="W38" s="8"/>
      <c r="X38" s="8" t="n">
        <f aca="false">'Central SIPA income'!M33</f>
        <v>291209.003022221</v>
      </c>
      <c r="Y38" s="6"/>
      <c r="Z38" s="6" t="n">
        <f aca="false">R38+V38-N38-L38-F38</f>
        <v>-3699207.28530179</v>
      </c>
      <c r="AA38" s="6"/>
      <c r="AB38" s="6" t="n">
        <f aca="false">T38-P38-D38</f>
        <v>-50915948.7334529</v>
      </c>
      <c r="AC38" s="24"/>
      <c r="AD38" s="6"/>
      <c r="AE38" s="6"/>
      <c r="AF38" s="6"/>
      <c r="AG38" s="6" t="n">
        <f aca="false">BF38/100*$AG$37</f>
        <v>5226369460.21736</v>
      </c>
      <c r="AH38" s="36" t="n">
        <f aca="false">(AG38-AG37)/AG37</f>
        <v>-0.00471715303543083</v>
      </c>
      <c r="AI38" s="36"/>
      <c r="AJ38" s="36" t="n">
        <f aca="false">AB38/AG38</f>
        <v>-0.0097421257951663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-0.00480006667544807</v>
      </c>
      <c r="AV38" s="5"/>
      <c r="AW38" s="40" t="n">
        <f aca="false">workers_and_wage_central!C26</f>
        <v>11675599</v>
      </c>
      <c r="AX38" s="5"/>
      <c r="AY38" s="36" t="n">
        <f aca="false">(AW38-AW37)/AW37</f>
        <v>0.00544055369677004</v>
      </c>
      <c r="AZ38" s="41" t="n">
        <f aca="false">workers_and_wage_central!B26</f>
        <v>6038.78117906291</v>
      </c>
      <c r="BA38" s="36" t="n">
        <f aca="false">(AZ38-AZ37)/AZ37</f>
        <v>0.0090493421089006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36" t="n">
        <f aca="false">BD38/BD37-1</f>
        <v>0.0189803248764207</v>
      </c>
      <c r="BF38" s="5" t="n">
        <f aca="false">BF37*(1+AY38)*(1+BA38)*(1-BE38)</f>
        <v>99.5282846964569</v>
      </c>
      <c r="BG38" s="5"/>
      <c r="BH38" s="5" t="n">
        <f aca="false">BH37+1</f>
        <v>7</v>
      </c>
      <c r="BI38" s="36" t="n">
        <f aca="false">T45/AG45</f>
        <v>0.0164213302207762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112187277.737224</v>
      </c>
      <c r="E39" s="9"/>
      <c r="F39" s="42" t="n">
        <f aca="false">'Central pensions'!I39</f>
        <v>20391365.7147907</v>
      </c>
      <c r="G39" s="9" t="n">
        <f aca="false">'Central pensions'!K39</f>
        <v>0</v>
      </c>
      <c r="H39" s="9" t="n">
        <f aca="false">'Central pensions'!V39</f>
        <v>0</v>
      </c>
      <c r="I39" s="42" t="n">
        <f aca="false">'Central pensions'!M39</f>
        <v>0</v>
      </c>
      <c r="J39" s="9" t="n">
        <f aca="false">'Central pensions'!W39</f>
        <v>0</v>
      </c>
      <c r="K39" s="9"/>
      <c r="L39" s="42" t="n">
        <f aca="false">'Central pensions'!N39</f>
        <v>3079839.06259405</v>
      </c>
      <c r="M39" s="42"/>
      <c r="N39" s="42" t="n">
        <f aca="false">'Central pensions'!L39</f>
        <v>851597.749588225</v>
      </c>
      <c r="O39" s="9"/>
      <c r="P39" s="9" t="n">
        <f aca="false">'Central pensions'!X39</f>
        <v>20666539.0930165</v>
      </c>
      <c r="Q39" s="42"/>
      <c r="R39" s="42" t="n">
        <f aca="false">'Central SIPA income'!G34</f>
        <v>21535861.0050094</v>
      </c>
      <c r="S39" s="42"/>
      <c r="T39" s="9" t="n">
        <f aca="false">'Central SIPA income'!J34</f>
        <v>82344231.1023376</v>
      </c>
      <c r="U39" s="9"/>
      <c r="V39" s="42" t="n">
        <f aca="false">'Central SIPA income'!F34</f>
        <v>106219.02610756</v>
      </c>
      <c r="W39" s="42"/>
      <c r="X39" s="42" t="n">
        <f aca="false">'Central SIPA income'!M34</f>
        <v>266791.569787212</v>
      </c>
      <c r="Y39" s="9"/>
      <c r="Z39" s="9" t="n">
        <f aca="false">R39+V39-N39-L39-F39</f>
        <v>-2680722.49585601</v>
      </c>
      <c r="AA39" s="9"/>
      <c r="AB39" s="9" t="n">
        <f aca="false">T39-P39-D39</f>
        <v>-50509585.7279031</v>
      </c>
      <c r="AC39" s="24"/>
      <c r="AD39" s="9"/>
      <c r="AE39" s="9"/>
      <c r="AF39" s="9"/>
      <c r="AG39" s="9" t="n">
        <f aca="false">BF39/100*$AG$37</f>
        <v>5179906427.1055</v>
      </c>
      <c r="AH39" s="43" t="n">
        <f aca="false">(AG39-AG38)/AG38</f>
        <v>-0.0088901164499631</v>
      </c>
      <c r="AI39" s="43"/>
      <c r="AJ39" s="43" t="n">
        <f aca="false">AB39/AG39</f>
        <v>-0.00975106142141792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workers_and_wage_central!C27</f>
        <v>11683874</v>
      </c>
      <c r="AX39" s="7"/>
      <c r="AY39" s="43" t="n">
        <f aca="false">(AW39-AW38)/AW38</f>
        <v>0.000708743080333609</v>
      </c>
      <c r="AZ39" s="48" t="n">
        <f aca="false">workers_and_wage_central!B27</f>
        <v>6094.37542576762</v>
      </c>
      <c r="BA39" s="43" t="n">
        <f aca="false">(AZ39-AZ38)/AZ38</f>
        <v>0.00920620321488969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3" t="n">
        <f aca="false">BD39/BD38-1</f>
        <v>0.0186267824932955</v>
      </c>
      <c r="BF39" s="7" t="n">
        <f aca="false">BF38*(1+AY39)*(1+BA39)*(1-BE39)</f>
        <v>98.6434666554403</v>
      </c>
      <c r="BG39" s="7"/>
      <c r="BH39" s="7" t="n">
        <f aca="false">BH38+1</f>
        <v>8</v>
      </c>
      <c r="BI39" s="43" t="n">
        <f aca="false">T46/AG46</f>
        <v>0.0143583729036532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105531903.696151</v>
      </c>
      <c r="E40" s="9"/>
      <c r="F40" s="42" t="n">
        <f aca="false">'Central pensions'!I40</f>
        <v>19181672.7016656</v>
      </c>
      <c r="G40" s="9" t="n">
        <f aca="false">'Central pensions'!K40</f>
        <v>0</v>
      </c>
      <c r="H40" s="9" t="n">
        <f aca="false">'Central pensions'!V40</f>
        <v>0</v>
      </c>
      <c r="I40" s="42" t="n">
        <f aca="false">'Central pensions'!M40</f>
        <v>0</v>
      </c>
      <c r="J40" s="9" t="n">
        <f aca="false">'Central pensions'!W40</f>
        <v>0</v>
      </c>
      <c r="K40" s="9"/>
      <c r="L40" s="42" t="n">
        <f aca="false">'Central pensions'!N40</f>
        <v>2732261.02778206</v>
      </c>
      <c r="M40" s="42"/>
      <c r="N40" s="42" t="n">
        <f aca="false">'Central pensions'!L40</f>
        <v>802269.083036937</v>
      </c>
      <c r="O40" s="9"/>
      <c r="P40" s="9" t="n">
        <f aca="false">'Central pensions'!X40</f>
        <v>18591563.2490051</v>
      </c>
      <c r="Q40" s="42"/>
      <c r="R40" s="42" t="n">
        <f aca="false">'Central SIPA income'!G35</f>
        <v>18688066.6025782</v>
      </c>
      <c r="S40" s="42"/>
      <c r="T40" s="9" t="n">
        <f aca="false">'Central SIPA income'!J35</f>
        <v>71455442.38146</v>
      </c>
      <c r="U40" s="9"/>
      <c r="V40" s="42" t="n">
        <f aca="false">'Central SIPA income'!F35</f>
        <v>111608.584158504</v>
      </c>
      <c r="W40" s="42"/>
      <c r="X40" s="42" t="n">
        <f aca="false">'Central SIPA income'!M35</f>
        <v>280328.58575848</v>
      </c>
      <c r="Y40" s="9"/>
      <c r="Z40" s="9" t="n">
        <f aca="false">R40+V40-N40-L40-F40</f>
        <v>-3916527.62574781</v>
      </c>
      <c r="AA40" s="9"/>
      <c r="AB40" s="9" t="n">
        <f aca="false">T40-P40-D40</f>
        <v>-52668024.5636961</v>
      </c>
      <c r="AC40" s="24"/>
      <c r="AD40" s="9"/>
      <c r="AE40" s="9"/>
      <c r="AF40" s="9"/>
      <c r="AG40" s="9" t="n">
        <f aca="false">BF40/100*$AG$37</f>
        <v>5143864088.03437</v>
      </c>
      <c r="AH40" s="43" t="n">
        <f aca="false">(AG40-AG39)/AG39</f>
        <v>-0.00695810620873771</v>
      </c>
      <c r="AI40" s="43"/>
      <c r="AJ40" s="43" t="n">
        <f aca="false">AB40/AG40</f>
        <v>-0.0102390000323321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7" t="n">
        <f aca="false">workers_and_wage_central!C28</f>
        <v>11703587</v>
      </c>
      <c r="AY40" s="43" t="n">
        <f aca="false">(AW40-AW39)/AW39</f>
        <v>0.00168719724296924</v>
      </c>
      <c r="AZ40" s="48" t="n">
        <f aca="false">workers_and_wage_central!B28</f>
        <v>6154.31530144485</v>
      </c>
      <c r="BA40" s="43" t="n">
        <f aca="false">(AZ40-AZ39)/AZ39</f>
        <v>0.00983527785698894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3" t="n">
        <f aca="false">BD40/BD39-1</f>
        <v>0.018286169982398</v>
      </c>
      <c r="BF40" s="7" t="n">
        <f aca="false">BF39*(1+AY40)*(1+BA40)*(1-BE40)</f>
        <v>97.9570949376537</v>
      </c>
      <c r="BG40" s="7"/>
      <c r="BH40" s="0" t="n">
        <f aca="false">BH39+1</f>
        <v>9</v>
      </c>
      <c r="BI40" s="43" t="n">
        <f aca="false">T47/AG47</f>
        <v>0.0164903839597026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114318954.954016</v>
      </c>
      <c r="E41" s="9"/>
      <c r="F41" s="42" t="n">
        <f aca="false">'Central pensions'!I41</f>
        <v>20778823.2820855</v>
      </c>
      <c r="G41" s="9" t="n">
        <f aca="false">'Central pensions'!K41</f>
        <v>0</v>
      </c>
      <c r="H41" s="9" t="n">
        <f aca="false">'Central pensions'!V41</f>
        <v>0</v>
      </c>
      <c r="I41" s="42" t="n">
        <f aca="false">'Central pensions'!M41</f>
        <v>0</v>
      </c>
      <c r="J41" s="9" t="n">
        <f aca="false">'Central pensions'!W41</f>
        <v>0</v>
      </c>
      <c r="K41" s="9"/>
      <c r="L41" s="42" t="n">
        <f aca="false">'Central pensions'!N41</f>
        <v>3085063.28376012</v>
      </c>
      <c r="M41" s="42"/>
      <c r="N41" s="42" t="n">
        <f aca="false">'Central pensions'!L41</f>
        <v>870119.016797021</v>
      </c>
      <c r="O41" s="9"/>
      <c r="P41" s="9" t="n">
        <f aca="false">'Central pensions'!X41</f>
        <v>20795546.1490077</v>
      </c>
      <c r="Q41" s="42"/>
      <c r="R41" s="42" t="n">
        <f aca="false">'Central SIPA income'!G36</f>
        <v>21955118.9966542</v>
      </c>
      <c r="S41" s="42"/>
      <c r="T41" s="9" t="n">
        <f aca="false">'Central SIPA income'!J36</f>
        <v>83947300.3711946</v>
      </c>
      <c r="U41" s="9"/>
      <c r="V41" s="42" t="n">
        <f aca="false">'Central SIPA income'!F36</f>
        <v>107779.546568845</v>
      </c>
      <c r="W41" s="42"/>
      <c r="X41" s="42" t="n">
        <f aca="false">'Central SIPA income'!M36</f>
        <v>270711.147275426</v>
      </c>
      <c r="Y41" s="9"/>
      <c r="Z41" s="9" t="n">
        <f aca="false">R41+V41-N41-L41-F41</f>
        <v>-2671107.03941957</v>
      </c>
      <c r="AA41" s="9"/>
      <c r="AB41" s="9" t="n">
        <f aca="false">T41-P41-D41</f>
        <v>-51167200.7318294</v>
      </c>
      <c r="AC41" s="24"/>
      <c r="AD41" s="9"/>
      <c r="AE41" s="9"/>
      <c r="AF41" s="9"/>
      <c r="AG41" s="9" t="n">
        <f aca="false">BF41/100*$AG$37</f>
        <v>5150886023.15632</v>
      </c>
      <c r="AH41" s="43" t="n">
        <f aca="false">(AG41-AG40)/AG40</f>
        <v>0.00136510899233937</v>
      </c>
      <c r="AI41" s="43" t="n">
        <f aca="false">(AG41-AG37)/AG37</f>
        <v>-0.0190918295118346</v>
      </c>
      <c r="AJ41" s="43" t="n">
        <f aca="false">AB41/AG41</f>
        <v>-0.0099336697612415</v>
      </c>
      <c r="AK41" s="50"/>
      <c r="AL41" s="7"/>
      <c r="AM41" s="7"/>
      <c r="AN41" s="7"/>
      <c r="AO41" s="7"/>
      <c r="AP41" s="7"/>
      <c r="AQ41" s="7"/>
      <c r="AR41" s="7"/>
      <c r="AS41" s="7"/>
      <c r="AT41" s="7"/>
      <c r="AW41" s="47" t="n">
        <f aca="false">workers_and_wage_central!C29</f>
        <v>11836217</v>
      </c>
      <c r="AY41" s="43" t="n">
        <f aca="false">(AW41-AW40)/AW40</f>
        <v>0.0113324231280547</v>
      </c>
      <c r="AZ41" s="48" t="n">
        <f aca="false">workers_and_wage_central!B29</f>
        <v>6205.09038633026</v>
      </c>
      <c r="BA41" s="43" t="n">
        <f aca="false">(AZ41-AZ40)/AZ40</f>
        <v>0.0082503223183071</v>
      </c>
      <c r="BB41" s="53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3" t="n">
        <f aca="false">BD41/BD40-1</f>
        <v>0.0179577907679076</v>
      </c>
      <c r="BF41" s="7" t="n">
        <f aca="false">BF40*(1+AY41)*(1+BA41)*(1-BE41)</f>
        <v>98.0908170488165</v>
      </c>
      <c r="BG41" s="50" t="n">
        <f aca="false">(BB41-BB37)/BB37</f>
        <v>0.0851063829787234</v>
      </c>
      <c r="BH41" s="0" t="n">
        <f aca="false">BH40+1</f>
        <v>10</v>
      </c>
      <c r="BI41" s="43" t="n">
        <f aca="false">T48/AG48</f>
        <v>0.0144812113319475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108552672.242443</v>
      </c>
      <c r="E42" s="6"/>
      <c r="F42" s="8" t="n">
        <f aca="false">'Central pensions'!I42</f>
        <v>19730733.1424711</v>
      </c>
      <c r="G42" s="6" t="n">
        <f aca="false">'Central pensions'!K42</f>
        <v>0</v>
      </c>
      <c r="H42" s="6" t="n">
        <f aca="false">'Central pensions'!V42</f>
        <v>0</v>
      </c>
      <c r="I42" s="8" t="n">
        <f aca="false">'Central pensions'!M42</f>
        <v>0</v>
      </c>
      <c r="J42" s="6" t="n">
        <f aca="false">'Central pensions'!W42</f>
        <v>0</v>
      </c>
      <c r="K42" s="6"/>
      <c r="L42" s="8" t="n">
        <f aca="false">'Central pensions'!N42</f>
        <v>3403525.14493159</v>
      </c>
      <c r="M42" s="8"/>
      <c r="N42" s="8" t="n">
        <f aca="false">'Central pensions'!L42</f>
        <v>827332.407047577</v>
      </c>
      <c r="O42" s="6"/>
      <c r="P42" s="6" t="n">
        <f aca="false">'Central pensions'!X42</f>
        <v>22212646.9577798</v>
      </c>
      <c r="Q42" s="8"/>
      <c r="R42" s="8" t="n">
        <f aca="false">'Central SIPA income'!G37</f>
        <v>19311715.5476173</v>
      </c>
      <c r="S42" s="8"/>
      <c r="T42" s="6" t="n">
        <f aca="false">'Central SIPA income'!J37</f>
        <v>73840018.1755313</v>
      </c>
      <c r="U42" s="6"/>
      <c r="V42" s="8" t="n">
        <f aca="false">'Central SIPA income'!F37</f>
        <v>115121.057274362</v>
      </c>
      <c r="W42" s="8"/>
      <c r="X42" s="8" t="n">
        <f aca="false">'Central SIPA income'!M37</f>
        <v>289150.905551417</v>
      </c>
      <c r="Y42" s="6"/>
      <c r="Z42" s="6" t="n">
        <f aca="false">R42+V42-N42-L42-F42</f>
        <v>-4534754.08955859</v>
      </c>
      <c r="AA42" s="6"/>
      <c r="AB42" s="6" t="n">
        <f aca="false">T42-P42-D42</f>
        <v>-56925301.0246915</v>
      </c>
      <c r="AC42" s="24"/>
      <c r="AD42" s="6"/>
      <c r="AE42" s="6"/>
      <c r="AF42" s="6"/>
      <c r="AG42" s="6" t="n">
        <f aca="false">BF42/100*$AG$37</f>
        <v>5191114933.68337</v>
      </c>
      <c r="AH42" s="36" t="n">
        <f aca="false">(AG42-AG41)/AG41</f>
        <v>0.00781009526248324</v>
      </c>
      <c r="AI42" s="36"/>
      <c r="AJ42" s="36" t="n">
        <f aca="false">AB42/AG42</f>
        <v>-0.0109659103587406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0.00741645933262843</v>
      </c>
      <c r="AV42" s="5"/>
      <c r="AW42" s="40" t="n">
        <f aca="false">workers_and_wage_central!C30</f>
        <v>11836123</v>
      </c>
      <c r="AX42" s="5"/>
      <c r="AY42" s="36" t="n">
        <f aca="false">(AW42-AW41)/AW41</f>
        <v>-7.94172665134477E-006</v>
      </c>
      <c r="AZ42" s="41" t="n">
        <f aca="false">workers_and_wage_central!B30</f>
        <v>6267.42284654952</v>
      </c>
      <c r="BA42" s="36" t="n">
        <f aca="false">(AZ42-AZ41)/AZ41</f>
        <v>0.0100453750611882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36" t="n">
        <f aca="false">BD42/BD41-1</f>
        <v>0.00220512467839673</v>
      </c>
      <c r="BF42" s="5" t="n">
        <f aca="false">BF41*(1+AY42)*(1+BA42)*(1-BE42)</f>
        <v>98.8569156743426</v>
      </c>
      <c r="BG42" s="5"/>
      <c r="BH42" s="5" t="n">
        <f aca="false">BH41+1</f>
        <v>11</v>
      </c>
      <c r="BI42" s="36" t="n">
        <f aca="false">T49/AG49</f>
        <v>0.0167710690603964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117441758.466325</v>
      </c>
      <c r="E43" s="9"/>
      <c r="F43" s="42" t="n">
        <f aca="false">'Central pensions'!I43</f>
        <v>21346429.7857754</v>
      </c>
      <c r="G43" s="9" t="n">
        <f aca="false">'Central pensions'!K43</f>
        <v>0</v>
      </c>
      <c r="H43" s="9" t="n">
        <f aca="false">'Central pensions'!V43</f>
        <v>0</v>
      </c>
      <c r="I43" s="42" t="n">
        <f aca="false">'Central pensions'!M43</f>
        <v>0</v>
      </c>
      <c r="J43" s="9" t="n">
        <f aca="false">'Central pensions'!W43</f>
        <v>0</v>
      </c>
      <c r="K43" s="9"/>
      <c r="L43" s="42" t="n">
        <f aca="false">'Central pensions'!N43</f>
        <v>3117452.35097945</v>
      </c>
      <c r="M43" s="42"/>
      <c r="N43" s="42" t="n">
        <f aca="false">'Central pensions'!L43</f>
        <v>895371.685704805</v>
      </c>
      <c r="O43" s="9"/>
      <c r="P43" s="9" t="n">
        <f aca="false">'Central pensions'!X43</f>
        <v>21102545.9063687</v>
      </c>
      <c r="Q43" s="42"/>
      <c r="R43" s="42" t="n">
        <f aca="false">'Central SIPA income'!G38</f>
        <v>22307358.4835269</v>
      </c>
      <c r="S43" s="42"/>
      <c r="T43" s="9" t="n">
        <f aca="false">'Central SIPA income'!J38</f>
        <v>85294118.5784473</v>
      </c>
      <c r="U43" s="9"/>
      <c r="V43" s="42" t="n">
        <f aca="false">'Central SIPA income'!F38</f>
        <v>112850.394702728</v>
      </c>
      <c r="W43" s="42"/>
      <c r="X43" s="42" t="n">
        <f aca="false">'Central SIPA income'!M38</f>
        <v>283447.655821658</v>
      </c>
      <c r="Y43" s="9"/>
      <c r="Z43" s="9" t="n">
        <f aca="false">R43+V43-N43-L43-F43</f>
        <v>-2939044.94422999</v>
      </c>
      <c r="AA43" s="9"/>
      <c r="AB43" s="9" t="n">
        <f aca="false">T43-P43-D43</f>
        <v>-53250185.7942458</v>
      </c>
      <c r="AC43" s="24"/>
      <c r="AD43" s="9"/>
      <c r="AE43" s="9"/>
      <c r="AF43" s="9"/>
      <c r="AG43" s="9" t="n">
        <f aca="false">BF43/100*$AG$37</f>
        <v>5218025886.82542</v>
      </c>
      <c r="AH43" s="43" t="n">
        <f aca="false">(AG43-AG42)/AG42</f>
        <v>0.00518404109441574</v>
      </c>
      <c r="AI43" s="43"/>
      <c r="AJ43" s="43" t="n">
        <f aca="false">AB43/AG43</f>
        <v>-0.0102050443882797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workers_and_wage_central!C31</f>
        <v>11860282</v>
      </c>
      <c r="AX43" s="7"/>
      <c r="AY43" s="43" t="n">
        <f aca="false">(AW43-AW42)/AW42</f>
        <v>0.00204112444590175</v>
      </c>
      <c r="AZ43" s="48" t="n">
        <f aca="false">workers_and_wage_central!B31</f>
        <v>6300.94450684027</v>
      </c>
      <c r="BA43" s="43" t="n">
        <f aca="false">(AZ43-AZ42)/AZ42</f>
        <v>0.00534855571603957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3" t="n">
        <f aca="false">BD43/BD42-1</f>
        <v>0.00220027280254054</v>
      </c>
      <c r="BF43" s="7" t="n">
        <f aca="false">BF42*(1+AY43)*(1+BA43)*(1-BE43)</f>
        <v>99.3693939876656</v>
      </c>
      <c r="BG43" s="7"/>
      <c r="BH43" s="7" t="n">
        <f aca="false">BH42+1</f>
        <v>12</v>
      </c>
      <c r="BI43" s="43" t="n">
        <f aca="false">T50/AG50</f>
        <v>0.0146047305015064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113356539.95612</v>
      </c>
      <c r="E44" s="9"/>
      <c r="F44" s="42" t="n">
        <f aca="false">'Central pensions'!I44</f>
        <v>20603892.9638949</v>
      </c>
      <c r="G44" s="9" t="n">
        <f aca="false">'Central pensions'!K44</f>
        <v>0</v>
      </c>
      <c r="H44" s="9" t="n">
        <f aca="false">'Central pensions'!V44</f>
        <v>0</v>
      </c>
      <c r="I44" s="42" t="n">
        <f aca="false">'Central pensions'!M44</f>
        <v>0</v>
      </c>
      <c r="J44" s="9" t="n">
        <f aca="false">'Central pensions'!W44</f>
        <v>0</v>
      </c>
      <c r="K44" s="9"/>
      <c r="L44" s="42" t="n">
        <f aca="false">'Central pensions'!N44</f>
        <v>2851913.98039717</v>
      </c>
      <c r="M44" s="42"/>
      <c r="N44" s="42" t="n">
        <f aca="false">'Central pensions'!L44</f>
        <v>864217.938958231</v>
      </c>
      <c r="O44" s="9"/>
      <c r="P44" s="9" t="n">
        <f aca="false">'Central pensions'!X44</f>
        <v>19553267.3163426</v>
      </c>
      <c r="Q44" s="42"/>
      <c r="R44" s="42" t="n">
        <f aca="false">'Central SIPA income'!G39</f>
        <v>19532666.8807158</v>
      </c>
      <c r="S44" s="42"/>
      <c r="T44" s="9" t="n">
        <f aca="false">'Central SIPA income'!J39</f>
        <v>74684844.7478609</v>
      </c>
      <c r="U44" s="9"/>
      <c r="V44" s="42" t="n">
        <f aca="false">'Central SIPA income'!F39</f>
        <v>116025.31288796</v>
      </c>
      <c r="W44" s="42"/>
      <c r="X44" s="42" t="n">
        <f aca="false">'Central SIPA income'!M39</f>
        <v>291422.134948646</v>
      </c>
      <c r="Y44" s="9"/>
      <c r="Z44" s="9" t="n">
        <f aca="false">R44+V44-N44-L44-F44</f>
        <v>-4671332.68964657</v>
      </c>
      <c r="AA44" s="9"/>
      <c r="AB44" s="9" t="n">
        <f aca="false">T44-P44-D44</f>
        <v>-58224962.5246015</v>
      </c>
      <c r="AC44" s="24"/>
      <c r="AD44" s="9"/>
      <c r="AE44" s="9"/>
      <c r="AF44" s="9"/>
      <c r="AG44" s="9" t="n">
        <f aca="false">BF44/100*$AG$37</f>
        <v>5234425948.92861</v>
      </c>
      <c r="AH44" s="43" t="n">
        <f aca="false">(AG44-AG43)/AG43</f>
        <v>0.00314296296317687</v>
      </c>
      <c r="AI44" s="43"/>
      <c r="AJ44" s="43" t="n">
        <f aca="false">AB44/AG44</f>
        <v>-0.0111234666595138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7" t="n">
        <f aca="false">workers_and_wage_central!C32</f>
        <v>11861250</v>
      </c>
      <c r="AY44" s="43" t="n">
        <f aca="false">(AW44-AW43)/AW43</f>
        <v>8.16169463761486E-005</v>
      </c>
      <c r="AZ44" s="48" t="n">
        <f aca="false">workers_and_wage_central!B32</f>
        <v>6334.13853924148</v>
      </c>
      <c r="BA44" s="43" t="n">
        <f aca="false">(AZ44-AZ43)/AZ43</f>
        <v>0.00526810422868804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3" t="n">
        <f aca="false">BD44/BD43-1</f>
        <v>0.00219544223071089</v>
      </c>
      <c r="BF44" s="7" t="n">
        <f aca="false">BF43*(1+AY44)*(1+BA44)*(1-BE44)</f>
        <v>99.6817083126421</v>
      </c>
      <c r="BG44" s="7"/>
      <c r="BH44" s="0" t="n">
        <f aca="false">BH43+1</f>
        <v>13</v>
      </c>
      <c r="BI44" s="43" t="n">
        <f aca="false">T51/AG51</f>
        <v>0.0168246168240365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121543398.991286</v>
      </c>
      <c r="E45" s="9"/>
      <c r="F45" s="42" t="n">
        <f aca="false">'Central pensions'!I45</f>
        <v>22091951.5032289</v>
      </c>
      <c r="G45" s="9" t="n">
        <f aca="false">'Central pensions'!K45</f>
        <v>0</v>
      </c>
      <c r="H45" s="9" t="n">
        <f aca="false">'Central pensions'!V45</f>
        <v>0</v>
      </c>
      <c r="I45" s="42" t="n">
        <f aca="false">'Central pensions'!M45</f>
        <v>0</v>
      </c>
      <c r="J45" s="9" t="n">
        <f aca="false">'Central pensions'!W45</f>
        <v>0</v>
      </c>
      <c r="K45" s="9"/>
      <c r="L45" s="42" t="n">
        <f aca="false">'Central pensions'!N45</f>
        <v>3096385.53822744</v>
      </c>
      <c r="M45" s="42"/>
      <c r="N45" s="42" t="n">
        <f aca="false">'Central pensions'!L45</f>
        <v>927552.895986699</v>
      </c>
      <c r="O45" s="9"/>
      <c r="P45" s="9" t="n">
        <f aca="false">'Central pensions'!X45</f>
        <v>21170281.63883</v>
      </c>
      <c r="Q45" s="42"/>
      <c r="R45" s="42" t="n">
        <f aca="false">'Central SIPA income'!G40</f>
        <v>22784658.4672494</v>
      </c>
      <c r="S45" s="50" t="n">
        <f aca="false">SUM(T42:T45)/AVERAGE(AG42:AG45)</f>
        <v>0.0612804508084448</v>
      </c>
      <c r="T45" s="9" t="n">
        <f aca="false">'Central SIPA income'!J40</f>
        <v>87119116.4346114</v>
      </c>
      <c r="U45" s="9"/>
      <c r="V45" s="42" t="n">
        <f aca="false">'Central SIPA income'!F40</f>
        <v>117256.772201692</v>
      </c>
      <c r="W45" s="42"/>
      <c r="X45" s="42" t="n">
        <f aca="false">'Central SIPA income'!M40</f>
        <v>294515.205705171</v>
      </c>
      <c r="Y45" s="9"/>
      <c r="Z45" s="9" t="n">
        <f aca="false">R45+V45-N45-L45-F45</f>
        <v>-3213974.69799198</v>
      </c>
      <c r="AA45" s="9"/>
      <c r="AB45" s="9" t="n">
        <f aca="false">T45-P45-D45</f>
        <v>-55594564.1955047</v>
      </c>
      <c r="AC45" s="24"/>
      <c r="AD45" s="9"/>
      <c r="AE45" s="9"/>
      <c r="AF45" s="9"/>
      <c r="AG45" s="9" t="n">
        <f aca="false">BF45/100*$AG$37</f>
        <v>5305241126.2267</v>
      </c>
      <c r="AH45" s="43" t="n">
        <f aca="false">(AG45-AG44)/AG44</f>
        <v>0.0135287380104379</v>
      </c>
      <c r="AI45" s="43" t="n">
        <f aca="false">(AG45-AG41)/AG41</f>
        <v>0.029966709101397</v>
      </c>
      <c r="AJ45" s="43" t="n">
        <f aca="false">AB45/AG45</f>
        <v>-0.0104791776420247</v>
      </c>
      <c r="AK45" s="50"/>
      <c r="AL45" s="7"/>
      <c r="AM45" s="7"/>
      <c r="AN45" s="7"/>
      <c r="AO45" s="7"/>
      <c r="AP45" s="7"/>
      <c r="AQ45" s="7"/>
      <c r="AR45" s="7"/>
      <c r="AS45" s="7"/>
      <c r="AT45" s="7"/>
      <c r="AW45" s="47" t="n">
        <f aca="false">workers_and_wage_central!C33</f>
        <v>11950524</v>
      </c>
      <c r="AY45" s="43" t="n">
        <f aca="false">(AW45-AW44)/AW44</f>
        <v>0.00752652545052166</v>
      </c>
      <c r="AZ45" s="48" t="n">
        <f aca="false">workers_and_wage_central!B33</f>
        <v>6385.8624528434</v>
      </c>
      <c r="BA45" s="43" t="n">
        <f aca="false">(AZ45-AZ44)/AZ44</f>
        <v>0.00816589553282922</v>
      </c>
      <c r="BB45" s="53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3" t="n">
        <f aca="false">BD45/BD44-1</f>
        <v>0.00219063282289933</v>
      </c>
      <c r="BF45" s="7" t="n">
        <f aca="false">BF44*(1+AY45)*(1+BA45)*(1-BE45)</f>
        <v>101.030276028837</v>
      </c>
      <c r="BG45" s="50" t="n">
        <f aca="false">(BB45-BB41)/BB41</f>
        <v>0.00980392156862745</v>
      </c>
      <c r="BH45" s="0" t="n">
        <f aca="false">BH44+1</f>
        <v>14</v>
      </c>
      <c r="BI45" s="43" t="n">
        <f aca="false">T52/AG52</f>
        <v>0.0147141671498723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118186733.370837</v>
      </c>
      <c r="E46" s="6"/>
      <c r="F46" s="8" t="n">
        <f aca="false">'Central pensions'!I46</f>
        <v>21481837.7931061</v>
      </c>
      <c r="G46" s="6" t="n">
        <f aca="false">'Central pensions'!K46</f>
        <v>0</v>
      </c>
      <c r="H46" s="6" t="n">
        <f aca="false">'Central pensions'!V46</f>
        <v>0</v>
      </c>
      <c r="I46" s="8" t="n">
        <f aca="false">'Central pensions'!M46</f>
        <v>0</v>
      </c>
      <c r="J46" s="6" t="n">
        <f aca="false">'Central pensions'!W46</f>
        <v>0</v>
      </c>
      <c r="K46" s="6"/>
      <c r="L46" s="8" t="n">
        <f aca="false">'Central pensions'!N46</f>
        <v>3539281.89855228</v>
      </c>
      <c r="M46" s="8"/>
      <c r="N46" s="8" t="n">
        <f aca="false">'Central pensions'!L46</f>
        <v>903420.267205972</v>
      </c>
      <c r="O46" s="6"/>
      <c r="P46" s="6" t="n">
        <f aca="false">'Central pensions'!X46</f>
        <v>23335702.3547214</v>
      </c>
      <c r="Q46" s="8"/>
      <c r="R46" s="8" t="n">
        <f aca="false">'Central SIPA income'!G41</f>
        <v>20019018.9803725</v>
      </c>
      <c r="S46" s="8"/>
      <c r="T46" s="6" t="n">
        <f aca="false">'Central SIPA income'!J41</f>
        <v>76544454.1538616</v>
      </c>
      <c r="U46" s="6"/>
      <c r="V46" s="8" t="n">
        <f aca="false">'Central SIPA income'!F41</f>
        <v>116374.715676548</v>
      </c>
      <c r="W46" s="8"/>
      <c r="X46" s="8" t="n">
        <f aca="false">'Central SIPA income'!M41</f>
        <v>292299.734017961</v>
      </c>
      <c r="Y46" s="6"/>
      <c r="Z46" s="6" t="n">
        <f aca="false">R46+V46-N46-L46-F46</f>
        <v>-5789146.26281531</v>
      </c>
      <c r="AA46" s="6"/>
      <c r="AB46" s="6" t="n">
        <f aca="false">T46-P46-D46</f>
        <v>-64977981.5716969</v>
      </c>
      <c r="AC46" s="24"/>
      <c r="AD46" s="6"/>
      <c r="AE46" s="6"/>
      <c r="AF46" s="6"/>
      <c r="AG46" s="6" t="n">
        <f aca="false">BF46/100*$AG$37</f>
        <v>5330997785.57683</v>
      </c>
      <c r="AH46" s="36" t="n">
        <f aca="false">(AG46-AG45)/AG45</f>
        <v>0.00485494603116241</v>
      </c>
      <c r="AI46" s="36"/>
      <c r="AJ46" s="36" t="n">
        <f aca="false">AB46/AG46</f>
        <v>-0.0121887091657582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0.0124768152361785</v>
      </c>
      <c r="AV46" s="5"/>
      <c r="AW46" s="40" t="n">
        <f aca="false">workers_and_wage_central!C34</f>
        <v>11945929</v>
      </c>
      <c r="AX46" s="5"/>
      <c r="AY46" s="36" t="n">
        <f aca="false">(AW46-AW45)/AW45</f>
        <v>-0.000384501968281893</v>
      </c>
      <c r="AZ46" s="41" t="n">
        <f aca="false">workers_and_wage_central!B34</f>
        <v>6433.39612000487</v>
      </c>
      <c r="BA46" s="36" t="n">
        <f aca="false">(AZ46-AZ45)/AZ45</f>
        <v>0.00744357829697922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36" t="n">
        <f aca="false">BD46/BD45-1</f>
        <v>0.00218584444032266</v>
      </c>
      <c r="BF46" s="5" t="n">
        <f aca="false">BF45*(1+AY46)*(1+BA46)*(1-BE46)</f>
        <v>101.52077256647</v>
      </c>
      <c r="BG46" s="5"/>
      <c r="BH46" s="5" t="n">
        <f aca="false">BH45+1</f>
        <v>15</v>
      </c>
      <c r="BI46" s="36" t="n">
        <f aca="false">T53/AG53</f>
        <v>0.0168055755095572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125660776.610616</v>
      </c>
      <c r="E47" s="9"/>
      <c r="F47" s="42" t="n">
        <f aca="false">'Central pensions'!I47</f>
        <v>22840333.6238675</v>
      </c>
      <c r="G47" s="9" t="n">
        <f aca="false">'Central pensions'!K47</f>
        <v>0</v>
      </c>
      <c r="H47" s="9" t="n">
        <f aca="false">'Central pensions'!V47</f>
        <v>0</v>
      </c>
      <c r="I47" s="42" t="n">
        <f aca="false">'Central pensions'!M47</f>
        <v>0</v>
      </c>
      <c r="J47" s="9" t="n">
        <f aca="false">'Central pensions'!W47</f>
        <v>0</v>
      </c>
      <c r="K47" s="9"/>
      <c r="L47" s="42" t="n">
        <f aca="false">'Central pensions'!N47</f>
        <v>3140329.01786422</v>
      </c>
      <c r="M47" s="42"/>
      <c r="N47" s="42" t="n">
        <f aca="false">'Central pensions'!L47</f>
        <v>961858.665009685</v>
      </c>
      <c r="O47" s="9"/>
      <c r="P47" s="9" t="n">
        <f aca="false">'Central pensions'!X47</f>
        <v>21587044.7828899</v>
      </c>
      <c r="Q47" s="42"/>
      <c r="R47" s="42" t="n">
        <f aca="false">'Central SIPA income'!G42</f>
        <v>23383485.1951248</v>
      </c>
      <c r="S47" s="42"/>
      <c r="T47" s="9" t="n">
        <f aca="false">'Central SIPA income'!J42</f>
        <v>89408782.3299736</v>
      </c>
      <c r="U47" s="9"/>
      <c r="V47" s="42" t="n">
        <f aca="false">'Central SIPA income'!F42</f>
        <v>119851.576087987</v>
      </c>
      <c r="W47" s="42"/>
      <c r="X47" s="42" t="n">
        <f aca="false">'Central SIPA income'!M42</f>
        <v>301032.604964826</v>
      </c>
      <c r="Y47" s="9"/>
      <c r="Z47" s="9" t="n">
        <f aca="false">R47+V47-N47-L47-F47</f>
        <v>-3439184.53552855</v>
      </c>
      <c r="AA47" s="9"/>
      <c r="AB47" s="9" t="n">
        <f aca="false">T47-P47-D47</f>
        <v>-57839039.0635323</v>
      </c>
      <c r="AC47" s="24"/>
      <c r="AD47" s="9"/>
      <c r="AE47" s="9"/>
      <c r="AF47" s="9"/>
      <c r="AG47" s="9" t="n">
        <f aca="false">BF47/100*$AG$37</f>
        <v>5421873896.23317</v>
      </c>
      <c r="AH47" s="43" t="n">
        <f aca="false">(AG47-AG46)/AG46</f>
        <v>0.017046735772842</v>
      </c>
      <c r="AI47" s="43"/>
      <c r="AJ47" s="43" t="n">
        <f aca="false">AB47/AG47</f>
        <v>-0.0106677211920616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workers_and_wage_central!C35</f>
        <v>12047525</v>
      </c>
      <c r="AX47" s="7"/>
      <c r="AY47" s="43" t="n">
        <f aca="false">(AW47-AW46)/AW46</f>
        <v>0.00850465459823175</v>
      </c>
      <c r="AZ47" s="48" t="n">
        <f aca="false">workers_and_wage_central!B35</f>
        <v>6502.06879571511</v>
      </c>
      <c r="BA47" s="43" t="n">
        <f aca="false">(AZ47-AZ46)/AZ46</f>
        <v>0.0106744049999809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3" t="n">
        <f aca="false">BD47/BD46-1</f>
        <v>0.00218107694540759</v>
      </c>
      <c r="BF47" s="7" t="n">
        <f aca="false">BF46*(1+AY47)*(1+BA47)*(1-BE47)</f>
        <v>103.251370351866</v>
      </c>
      <c r="BG47" s="7"/>
      <c r="BH47" s="7" t="n">
        <f aca="false">BH46+1</f>
        <v>16</v>
      </c>
      <c r="BI47" s="43" t="n">
        <f aca="false">T54/AG54</f>
        <v>0.0146089372891055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123222458.964363</v>
      </c>
      <c r="E48" s="9"/>
      <c r="F48" s="42" t="n">
        <f aca="false">'Central pensions'!I48</f>
        <v>22397140.5287463</v>
      </c>
      <c r="G48" s="9" t="n">
        <f aca="false">'Central pensions'!K48</f>
        <v>0</v>
      </c>
      <c r="H48" s="9" t="n">
        <f aca="false">'Central pensions'!V48</f>
        <v>0</v>
      </c>
      <c r="I48" s="42" t="n">
        <f aca="false">'Central pensions'!M48</f>
        <v>0</v>
      </c>
      <c r="J48" s="9" t="n">
        <f aca="false">'Central pensions'!W48</f>
        <v>0</v>
      </c>
      <c r="K48" s="9"/>
      <c r="L48" s="42" t="n">
        <f aca="false">'Central pensions'!N48</f>
        <v>3011437.26752965</v>
      </c>
      <c r="M48" s="42"/>
      <c r="N48" s="42" t="n">
        <f aca="false">'Central pensions'!L48</f>
        <v>943762.022380531</v>
      </c>
      <c r="O48" s="9"/>
      <c r="P48" s="9" t="n">
        <f aca="false">'Central pensions'!X48</f>
        <v>20818662.4893055</v>
      </c>
      <c r="Q48" s="42"/>
      <c r="R48" s="42" t="n">
        <f aca="false">'Central SIPA income'!G43</f>
        <v>20793352.3691769</v>
      </c>
      <c r="S48" s="42"/>
      <c r="T48" s="9" t="n">
        <f aca="false">'Central SIPA income'!J43</f>
        <v>79505184.9787463</v>
      </c>
      <c r="U48" s="9"/>
      <c r="V48" s="42" t="n">
        <f aca="false">'Central SIPA income'!F43</f>
        <v>119033.778117432</v>
      </c>
      <c r="W48" s="42"/>
      <c r="X48" s="42" t="n">
        <f aca="false">'Central SIPA income'!M43</f>
        <v>298978.532240489</v>
      </c>
      <c r="Y48" s="9"/>
      <c r="Z48" s="9" t="n">
        <f aca="false">R48+V48-N48-L48-F48</f>
        <v>-5439953.67136219</v>
      </c>
      <c r="AA48" s="9"/>
      <c r="AB48" s="9" t="n">
        <f aca="false">T48-P48-D48</f>
        <v>-64535936.4749218</v>
      </c>
      <c r="AC48" s="24"/>
      <c r="AD48" s="9"/>
      <c r="AE48" s="9"/>
      <c r="AF48" s="9"/>
      <c r="AG48" s="9" t="n">
        <f aca="false">BF48/100*$AG$37</f>
        <v>5490230282.27943</v>
      </c>
      <c r="AH48" s="43" t="n">
        <f aca="false">(AG48-AG47)/AG47</f>
        <v>0.0126075204540922</v>
      </c>
      <c r="AI48" s="43"/>
      <c r="AJ48" s="43" t="n">
        <f aca="false">AB48/AG48</f>
        <v>-0.0117546866263919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7" t="n">
        <f aca="false">workers_and_wage_central!C36</f>
        <v>12060609</v>
      </c>
      <c r="AY48" s="43" t="n">
        <f aca="false">(AW48-AW47)/AW47</f>
        <v>0.00108603219333432</v>
      </c>
      <c r="AZ48" s="48" t="n">
        <f aca="false">workers_and_wage_central!B36</f>
        <v>6591.24576201406</v>
      </c>
      <c r="BA48" s="43" t="n">
        <f aca="false">(AZ48-AZ47)/AZ47</f>
        <v>0.0137151680643119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3" t="n">
        <f aca="false">BD48/BD47-1</f>
        <v>0.00217633020177899</v>
      </c>
      <c r="BF48" s="7" t="n">
        <f aca="false">BF47*(1+AY48)*(1+BA48)*(1-BE48)</f>
        <v>104.55311411549</v>
      </c>
      <c r="BG48" s="7"/>
      <c r="BH48" s="0" t="n">
        <f aca="false">BH47+1</f>
        <v>17</v>
      </c>
      <c r="BI48" s="43" t="n">
        <f aca="false">T55/AG55</f>
        <v>0.0168388335544616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130092155.809868</v>
      </c>
      <c r="E49" s="9"/>
      <c r="F49" s="42" t="n">
        <f aca="false">'Central pensions'!I49</f>
        <v>23645789.2485643</v>
      </c>
      <c r="G49" s="9" t="n">
        <f aca="false">'Central pensions'!K49</f>
        <v>0</v>
      </c>
      <c r="H49" s="9" t="n">
        <f aca="false">'Central pensions'!V49</f>
        <v>0</v>
      </c>
      <c r="I49" s="42" t="n">
        <f aca="false">'Central pensions'!M49</f>
        <v>0</v>
      </c>
      <c r="J49" s="9" t="n">
        <f aca="false">'Central pensions'!W49</f>
        <v>0</v>
      </c>
      <c r="K49" s="9"/>
      <c r="L49" s="42" t="n">
        <f aca="false">'Central pensions'!N49</f>
        <v>3148507.3813457</v>
      </c>
      <c r="M49" s="42"/>
      <c r="N49" s="42" t="n">
        <f aca="false">'Central pensions'!L49</f>
        <v>998665.786727287</v>
      </c>
      <c r="O49" s="9"/>
      <c r="P49" s="9" t="n">
        <f aca="false">'Central pensions'!X49</f>
        <v>21831984.2737073</v>
      </c>
      <c r="Q49" s="42"/>
      <c r="R49" s="42" t="n">
        <f aca="false">'Central SIPA income'!G44</f>
        <v>24452130.1018289</v>
      </c>
      <c r="S49" s="42"/>
      <c r="T49" s="9" t="n">
        <f aca="false">'Central SIPA income'!J44</f>
        <v>93494838.7520274</v>
      </c>
      <c r="U49" s="9"/>
      <c r="V49" s="42" t="n">
        <f aca="false">'Central SIPA income'!F44</f>
        <v>114012.572196762</v>
      </c>
      <c r="W49" s="42"/>
      <c r="X49" s="42" t="n">
        <f aca="false">'Central SIPA income'!M44</f>
        <v>286366.710621602</v>
      </c>
      <c r="Y49" s="9"/>
      <c r="Z49" s="9" t="n">
        <f aca="false">R49+V49-N49-L49-F49</f>
        <v>-3226819.74261159</v>
      </c>
      <c r="AA49" s="9"/>
      <c r="AB49" s="9" t="n">
        <f aca="false">T49-P49-D49</f>
        <v>-58429301.3315481</v>
      </c>
      <c r="AC49" s="24"/>
      <c r="AD49" s="9"/>
      <c r="AE49" s="9"/>
      <c r="AF49" s="9"/>
      <c r="AG49" s="9" t="n">
        <f aca="false">BF49/100*$AG$37</f>
        <v>5574769170.36902</v>
      </c>
      <c r="AH49" s="43" t="n">
        <f aca="false">(AG49-AG48)/AG48</f>
        <v>0.0153980586866172</v>
      </c>
      <c r="AI49" s="43" t="n">
        <f aca="false">(AG49-AG45)/AG45</f>
        <v>0.0508041081883901</v>
      </c>
      <c r="AJ49" s="43" t="n">
        <f aca="false">AB49/AG49</f>
        <v>-0.0104810261278819</v>
      </c>
      <c r="AK49" s="50"/>
      <c r="AL49" s="7"/>
      <c r="AM49" s="7"/>
      <c r="AN49" s="7"/>
      <c r="AO49" s="7"/>
      <c r="AP49" s="7"/>
      <c r="AQ49" s="7"/>
      <c r="AR49" s="7"/>
      <c r="AS49" s="7"/>
      <c r="AT49" s="7"/>
      <c r="AW49" s="47" t="n">
        <f aca="false">workers_and_wage_central!C37</f>
        <v>12112161</v>
      </c>
      <c r="AY49" s="43" t="n">
        <f aca="false">(AW49-AW48)/AW48</f>
        <v>0.00427441101854807</v>
      </c>
      <c r="AZ49" s="48" t="n">
        <f aca="false">workers_and_wage_central!B37</f>
        <v>6678.75601096281</v>
      </c>
      <c r="BA49" s="43" t="n">
        <f aca="false">(AZ49-AZ48)/AZ48</f>
        <v>0.0132767388910107</v>
      </c>
      <c r="BB49" s="53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3" t="n">
        <f aca="false">BD49/BD48-1</f>
        <v>0.00217160407424588</v>
      </c>
      <c r="BF49" s="7" t="n">
        <f aca="false">BF48*(1+AY49)*(1+BA49)*(1-BE49)</f>
        <v>106.163029102509</v>
      </c>
      <c r="BG49" s="50" t="n">
        <f aca="false">(BB49-BB45)/BB45</f>
        <v>0.00970873786407767</v>
      </c>
      <c r="BH49" s="0" t="n">
        <f aca="false">BH48+1</f>
        <v>18</v>
      </c>
      <c r="BI49" s="43" t="n">
        <f aca="false">T56/AG56</f>
        <v>0.0146739660433759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128671476.655133</v>
      </c>
      <c r="E50" s="6"/>
      <c r="F50" s="8" t="n">
        <f aca="false">'Central pensions'!I50</f>
        <v>23387563.9952922</v>
      </c>
      <c r="G50" s="6" t="n">
        <f aca="false">'Central pensions'!K50</f>
        <v>0</v>
      </c>
      <c r="H50" s="6" t="n">
        <f aca="false">'Central pensions'!V50</f>
        <v>0</v>
      </c>
      <c r="I50" s="8" t="n">
        <f aca="false">'Central pensions'!M50</f>
        <v>0</v>
      </c>
      <c r="J50" s="6" t="n">
        <f aca="false">'Central pensions'!W50</f>
        <v>0</v>
      </c>
      <c r="K50" s="6"/>
      <c r="L50" s="8" t="n">
        <f aca="false">'Central pensions'!N50</f>
        <v>3724983.50401012</v>
      </c>
      <c r="M50" s="8"/>
      <c r="N50" s="8" t="n">
        <f aca="false">'Central pensions'!L50</f>
        <v>988834.466125529</v>
      </c>
      <c r="O50" s="6"/>
      <c r="P50" s="6" t="n">
        <f aca="false">'Central pensions'!X50</f>
        <v>24769232.5894228</v>
      </c>
      <c r="Q50" s="8"/>
      <c r="R50" s="8" t="n">
        <f aca="false">'Central SIPA income'!G45</f>
        <v>21381657.1851116</v>
      </c>
      <c r="S50" s="8"/>
      <c r="T50" s="6" t="n">
        <f aca="false">'Central SIPA income'!J45</f>
        <v>81754619.4318514</v>
      </c>
      <c r="U50" s="6"/>
      <c r="V50" s="8" t="n">
        <f aca="false">'Central SIPA income'!F45</f>
        <v>121136.704802014</v>
      </c>
      <c r="W50" s="8"/>
      <c r="X50" s="8" t="n">
        <f aca="false">'Central SIPA income'!M45</f>
        <v>304260.477781571</v>
      </c>
      <c r="Y50" s="6"/>
      <c r="Z50" s="6" t="n">
        <f aca="false">R50+V50-N50-L50-F50</f>
        <v>-6598588.07551425</v>
      </c>
      <c r="AA50" s="6"/>
      <c r="AB50" s="6" t="n">
        <f aca="false">T50-P50-D50</f>
        <v>-71686089.812704</v>
      </c>
      <c r="AC50" s="24"/>
      <c r="AD50" s="6"/>
      <c r="AE50" s="6"/>
      <c r="AF50" s="6"/>
      <c r="AG50" s="6" t="n">
        <f aca="false">BF50/100*$AG$37</f>
        <v>5597817736.06977</v>
      </c>
      <c r="AH50" s="36" t="n">
        <f aca="false">(AG50-AG49)/AG49</f>
        <v>0.00413444305878347</v>
      </c>
      <c r="AI50" s="36"/>
      <c r="AJ50" s="36" t="n">
        <f aca="false">AB50/AG50</f>
        <v>-0.0128060778668787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0.00917658190997604</v>
      </c>
      <c r="AV50" s="5"/>
      <c r="AW50" s="40" t="n">
        <f aca="false">workers_and_wage_central!C38</f>
        <v>12100336</v>
      </c>
      <c r="AX50" s="5"/>
      <c r="AY50" s="36" t="n">
        <f aca="false">(AW50-AW49)/AW49</f>
        <v>-0.000976291513958574</v>
      </c>
      <c r="AZ50" s="41" t="n">
        <f aca="false">workers_and_wage_central!B38</f>
        <v>6712.92271687598</v>
      </c>
      <c r="BA50" s="36" t="n">
        <f aca="false">(AZ50-AZ49)/AZ49</f>
        <v>0.00511572901556756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36" t="n">
        <f aca="false">BD50/BD49-1</f>
        <v>0</v>
      </c>
      <c r="BF50" s="5" t="n">
        <f aca="false">BF49*(1+AY50)*(1+BA50)*(1-BE50)</f>
        <v>106.601954101281</v>
      </c>
      <c r="BG50" s="5"/>
      <c r="BH50" s="5" t="n">
        <f aca="false">BH49+1</f>
        <v>19</v>
      </c>
      <c r="BI50" s="36" t="n">
        <f aca="false">T57/AG57</f>
        <v>0.0169297894787884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135359058.800957</v>
      </c>
      <c r="E51" s="9"/>
      <c r="F51" s="42" t="n">
        <f aca="false">'Central pensions'!I51</f>
        <v>24603111.2127105</v>
      </c>
      <c r="G51" s="9" t="n">
        <f aca="false">'Central pensions'!K51</f>
        <v>0</v>
      </c>
      <c r="H51" s="9" t="n">
        <f aca="false">'Central pensions'!V51</f>
        <v>0</v>
      </c>
      <c r="I51" s="42" t="n">
        <f aca="false">'Central pensions'!M51</f>
        <v>0</v>
      </c>
      <c r="J51" s="9" t="n">
        <f aca="false">'Central pensions'!W51</f>
        <v>0</v>
      </c>
      <c r="K51" s="9"/>
      <c r="L51" s="42" t="n">
        <f aca="false">'Central pensions'!N51</f>
        <v>3316323.96158901</v>
      </c>
      <c r="M51" s="42"/>
      <c r="N51" s="42" t="n">
        <f aca="false">'Central pensions'!L51</f>
        <v>1041407.01818107</v>
      </c>
      <c r="O51" s="9"/>
      <c r="P51" s="9" t="n">
        <f aca="false">'Central pensions'!X51</f>
        <v>22937934.951113</v>
      </c>
      <c r="Q51" s="42"/>
      <c r="R51" s="42" t="n">
        <f aca="false">'Central SIPA income'!G46</f>
        <v>24946874.2963501</v>
      </c>
      <c r="S51" s="42"/>
      <c r="T51" s="9" t="n">
        <f aca="false">'Central SIPA income'!J46</f>
        <v>95386536.0600996</v>
      </c>
      <c r="U51" s="9"/>
      <c r="V51" s="42" t="n">
        <f aca="false">'Central SIPA income'!F46</f>
        <v>115657.969204585</v>
      </c>
      <c r="W51" s="42"/>
      <c r="X51" s="42" t="n">
        <f aca="false">'Central SIPA income'!M46</f>
        <v>290499.473524132</v>
      </c>
      <c r="Y51" s="9"/>
      <c r="Z51" s="9" t="n">
        <f aca="false">R51+V51-N51-L51-F51</f>
        <v>-3898309.92692593</v>
      </c>
      <c r="AA51" s="9"/>
      <c r="AB51" s="9" t="n">
        <f aca="false">T51-P51-D51</f>
        <v>-62910457.6919707</v>
      </c>
      <c r="AC51" s="24"/>
      <c r="AD51" s="9"/>
      <c r="AE51" s="9"/>
      <c r="AF51" s="9"/>
      <c r="AG51" s="9" t="n">
        <f aca="false">BF51/100*$AG$37</f>
        <v>5669462612.89146</v>
      </c>
      <c r="AH51" s="43" t="n">
        <f aca="false">(AG51-AG50)/AG50</f>
        <v>0.0127987155351713</v>
      </c>
      <c r="AI51" s="43"/>
      <c r="AJ51" s="43" t="n">
        <f aca="false">AB51/AG51</f>
        <v>-0.0110963705006048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workers_and_wage_central!C39</f>
        <v>12115701</v>
      </c>
      <c r="AX51" s="7"/>
      <c r="AY51" s="43" t="n">
        <f aca="false">(AW51-AW50)/AW50</f>
        <v>0.00126979945019709</v>
      </c>
      <c r="AZ51" s="48" t="n">
        <f aca="false">workers_and_wage_central!B39</f>
        <v>6790.21729095609</v>
      </c>
      <c r="BA51" s="43" t="n">
        <f aca="false">(AZ51-AZ50)/AZ50</f>
        <v>0.01151429523921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3" t="n">
        <f aca="false">BD51/BD50-1</f>
        <v>0</v>
      </c>
      <c r="BF51" s="7" t="n">
        <f aca="false">BF50*(1+AY51)*(1+BA51)*(1-BE51)</f>
        <v>107.966322187317</v>
      </c>
      <c r="BG51" s="7"/>
      <c r="BH51" s="7" t="n">
        <f aca="false">BH50+1</f>
        <v>20</v>
      </c>
      <c r="BI51" s="43" t="n">
        <f aca="false">T58/AG58</f>
        <v>0.0147274870510645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134913969.436897</v>
      </c>
      <c r="E52" s="9"/>
      <c r="F52" s="42" t="n">
        <f aca="false">'Central pensions'!I52</f>
        <v>24522210.9521697</v>
      </c>
      <c r="G52" s="9" t="n">
        <f aca="false">'Central pensions'!K52</f>
        <v>0</v>
      </c>
      <c r="H52" s="9" t="n">
        <f aca="false">'Central pensions'!V52</f>
        <v>0</v>
      </c>
      <c r="I52" s="42" t="n">
        <f aca="false">'Central pensions'!M52</f>
        <v>0</v>
      </c>
      <c r="J52" s="9" t="n">
        <f aca="false">'Central pensions'!W52</f>
        <v>0</v>
      </c>
      <c r="K52" s="9"/>
      <c r="L52" s="42" t="n">
        <f aca="false">'Central pensions'!N52</f>
        <v>3264992.302</v>
      </c>
      <c r="M52" s="42"/>
      <c r="N52" s="42" t="n">
        <f aca="false">'Central pensions'!L52</f>
        <v>1040569.69815326</v>
      </c>
      <c r="O52" s="9"/>
      <c r="P52" s="9" t="n">
        <f aca="false">'Central pensions'!X52</f>
        <v>22666968.0377415</v>
      </c>
      <c r="Q52" s="42"/>
      <c r="R52" s="42" t="n">
        <f aca="false">'Central SIPA income'!G47</f>
        <v>22087708.5906764</v>
      </c>
      <c r="S52" s="42"/>
      <c r="T52" s="9" t="n">
        <f aca="false">'Central SIPA income'!J47</f>
        <v>84454268.1757039</v>
      </c>
      <c r="U52" s="9"/>
      <c r="V52" s="42" t="n">
        <f aca="false">'Central SIPA income'!F47</f>
        <v>117029.660188562</v>
      </c>
      <c r="W52" s="42"/>
      <c r="X52" s="42" t="n">
        <f aca="false">'Central SIPA income'!M47</f>
        <v>293944.765806399</v>
      </c>
      <c r="Y52" s="9"/>
      <c r="Z52" s="9" t="n">
        <f aca="false">R52+V52-N52-L52-F52</f>
        <v>-6623034.70145794</v>
      </c>
      <c r="AA52" s="9"/>
      <c r="AB52" s="9" t="n">
        <f aca="false">T52-P52-D52</f>
        <v>-73126669.2989347</v>
      </c>
      <c r="AC52" s="24"/>
      <c r="AD52" s="9"/>
      <c r="AE52" s="9"/>
      <c r="AF52" s="9"/>
      <c r="AG52" s="9" t="n">
        <f aca="false">BF52/100*$AG$37</f>
        <v>5739656707.40917</v>
      </c>
      <c r="AH52" s="43" t="n">
        <f aca="false">(AG52-AG51)/AG51</f>
        <v>0.0123810842950254</v>
      </c>
      <c r="AI52" s="43"/>
      <c r="AJ52" s="43" t="n">
        <f aca="false">AB52/AG52</f>
        <v>-0.0127405998349235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7" t="n">
        <f aca="false">workers_and_wage_central!C40</f>
        <v>12190596</v>
      </c>
      <c r="AY52" s="43" t="n">
        <f aca="false">(AW52-AW51)/AW51</f>
        <v>0.006181648094485</v>
      </c>
      <c r="AZ52" s="48" t="n">
        <f aca="false">workers_and_wage_central!B40</f>
        <v>6832.05418885898</v>
      </c>
      <c r="BA52" s="43" t="n">
        <f aca="false">(AZ52-AZ51)/AZ51</f>
        <v>0.00616134890979263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3" t="n">
        <f aca="false">BD52/BD51-1</f>
        <v>0</v>
      </c>
      <c r="BF52" s="7" t="n">
        <f aca="false">BF51*(1+AY52)*(1+BA52)*(1-BE52)</f>
        <v>109.303062323342</v>
      </c>
      <c r="BG52" s="7"/>
      <c r="BH52" s="0" t="n">
        <f aca="false">BH51+1</f>
        <v>21</v>
      </c>
      <c r="BI52" s="43" t="n">
        <f aca="false">T59/AG59</f>
        <v>0.0169328812232247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139288641.974361</v>
      </c>
      <c r="E53" s="9"/>
      <c r="F53" s="42" t="n">
        <f aca="false">'Central pensions'!I53</f>
        <v>25317359.4698368</v>
      </c>
      <c r="G53" s="9" t="n">
        <f aca="false">'Central pensions'!K53</f>
        <v>0</v>
      </c>
      <c r="H53" s="9" t="n">
        <f aca="false">'Central pensions'!V53</f>
        <v>0</v>
      </c>
      <c r="I53" s="42" t="n">
        <f aca="false">'Central pensions'!M53</f>
        <v>0</v>
      </c>
      <c r="J53" s="9" t="n">
        <f aca="false">'Central pensions'!W53</f>
        <v>0</v>
      </c>
      <c r="K53" s="9"/>
      <c r="L53" s="42" t="n">
        <f aca="false">'Central pensions'!N53</f>
        <v>3419710.49537684</v>
      </c>
      <c r="M53" s="42"/>
      <c r="N53" s="42" t="n">
        <f aca="false">'Central pensions'!L53</f>
        <v>1074903.36209413</v>
      </c>
      <c r="O53" s="9"/>
      <c r="P53" s="9" t="n">
        <f aca="false">'Central pensions'!X53</f>
        <v>23658695.1676074</v>
      </c>
      <c r="Q53" s="42"/>
      <c r="R53" s="42" t="n">
        <f aca="false">'Central SIPA income'!G48</f>
        <v>25413641.687948</v>
      </c>
      <c r="S53" s="42"/>
      <c r="T53" s="9" t="n">
        <f aca="false">'Central SIPA income'!J48</f>
        <v>97171261.6373974</v>
      </c>
      <c r="U53" s="9"/>
      <c r="V53" s="42" t="n">
        <f aca="false">'Central SIPA income'!F48</f>
        <v>120774.231998077</v>
      </c>
      <c r="W53" s="42"/>
      <c r="X53" s="42" t="n">
        <f aca="false">'Central SIPA income'!M48</f>
        <v>303350.05060189</v>
      </c>
      <c r="Y53" s="9"/>
      <c r="Z53" s="9" t="n">
        <f aca="false">R53+V53-N53-L53-F53</f>
        <v>-4277557.40736173</v>
      </c>
      <c r="AA53" s="9"/>
      <c r="AB53" s="9" t="n">
        <f aca="false">T53-P53-D53</f>
        <v>-65776075.5045705</v>
      </c>
      <c r="AC53" s="24"/>
      <c r="AD53" s="9"/>
      <c r="AE53" s="9"/>
      <c r="AF53" s="9"/>
      <c r="AG53" s="9" t="n">
        <f aca="false">BF53/100*$AG$37</f>
        <v>5782084736.23154</v>
      </c>
      <c r="AH53" s="43" t="n">
        <f aca="false">(AG53-AG52)/AG52</f>
        <v>0.00739208475092404</v>
      </c>
      <c r="AI53" s="43" t="n">
        <f aca="false">(AG53-AG49)/AG49</f>
        <v>0.0371881883405057</v>
      </c>
      <c r="AJ53" s="43" t="n">
        <f aca="false">AB53/AG53</f>
        <v>-0.0113758408091819</v>
      </c>
      <c r="AK53" s="50"/>
      <c r="AL53" s="7"/>
      <c r="AM53" s="7"/>
      <c r="AN53" s="7"/>
      <c r="AO53" s="7"/>
      <c r="AP53" s="7"/>
      <c r="AQ53" s="7"/>
      <c r="AR53" s="7"/>
      <c r="AS53" s="7"/>
      <c r="AT53" s="7"/>
      <c r="AW53" s="47" t="n">
        <f aca="false">workers_and_wage_central!C41</f>
        <v>12249980</v>
      </c>
      <c r="AY53" s="43" t="n">
        <f aca="false">(AW53-AW52)/AW52</f>
        <v>0.00487129587429524</v>
      </c>
      <c r="AZ53" s="48" t="n">
        <f aca="false">workers_and_wage_central!B41</f>
        <v>6849.19286748828</v>
      </c>
      <c r="BA53" s="43" t="n">
        <f aca="false">(AZ53-AZ52)/AZ52</f>
        <v>0.00250856889531867</v>
      </c>
      <c r="BB53" s="44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3" t="n">
        <f aca="false">BD53/BD52-1</f>
        <v>0</v>
      </c>
      <c r="BF53" s="7" t="n">
        <f aca="false">BF52*(1+AY53)*(1+BA53)*(1-BE53)</f>
        <v>110.111039823571</v>
      </c>
      <c r="BG53" s="50" t="n">
        <f aca="false">(BB53-BB49)/BB49</f>
        <v>0</v>
      </c>
      <c r="BH53" s="0" t="n">
        <f aca="false">BH52+1</f>
        <v>22</v>
      </c>
      <c r="BI53" s="43" t="n">
        <f aca="false">T60/AG60</f>
        <v>0.0148029951447366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139418998.423111</v>
      </c>
      <c r="E54" s="6"/>
      <c r="F54" s="8" t="n">
        <f aca="false">'Central pensions'!I54</f>
        <v>25341053.2974559</v>
      </c>
      <c r="G54" s="6" t="n">
        <f aca="false">'Central pensions'!K54</f>
        <v>0</v>
      </c>
      <c r="H54" s="6" t="n">
        <f aca="false">'Central pensions'!V54</f>
        <v>0</v>
      </c>
      <c r="I54" s="8" t="n">
        <f aca="false">'Central pensions'!M54</f>
        <v>0</v>
      </c>
      <c r="J54" s="6" t="n">
        <f aca="false">'Central pensions'!W54</f>
        <v>0</v>
      </c>
      <c r="K54" s="6"/>
      <c r="L54" s="8" t="n">
        <f aca="false">'Central pensions'!N54</f>
        <v>4067317.51340518</v>
      </c>
      <c r="M54" s="8"/>
      <c r="N54" s="8" t="n">
        <f aca="false">'Central pensions'!L54</f>
        <v>1076530.29927362</v>
      </c>
      <c r="O54" s="6"/>
      <c r="P54" s="6" t="n">
        <f aca="false">'Central pensions'!X54</f>
        <v>27028081.9910881</v>
      </c>
      <c r="Q54" s="8"/>
      <c r="R54" s="8" t="n">
        <f aca="false">'Central SIPA income'!G49</f>
        <v>22180033.9731447</v>
      </c>
      <c r="S54" s="8"/>
      <c r="T54" s="6" t="n">
        <f aca="false">'Central SIPA income'!J49</f>
        <v>84807282.2775695</v>
      </c>
      <c r="U54" s="6"/>
      <c r="V54" s="8" t="n">
        <f aca="false">'Central SIPA income'!F49</f>
        <v>121815.2262653</v>
      </c>
      <c r="W54" s="8"/>
      <c r="X54" s="8" t="n">
        <f aca="false">'Central SIPA income'!M49</f>
        <v>305964.72807418</v>
      </c>
      <c r="Y54" s="6"/>
      <c r="Z54" s="6" t="n">
        <f aca="false">R54+V54-N54-L54-F54</f>
        <v>-8183051.91072466</v>
      </c>
      <c r="AA54" s="6"/>
      <c r="AB54" s="6" t="n">
        <f aca="false">T54-P54-D54</f>
        <v>-81639798.1366301</v>
      </c>
      <c r="AC54" s="24"/>
      <c r="AD54" s="6"/>
      <c r="AE54" s="6"/>
      <c r="AF54" s="6"/>
      <c r="AG54" s="6" t="n">
        <f aca="false">BF54/100*$AG$37</f>
        <v>5805164372.96325</v>
      </c>
      <c r="AH54" s="36" t="n">
        <f aca="false">(AG54-AG53)/AG53</f>
        <v>0.00399157704955115</v>
      </c>
      <c r="AI54" s="36"/>
      <c r="AJ54" s="36" t="n">
        <f aca="false">AB54/AG54</f>
        <v>-0.0140633051695928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0.00833238760806304</v>
      </c>
      <c r="AV54" s="5"/>
      <c r="AW54" s="40" t="n">
        <f aca="false">workers_and_wage_central!C42</f>
        <v>12264237</v>
      </c>
      <c r="AX54" s="5"/>
      <c r="AY54" s="36" t="n">
        <f aca="false">(AW54-AW53)/AW53</f>
        <v>0.00116383863483859</v>
      </c>
      <c r="AZ54" s="41" t="n">
        <f aca="false">workers_and_wage_central!B42</f>
        <v>6868.53807856541</v>
      </c>
      <c r="BA54" s="36" t="n">
        <f aca="false">(AZ54-AZ53)/AZ53</f>
        <v>0.00282445120927327</v>
      </c>
      <c r="BB54" s="5"/>
      <c r="BC54" s="5"/>
      <c r="BD54" s="5"/>
      <c r="BE54" s="5"/>
      <c r="BF54" s="5" t="n">
        <f aca="false">BF53*(1+AY54)*(1+BA54)*(1-BE54)</f>
        <v>110.550556523033</v>
      </c>
      <c r="BG54" s="5"/>
      <c r="BH54" s="5" t="n">
        <f aca="false">BH53+1</f>
        <v>23</v>
      </c>
      <c r="BI54" s="36" t="n">
        <f aca="false">T61/AG61</f>
        <v>0.0169851671898004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143250294.19222</v>
      </c>
      <c r="E55" s="9"/>
      <c r="F55" s="42" t="n">
        <f aca="false">'Central pensions'!I55</f>
        <v>26037436.6554014</v>
      </c>
      <c r="G55" s="9" t="n">
        <f aca="false">'Central pensions'!K55</f>
        <v>0</v>
      </c>
      <c r="H55" s="9" t="n">
        <f aca="false">'Central pensions'!V55</f>
        <v>0</v>
      </c>
      <c r="I55" s="42" t="n">
        <f aca="false">'Central pensions'!M55</f>
        <v>0</v>
      </c>
      <c r="J55" s="9" t="n">
        <f aca="false">'Central pensions'!W55</f>
        <v>0</v>
      </c>
      <c r="K55" s="9"/>
      <c r="L55" s="42" t="n">
        <f aca="false">'Central pensions'!N55</f>
        <v>3439404.56161301</v>
      </c>
      <c r="M55" s="42"/>
      <c r="N55" s="42" t="n">
        <f aca="false">'Central pensions'!L55</f>
        <v>1107693.9588498</v>
      </c>
      <c r="O55" s="9"/>
      <c r="P55" s="9" t="n">
        <f aca="false">'Central pensions'!X55</f>
        <v>23941291.959488</v>
      </c>
      <c r="Q55" s="42"/>
      <c r="R55" s="42" t="n">
        <f aca="false">'Central SIPA income'!G50</f>
        <v>25839283.0645261</v>
      </c>
      <c r="S55" s="42"/>
      <c r="T55" s="9" t="n">
        <f aca="false">'Central SIPA income'!J50</f>
        <v>98798738.3318055</v>
      </c>
      <c r="U55" s="9"/>
      <c r="V55" s="42" t="n">
        <f aca="false">'Central SIPA income'!F50</f>
        <v>120881.084029191</v>
      </c>
      <c r="W55" s="42"/>
      <c r="X55" s="42" t="n">
        <f aca="false">'Central SIPA income'!M50</f>
        <v>303618.432097755</v>
      </c>
      <c r="Y55" s="9"/>
      <c r="Z55" s="9" t="n">
        <f aca="false">R55+V55-N55-L55-F55</f>
        <v>-4624371.02730896</v>
      </c>
      <c r="AA55" s="9"/>
      <c r="AB55" s="9" t="n">
        <f aca="false">T55-P55-D55</f>
        <v>-68392847.8199021</v>
      </c>
      <c r="AC55" s="24"/>
      <c r="AD55" s="9"/>
      <c r="AE55" s="9"/>
      <c r="AF55" s="9"/>
      <c r="AG55" s="9" t="n">
        <f aca="false">BF55/100*$AG$37</f>
        <v>5867314859.5633</v>
      </c>
      <c r="AH55" s="43" t="n">
        <f aca="false">(AG55-AG54)/AG54</f>
        <v>0.0107060683569122</v>
      </c>
      <c r="AI55" s="43"/>
      <c r="AJ55" s="43" t="n">
        <f aca="false">AB55/AG55</f>
        <v>-0.0116565838815394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workers_and_wage_central!C43</f>
        <v>12300257</v>
      </c>
      <c r="AX55" s="7"/>
      <c r="AY55" s="43" t="n">
        <f aca="false">(AW55-AW54)/AW54</f>
        <v>0.00293699477594896</v>
      </c>
      <c r="AZ55" s="48" t="n">
        <f aca="false">workers_and_wage_central!B43</f>
        <v>6921.74399080513</v>
      </c>
      <c r="BA55" s="43" t="n">
        <f aca="false">(AZ55-AZ54)/AZ54</f>
        <v>0.00774632267174353</v>
      </c>
      <c r="BB55" s="7"/>
      <c r="BC55" s="7"/>
      <c r="BD55" s="7"/>
      <c r="BE55" s="7"/>
      <c r="BF55" s="7" t="n">
        <f aca="false">BF54*(1+AY55)*(1+BA55)*(1-BE55)</f>
        <v>111.734118338064</v>
      </c>
      <c r="BG55" s="7"/>
      <c r="BH55" s="7" t="n">
        <f aca="false">BH54+1</f>
        <v>24</v>
      </c>
      <c r="BI55" s="43" t="n">
        <f aca="false">T62/AG62</f>
        <v>0.0149267933003443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143723442.128214</v>
      </c>
      <c r="E56" s="9"/>
      <c r="F56" s="42" t="n">
        <f aca="false">'Central pensions'!I56</f>
        <v>26123436.893527</v>
      </c>
      <c r="G56" s="9" t="n">
        <f aca="false">'Central pensions'!K56</f>
        <v>0</v>
      </c>
      <c r="H56" s="9" t="n">
        <f aca="false">'Central pensions'!V56</f>
        <v>0</v>
      </c>
      <c r="I56" s="42" t="n">
        <f aca="false">'Central pensions'!M56</f>
        <v>0</v>
      </c>
      <c r="J56" s="9" t="n">
        <f aca="false">'Central pensions'!W56</f>
        <v>0</v>
      </c>
      <c r="K56" s="9"/>
      <c r="L56" s="42" t="n">
        <f aca="false">'Central pensions'!N56</f>
        <v>3353918.38346523</v>
      </c>
      <c r="M56" s="42"/>
      <c r="N56" s="42" t="n">
        <f aca="false">'Central pensions'!L56</f>
        <v>1111758.37351927</v>
      </c>
      <c r="O56" s="9"/>
      <c r="P56" s="9" t="n">
        <f aca="false">'Central pensions'!X56</f>
        <v>23520064.9850102</v>
      </c>
      <c r="Q56" s="42"/>
      <c r="R56" s="42" t="n">
        <f aca="false">'Central SIPA income'!G51</f>
        <v>22781317.9739432</v>
      </c>
      <c r="S56" s="42"/>
      <c r="T56" s="9" t="n">
        <f aca="false">'Central SIPA income'!J51</f>
        <v>87106343.768929</v>
      </c>
      <c r="U56" s="9"/>
      <c r="V56" s="42" t="n">
        <f aca="false">'Central SIPA income'!F51</f>
        <v>121573.658948849</v>
      </c>
      <c r="W56" s="42"/>
      <c r="X56" s="42" t="n">
        <f aca="false">'Central SIPA income'!M51</f>
        <v>305357.980621044</v>
      </c>
      <c r="Y56" s="9"/>
      <c r="Z56" s="9" t="n">
        <f aca="false">R56+V56-N56-L56-F56</f>
        <v>-7686222.01761942</v>
      </c>
      <c r="AA56" s="9"/>
      <c r="AB56" s="9" t="n">
        <f aca="false">T56-P56-D56</f>
        <v>-80137163.3442953</v>
      </c>
      <c r="AC56" s="24"/>
      <c r="AD56" s="9"/>
      <c r="AE56" s="9"/>
      <c r="AF56" s="9"/>
      <c r="AG56" s="9" t="n">
        <f aca="false">BF56/100*$AG$37</f>
        <v>5936114579.48348</v>
      </c>
      <c r="AH56" s="43" t="n">
        <f aca="false">(AG56-AG55)/AG55</f>
        <v>0.0117259294186401</v>
      </c>
      <c r="AI56" s="43"/>
      <c r="AJ56" s="43" t="n">
        <f aca="false">AB56/AG56</f>
        <v>-0.0134999353990348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7" t="n">
        <f aca="false">workers_and_wage_central!C44</f>
        <v>12374714</v>
      </c>
      <c r="AY56" s="43" t="n">
        <f aca="false">(AW56-AW55)/AW55</f>
        <v>0.00605328815487351</v>
      </c>
      <c r="AZ56" s="48" t="n">
        <f aca="false">workers_and_wage_central!B44</f>
        <v>6960.77231171195</v>
      </c>
      <c r="BA56" s="43" t="n">
        <f aca="false">(AZ56-AZ55)/AZ55</f>
        <v>0.0056385097395491</v>
      </c>
      <c r="BB56" s="7"/>
      <c r="BC56" s="7"/>
      <c r="BD56" s="7"/>
      <c r="BE56" s="7"/>
      <c r="BF56" s="7" t="n">
        <f aca="false">BF55*(1+AY56)*(1+BA56)*(1-BE56)</f>
        <v>113.04430472335</v>
      </c>
      <c r="BG56" s="7"/>
      <c r="BH56" s="0" t="n">
        <f aca="false">BH55+1</f>
        <v>25</v>
      </c>
      <c r="BI56" s="43" t="n">
        <f aca="false">T63/AG63</f>
        <v>0.017125127437522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146368422.156786</v>
      </c>
      <c r="E57" s="9"/>
      <c r="F57" s="42" t="n">
        <f aca="false">'Central pensions'!I57</f>
        <v>26604193.3229436</v>
      </c>
      <c r="G57" s="9" t="n">
        <f aca="false">'Central pensions'!K57</f>
        <v>0</v>
      </c>
      <c r="H57" s="9" t="n">
        <f aca="false">'Central pensions'!V57</f>
        <v>0</v>
      </c>
      <c r="I57" s="42" t="n">
        <f aca="false">'Central pensions'!M57</f>
        <v>0</v>
      </c>
      <c r="J57" s="9" t="n">
        <f aca="false">'Central pensions'!W57</f>
        <v>0</v>
      </c>
      <c r="K57" s="9"/>
      <c r="L57" s="42" t="n">
        <f aca="false">'Central pensions'!N57</f>
        <v>3425458.4099542</v>
      </c>
      <c r="M57" s="42"/>
      <c r="N57" s="42" t="n">
        <f aca="false">'Central pensions'!L57</f>
        <v>1132315.48563424</v>
      </c>
      <c r="O57" s="9"/>
      <c r="P57" s="9" t="n">
        <f aca="false">'Central pensions'!X57</f>
        <v>24004385.6880764</v>
      </c>
      <c r="Q57" s="42"/>
      <c r="R57" s="42" t="n">
        <f aca="false">'Central SIPA income'!G52</f>
        <v>26464994.7409961</v>
      </c>
      <c r="S57" s="42"/>
      <c r="T57" s="9" t="n">
        <f aca="false">'Central SIPA income'!J52</f>
        <v>101191201.158283</v>
      </c>
      <c r="U57" s="9"/>
      <c r="V57" s="42" t="n">
        <f aca="false">'Central SIPA income'!F52</f>
        <v>121771.828491826</v>
      </c>
      <c r="W57" s="42"/>
      <c r="X57" s="42" t="n">
        <f aca="false">'Central SIPA income'!M52</f>
        <v>305855.725379138</v>
      </c>
      <c r="Y57" s="9"/>
      <c r="Z57" s="9" t="n">
        <f aca="false">R57+V57-N57-L57-F57</f>
        <v>-4575200.64904419</v>
      </c>
      <c r="AA57" s="9"/>
      <c r="AB57" s="9" t="n">
        <f aca="false">T57-P57-D57</f>
        <v>-69181606.6865789</v>
      </c>
      <c r="AC57" s="24"/>
      <c r="AD57" s="9"/>
      <c r="AE57" s="9"/>
      <c r="AF57" s="9"/>
      <c r="AG57" s="9" t="n">
        <f aca="false">BF57/100*$AG$37</f>
        <v>5977109241.97063</v>
      </c>
      <c r="AH57" s="43" t="n">
        <f aca="false">(AG57-AG56)/AG56</f>
        <v>0.00690597560714877</v>
      </c>
      <c r="AI57" s="43" t="n">
        <f aca="false">(AG57-AG53)/AG53</f>
        <v>0.0337290985234151</v>
      </c>
      <c r="AJ57" s="43" t="n">
        <f aca="false">AB57/AG57</f>
        <v>-0.011574425677348</v>
      </c>
      <c r="AK57" s="50"/>
      <c r="AL57" s="7"/>
      <c r="AM57" s="7"/>
      <c r="AN57" s="7"/>
      <c r="AO57" s="7"/>
      <c r="AP57" s="7"/>
      <c r="AQ57" s="7"/>
      <c r="AR57" s="7"/>
      <c r="AS57" s="7"/>
      <c r="AT57" s="7"/>
      <c r="AW57" s="47" t="n">
        <f aca="false">workers_and_wage_central!C45</f>
        <v>12380293</v>
      </c>
      <c r="AY57" s="43" t="n">
        <f aca="false">(AW57-AW56)/AW56</f>
        <v>0.000450838702211623</v>
      </c>
      <c r="AZ57" s="48" t="n">
        <f aca="false">workers_and_wage_central!B45</f>
        <v>7005.68480165947</v>
      </c>
      <c r="BA57" s="43" t="n">
        <f aca="false">(AZ57-AZ56)/AZ56</f>
        <v>0.00645222799084339</v>
      </c>
      <c r="BB57" s="7"/>
      <c r="BC57" s="7"/>
      <c r="BD57" s="7"/>
      <c r="BE57" s="7"/>
      <c r="BF57" s="7" t="n">
        <f aca="false">BF56*(1+AY57)*(1+BA57)*(1-BE57)</f>
        <v>113.824985934296</v>
      </c>
      <c r="BG57" s="50" t="n">
        <f aca="false">(BB57-BB53)/BB53</f>
        <v>-1</v>
      </c>
      <c r="BH57" s="0" t="n">
        <f aca="false">BH56+1</f>
        <v>26</v>
      </c>
      <c r="BI57" s="43" t="n">
        <f aca="false">T64/AG64</f>
        <v>0.0149368461181729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147055460.822166</v>
      </c>
      <c r="E58" s="6"/>
      <c r="F58" s="8" t="n">
        <f aca="false">'Central pensions'!I58</f>
        <v>26729070.7330079</v>
      </c>
      <c r="G58" s="6" t="n">
        <f aca="false">'Central pensions'!K58</f>
        <v>0</v>
      </c>
      <c r="H58" s="6" t="n">
        <f aca="false">'Central pensions'!V58</f>
        <v>0</v>
      </c>
      <c r="I58" s="8" t="n">
        <f aca="false">'Central pensions'!M58</f>
        <v>0</v>
      </c>
      <c r="J58" s="6" t="n">
        <f aca="false">'Central pensions'!W58</f>
        <v>0</v>
      </c>
      <c r="K58" s="6"/>
      <c r="L58" s="8" t="n">
        <f aca="false">'Central pensions'!N58</f>
        <v>4130257.49870062</v>
      </c>
      <c r="M58" s="8"/>
      <c r="N58" s="8" t="n">
        <f aca="false">'Central pensions'!L58</f>
        <v>1137003.57410843</v>
      </c>
      <c r="O58" s="6"/>
      <c r="P58" s="6" t="n">
        <f aca="false">'Central pensions'!X58</f>
        <v>27687383.9896307</v>
      </c>
      <c r="Q58" s="8"/>
      <c r="R58" s="8" t="n">
        <f aca="false">'Central SIPA income'!G53</f>
        <v>23165876.5283188</v>
      </c>
      <c r="S58" s="8"/>
      <c r="T58" s="6" t="n">
        <f aca="false">'Central SIPA income'!J53</f>
        <v>88576736.7319276</v>
      </c>
      <c r="U58" s="6"/>
      <c r="V58" s="8" t="n">
        <f aca="false">'Central SIPA income'!F53</f>
        <v>127195.936695162</v>
      </c>
      <c r="W58" s="8"/>
      <c r="X58" s="8" t="n">
        <f aca="false">'Central SIPA income'!M53</f>
        <v>319479.52137213</v>
      </c>
      <c r="Y58" s="6"/>
      <c r="Z58" s="6" t="n">
        <f aca="false">R58+V58-N58-L58-F58</f>
        <v>-8703259.34080297</v>
      </c>
      <c r="AA58" s="6"/>
      <c r="AB58" s="6" t="n">
        <f aca="false">T58-P58-D58</f>
        <v>-86166108.0798696</v>
      </c>
      <c r="AC58" s="24"/>
      <c r="AD58" s="6"/>
      <c r="AE58" s="6"/>
      <c r="AF58" s="6"/>
      <c r="AG58" s="6" t="n">
        <f aca="false">BF58/100*$AG$37</f>
        <v>6014382251.69074</v>
      </c>
      <c r="AH58" s="36" t="n">
        <f aca="false">(AG58-AG57)/AG57</f>
        <v>0.00623595925909881</v>
      </c>
      <c r="AI58" s="36"/>
      <c r="AJ58" s="36" t="n">
        <f aca="false">AB58/AG58</f>
        <v>-0.014326676369073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0.0112788137689413</v>
      </c>
      <c r="AV58" s="5"/>
      <c r="AW58" s="40" t="n">
        <f aca="false">workers_and_wage_central!C46</f>
        <v>12442109</v>
      </c>
      <c r="AX58" s="5"/>
      <c r="AY58" s="36" t="n">
        <f aca="false">(AW58-AW57)/AW57</f>
        <v>0.00499309669003795</v>
      </c>
      <c r="AZ58" s="41" t="n">
        <f aca="false">workers_and_wage_central!B46</f>
        <v>7014.34864565929</v>
      </c>
      <c r="BA58" s="36" t="n">
        <f aca="false">(AZ58-AZ57)/AZ57</f>
        <v>0.00123668766795933</v>
      </c>
      <c r="BB58" s="5"/>
      <c r="BC58" s="5"/>
      <c r="BD58" s="5"/>
      <c r="BE58" s="5"/>
      <c r="BF58" s="5" t="n">
        <f aca="false">BF57*(1+AY58)*(1+BA58)*(1-BE58)</f>
        <v>114.53479390925</v>
      </c>
      <c r="BG58" s="5"/>
      <c r="BH58" s="5" t="n">
        <f aca="false">BH57+1</f>
        <v>27</v>
      </c>
      <c r="BI58" s="36" t="n">
        <f aca="false">T65/AG65</f>
        <v>0.0171293202276794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149815237.651418</v>
      </c>
      <c r="E59" s="9"/>
      <c r="F59" s="42" t="n">
        <f aca="false">'Central pensions'!I59</f>
        <v>27230692.8398236</v>
      </c>
      <c r="G59" s="9" t="n">
        <f aca="false">'Central pensions'!K59</f>
        <v>0</v>
      </c>
      <c r="H59" s="9" t="n">
        <f aca="false">'Central pensions'!V59</f>
        <v>0</v>
      </c>
      <c r="I59" s="42" t="n">
        <f aca="false">'Central pensions'!M59</f>
        <v>0</v>
      </c>
      <c r="J59" s="9" t="n">
        <f aca="false">'Central pensions'!W59</f>
        <v>0</v>
      </c>
      <c r="K59" s="9"/>
      <c r="L59" s="42" t="n">
        <f aca="false">'Central pensions'!N59</f>
        <v>3467993.58782164</v>
      </c>
      <c r="M59" s="42"/>
      <c r="N59" s="42" t="n">
        <f aca="false">'Central pensions'!L59</f>
        <v>1159516.46323434</v>
      </c>
      <c r="O59" s="9"/>
      <c r="P59" s="9" t="n">
        <f aca="false">'Central pensions'!X59</f>
        <v>24374752.6814042</v>
      </c>
      <c r="Q59" s="42"/>
      <c r="R59" s="42" t="n">
        <f aca="false">'Central SIPA income'!G54</f>
        <v>26867172.7029998</v>
      </c>
      <c r="S59" s="42"/>
      <c r="T59" s="9" t="n">
        <f aca="false">'Central SIPA income'!J54</f>
        <v>102728963.453452</v>
      </c>
      <c r="U59" s="9"/>
      <c r="V59" s="42" t="n">
        <f aca="false">'Central SIPA income'!F54</f>
        <v>126753.989298077</v>
      </c>
      <c r="W59" s="42"/>
      <c r="X59" s="42" t="n">
        <f aca="false">'Central SIPA income'!M54</f>
        <v>318369.476927623</v>
      </c>
      <c r="Y59" s="9"/>
      <c r="Z59" s="9" t="n">
        <f aca="false">R59+V59-N59-L59-F59</f>
        <v>-4864276.19858171</v>
      </c>
      <c r="AA59" s="9"/>
      <c r="AB59" s="9" t="n">
        <f aca="false">T59-P59-D59</f>
        <v>-71461026.8793698</v>
      </c>
      <c r="AC59" s="24"/>
      <c r="AD59" s="9"/>
      <c r="AE59" s="9"/>
      <c r="AF59" s="9"/>
      <c r="AG59" s="9" t="n">
        <f aca="false">BF59/100*$AG$37</f>
        <v>6066833050.98436</v>
      </c>
      <c r="AH59" s="43" t="n">
        <f aca="false">(AG59-AG58)/AG58</f>
        <v>0.00872089552985541</v>
      </c>
      <c r="AI59" s="43"/>
      <c r="AJ59" s="43" t="n">
        <f aca="false">AB59/AG59</f>
        <v>-0.0117789670951593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workers_and_wage_central!C47</f>
        <v>12468456</v>
      </c>
      <c r="AX59" s="7"/>
      <c r="AY59" s="43" t="n">
        <f aca="false">(AW59-AW58)/AW58</f>
        <v>0.00211756704590837</v>
      </c>
      <c r="AZ59" s="48" t="n">
        <f aca="false">workers_and_wage_central!B47</f>
        <v>7060.56881955042</v>
      </c>
      <c r="BA59" s="43" t="n">
        <f aca="false">(AZ59-AZ58)/AZ58</f>
        <v>0.00658937504050821</v>
      </c>
      <c r="BB59" s="7"/>
      <c r="BC59" s="7"/>
      <c r="BD59" s="7"/>
      <c r="BE59" s="7"/>
      <c r="BF59" s="7" t="n">
        <f aca="false">BF58*(1+AY59)*(1+BA59)*(1-BE59)</f>
        <v>115.533639881466</v>
      </c>
      <c r="BG59" s="7"/>
      <c r="BH59" s="7" t="n">
        <f aca="false">BH58+1</f>
        <v>28</v>
      </c>
      <c r="BI59" s="43" t="n">
        <f aca="false">T66/AG66</f>
        <v>0.0150235653184097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150279223.263102</v>
      </c>
      <c r="E60" s="9"/>
      <c r="F60" s="42" t="n">
        <f aca="false">'Central pensions'!I60</f>
        <v>27315027.7170493</v>
      </c>
      <c r="G60" s="9" t="n">
        <f aca="false">'Central pensions'!K60</f>
        <v>0</v>
      </c>
      <c r="H60" s="9" t="n">
        <f aca="false">'Central pensions'!V60</f>
        <v>0</v>
      </c>
      <c r="I60" s="42" t="n">
        <f aca="false">'Central pensions'!M60</f>
        <v>0</v>
      </c>
      <c r="J60" s="9" t="n">
        <f aca="false">'Central pensions'!W60</f>
        <v>0</v>
      </c>
      <c r="K60" s="9"/>
      <c r="L60" s="42" t="n">
        <f aca="false">'Central pensions'!N60</f>
        <v>3433556.38064336</v>
      </c>
      <c r="M60" s="42"/>
      <c r="N60" s="42" t="n">
        <f aca="false">'Central pensions'!L60</f>
        <v>1163760.07979906</v>
      </c>
      <c r="O60" s="9"/>
      <c r="P60" s="9" t="n">
        <f aca="false">'Central pensions'!X60</f>
        <v>24219404.9759182</v>
      </c>
      <c r="Q60" s="42"/>
      <c r="R60" s="42" t="n">
        <f aca="false">'Central SIPA income'!G55</f>
        <v>23836714.621048</v>
      </c>
      <c r="S60" s="42"/>
      <c r="T60" s="9" t="n">
        <f aca="false">'Central SIPA income'!J55</f>
        <v>91141744.3221558</v>
      </c>
      <c r="U60" s="9"/>
      <c r="V60" s="42" t="n">
        <f aca="false">'Central SIPA income'!F55</f>
        <v>123238.871202022</v>
      </c>
      <c r="W60" s="42"/>
      <c r="X60" s="42" t="n">
        <f aca="false">'Central SIPA income'!M55</f>
        <v>309540.513707002</v>
      </c>
      <c r="Y60" s="9"/>
      <c r="Z60" s="9" t="n">
        <f aca="false">R60+V60-N60-L60-F60</f>
        <v>-7952390.68524165</v>
      </c>
      <c r="AA60" s="9"/>
      <c r="AB60" s="9" t="n">
        <f aca="false">T60-P60-D60</f>
        <v>-83356883.9168643</v>
      </c>
      <c r="AC60" s="24"/>
      <c r="AD60" s="9"/>
      <c r="AE60" s="9"/>
      <c r="AF60" s="9"/>
      <c r="AG60" s="9" t="n">
        <f aca="false">BF60/100*$AG$37</f>
        <v>6156979951.08526</v>
      </c>
      <c r="AH60" s="43" t="n">
        <f aca="false">(AG60-AG59)/AG59</f>
        <v>0.0148589716155578</v>
      </c>
      <c r="AI60" s="43"/>
      <c r="AJ60" s="43" t="n">
        <f aca="false">AB60/AG60</f>
        <v>-0.013538599212455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7" t="n">
        <f aca="false">workers_and_wage_central!C48</f>
        <v>12577627</v>
      </c>
      <c r="AY60" s="43" t="n">
        <f aca="false">(AW60-AW59)/AW59</f>
        <v>0.00875577537427249</v>
      </c>
      <c r="AZ60" s="48" t="n">
        <f aca="false">workers_and_wage_central!B48</f>
        <v>7103.2868273505</v>
      </c>
      <c r="BA60" s="43" t="n">
        <f aca="false">(AZ60-AZ59)/AZ59</f>
        <v>0.00605022185773441</v>
      </c>
      <c r="BB60" s="7"/>
      <c r="BC60" s="7"/>
      <c r="BD60" s="7"/>
      <c r="BE60" s="7"/>
      <c r="BF60" s="7" t="n">
        <f aca="false">BF59*(1+AY60)*(1+BA60)*(1-BE60)</f>
        <v>117.250350957107</v>
      </c>
      <c r="BG60" s="7"/>
      <c r="BH60" s="0" t="n">
        <f aca="false">BH59+1</f>
        <v>29</v>
      </c>
      <c r="BI60" s="43" t="n">
        <f aca="false">T67/AG67</f>
        <v>0.0171608050083893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153367220.295086</v>
      </c>
      <c r="E61" s="9"/>
      <c r="F61" s="42" t="n">
        <f aca="false">'Central pensions'!I61</f>
        <v>27876307.7309281</v>
      </c>
      <c r="G61" s="9" t="n">
        <f aca="false">'Central pensions'!K61</f>
        <v>0</v>
      </c>
      <c r="H61" s="9" t="n">
        <f aca="false">'Central pensions'!V61</f>
        <v>0</v>
      </c>
      <c r="I61" s="42" t="n">
        <f aca="false">'Central pensions'!M61</f>
        <v>0</v>
      </c>
      <c r="J61" s="9" t="n">
        <f aca="false">'Central pensions'!W61</f>
        <v>0</v>
      </c>
      <c r="K61" s="9"/>
      <c r="L61" s="42" t="n">
        <f aca="false">'Central pensions'!N61</f>
        <v>3492928.45289752</v>
      </c>
      <c r="M61" s="42"/>
      <c r="N61" s="42" t="n">
        <f aca="false">'Central pensions'!L61</f>
        <v>1188939.48639658</v>
      </c>
      <c r="O61" s="9"/>
      <c r="P61" s="9" t="n">
        <f aca="false">'Central pensions'!X61</f>
        <v>24666016.6070616</v>
      </c>
      <c r="Q61" s="42"/>
      <c r="R61" s="42" t="n">
        <f aca="false">'Central SIPA income'!G56</f>
        <v>27769033.7449956</v>
      </c>
      <c r="S61" s="42"/>
      <c r="T61" s="9" t="n">
        <f aca="false">'Central SIPA income'!J56</f>
        <v>106177307.313353</v>
      </c>
      <c r="U61" s="9"/>
      <c r="V61" s="42" t="n">
        <f aca="false">'Central SIPA income'!F56</f>
        <v>127462.636851538</v>
      </c>
      <c r="W61" s="42"/>
      <c r="X61" s="42" t="n">
        <f aca="false">'Central SIPA income'!M56</f>
        <v>320149.395273157</v>
      </c>
      <c r="Y61" s="9"/>
      <c r="Z61" s="9" t="n">
        <f aca="false">R61+V61-N61-L61-F61</f>
        <v>-4661679.28837506</v>
      </c>
      <c r="AA61" s="9"/>
      <c r="AB61" s="9" t="n">
        <f aca="false">T61-P61-D61</f>
        <v>-71855929.5887948</v>
      </c>
      <c r="AC61" s="24"/>
      <c r="AD61" s="9"/>
      <c r="AE61" s="9"/>
      <c r="AF61" s="9"/>
      <c r="AG61" s="9" t="n">
        <f aca="false">BF61/100*$AG$37</f>
        <v>6251178226.67722</v>
      </c>
      <c r="AH61" s="43" t="n">
        <f aca="false">(AG61-AG60)/AG60</f>
        <v>0.0152994286712532</v>
      </c>
      <c r="AI61" s="43" t="n">
        <f aca="false">(AG61-AG57)/AG57</f>
        <v>0.0458530994853012</v>
      </c>
      <c r="AJ61" s="43" t="n">
        <f aca="false">AB61/AG61</f>
        <v>-0.0114947817808403</v>
      </c>
      <c r="AK61" s="50"/>
      <c r="AL61" s="7"/>
      <c r="AM61" s="7"/>
      <c r="AN61" s="7"/>
      <c r="AO61" s="7"/>
      <c r="AP61" s="7"/>
      <c r="AQ61" s="7"/>
      <c r="AR61" s="7"/>
      <c r="AS61" s="7"/>
      <c r="AT61" s="7"/>
      <c r="AW61" s="47" t="n">
        <f aca="false">workers_and_wage_central!C49</f>
        <v>12658052</v>
      </c>
      <c r="AY61" s="43" t="n">
        <f aca="false">(AW61-AW60)/AW60</f>
        <v>0.0063942904333226</v>
      </c>
      <c r="AZ61" s="48" t="n">
        <f aca="false">workers_and_wage_central!B49</f>
        <v>7166.1406727494</v>
      </c>
      <c r="BA61" s="43" t="n">
        <f aca="false">(AZ61-AZ60)/AZ60</f>
        <v>0.00884855798823782</v>
      </c>
      <c r="BB61" s="7"/>
      <c r="BC61" s="7"/>
      <c r="BD61" s="7"/>
      <c r="BE61" s="7"/>
      <c r="BF61" s="7" t="n">
        <f aca="false">BF60*(1+AY61)*(1+BA61)*(1-BE61)</f>
        <v>119.044214338255</v>
      </c>
      <c r="BG61" s="50" t="e">
        <f aca="false">(BB61-BB57)/BB57</f>
        <v>#DIV/0!</v>
      </c>
      <c r="BH61" s="0" t="n">
        <f aca="false">BH60+1</f>
        <v>30</v>
      </c>
      <c r="BI61" s="43" t="n">
        <f aca="false">T68/AG68</f>
        <v>0.0149165888215847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154782687.510435</v>
      </c>
      <c r="E62" s="6"/>
      <c r="F62" s="8" t="n">
        <f aca="false">'Central pensions'!I62</f>
        <v>28133585.6525217</v>
      </c>
      <c r="G62" s="6" t="n">
        <f aca="false">'Central pensions'!K62</f>
        <v>0</v>
      </c>
      <c r="H62" s="6" t="n">
        <f aca="false">'Central pensions'!V62</f>
        <v>0</v>
      </c>
      <c r="I62" s="8" t="n">
        <f aca="false">'Central pensions'!M62</f>
        <v>0</v>
      </c>
      <c r="J62" s="6" t="n">
        <f aca="false">'Central pensions'!W62</f>
        <v>0</v>
      </c>
      <c r="K62" s="6"/>
      <c r="L62" s="8" t="n">
        <f aca="false">'Central pensions'!N62</f>
        <v>4252962.11671293</v>
      </c>
      <c r="M62" s="8"/>
      <c r="N62" s="8" t="n">
        <f aca="false">'Central pensions'!L62</f>
        <v>1201548.57992725</v>
      </c>
      <c r="O62" s="6"/>
      <c r="P62" s="6" t="n">
        <f aca="false">'Central pensions'!X62</f>
        <v>28679206.4139695</v>
      </c>
      <c r="Q62" s="8"/>
      <c r="R62" s="8" t="n">
        <f aca="false">'Central SIPA income'!G57</f>
        <v>24467746.4244947</v>
      </c>
      <c r="S62" s="8"/>
      <c r="T62" s="6" t="n">
        <f aca="false">'Central SIPA income'!J57</f>
        <v>93554549.1152331</v>
      </c>
      <c r="U62" s="6"/>
      <c r="V62" s="8" t="n">
        <f aca="false">'Central SIPA income'!F57</f>
        <v>125608.117078995</v>
      </c>
      <c r="W62" s="8"/>
      <c r="X62" s="8" t="n">
        <f aca="false">'Central SIPA income'!M57</f>
        <v>315491.376277416</v>
      </c>
      <c r="Y62" s="6"/>
      <c r="Z62" s="6" t="n">
        <f aca="false">R62+V62-N62-L62-F62</f>
        <v>-8994741.8075882</v>
      </c>
      <c r="AA62" s="6"/>
      <c r="AB62" s="6" t="n">
        <f aca="false">T62-P62-D62</f>
        <v>-89907344.8091711</v>
      </c>
      <c r="AC62" s="24"/>
      <c r="AD62" s="6"/>
      <c r="AE62" s="6"/>
      <c r="AF62" s="6"/>
      <c r="AG62" s="6" t="n">
        <f aca="false">BF62/100*$AG$37</f>
        <v>6267558425.49752</v>
      </c>
      <c r="AH62" s="36" t="n">
        <f aca="false">(AG62-AG61)/AG61</f>
        <v>0.00262033783493708</v>
      </c>
      <c r="AI62" s="36"/>
      <c r="AJ62" s="36" t="n">
        <f aca="false">AB62/AG62</f>
        <v>-0.0143448754212505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0.00641472233830048</v>
      </c>
      <c r="AV62" s="5"/>
      <c r="AW62" s="40" t="n">
        <f aca="false">workers_and_wage_central!C50</f>
        <v>12634013</v>
      </c>
      <c r="AX62" s="5"/>
      <c r="AY62" s="36" t="n">
        <f aca="false">(AW62-AW61)/AW61</f>
        <v>-0.00189910738239976</v>
      </c>
      <c r="AZ62" s="41" t="n">
        <f aca="false">workers_and_wage_central!B50</f>
        <v>7198.58927632221</v>
      </c>
      <c r="BA62" s="36" t="n">
        <f aca="false">(AZ62-AZ61)/AZ61</f>
        <v>0.00452804445999868</v>
      </c>
      <c r="BB62" s="5"/>
      <c r="BC62" s="5"/>
      <c r="BD62" s="5"/>
      <c r="BE62" s="5"/>
      <c r="BF62" s="5" t="n">
        <f aca="false">BF61*(1+AY62)*(1+BA62)*(1-BE62)</f>
        <v>119.356150397116</v>
      </c>
      <c r="BG62" s="5"/>
      <c r="BH62" s="5" t="n">
        <f aca="false">BH61+1</f>
        <v>31</v>
      </c>
      <c r="BI62" s="36" t="n">
        <f aca="false">T69/AG69</f>
        <v>0.0170632600331806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157203696.782912</v>
      </c>
      <c r="E63" s="9"/>
      <c r="F63" s="42" t="n">
        <f aca="false">'Central pensions'!I63</f>
        <v>28573632.745826</v>
      </c>
      <c r="G63" s="9" t="n">
        <f aca="false">'Central pensions'!K63</f>
        <v>0</v>
      </c>
      <c r="H63" s="9" t="n">
        <f aca="false">'Central pensions'!V63</f>
        <v>0</v>
      </c>
      <c r="I63" s="42" t="n">
        <f aca="false">'Central pensions'!M63</f>
        <v>0</v>
      </c>
      <c r="J63" s="9" t="n">
        <f aca="false">'Central pensions'!W63</f>
        <v>0</v>
      </c>
      <c r="K63" s="9"/>
      <c r="L63" s="42" t="n">
        <f aca="false">'Central pensions'!N63</f>
        <v>3566488.06243076</v>
      </c>
      <c r="M63" s="42"/>
      <c r="N63" s="42" t="n">
        <f aca="false">'Central pensions'!L63</f>
        <v>1221720.14009806</v>
      </c>
      <c r="O63" s="9"/>
      <c r="P63" s="9" t="n">
        <f aca="false">'Central pensions'!X63</f>
        <v>25228067.2554263</v>
      </c>
      <c r="Q63" s="42"/>
      <c r="R63" s="42" t="n">
        <f aca="false">'Central SIPA income'!G58</f>
        <v>28276457.746521</v>
      </c>
      <c r="S63" s="42"/>
      <c r="T63" s="9" t="n">
        <f aca="false">'Central SIPA income'!J58</f>
        <v>108117486.962486</v>
      </c>
      <c r="U63" s="9"/>
      <c r="V63" s="42" t="n">
        <f aca="false">'Central SIPA income'!F58</f>
        <v>126136.716679097</v>
      </c>
      <c r="W63" s="42"/>
      <c r="X63" s="42" t="n">
        <f aca="false">'Central SIPA income'!M58</f>
        <v>316819.066073379</v>
      </c>
      <c r="Y63" s="9"/>
      <c r="Z63" s="9" t="n">
        <f aca="false">R63+V63-N63-L63-F63</f>
        <v>-4959246.48515463</v>
      </c>
      <c r="AA63" s="9"/>
      <c r="AB63" s="9" t="n">
        <f aca="false">T63-P63-D63</f>
        <v>-74314277.0758523</v>
      </c>
      <c r="AC63" s="24"/>
      <c r="AD63" s="9"/>
      <c r="AE63" s="9"/>
      <c r="AF63" s="9"/>
      <c r="AG63" s="9" t="n">
        <f aca="false">BF63/100*$AG$37</f>
        <v>6313382913.90436</v>
      </c>
      <c r="AH63" s="43" t="n">
        <f aca="false">(AG63-AG62)/AG62</f>
        <v>0.0073113779395202</v>
      </c>
      <c r="AI63" s="43"/>
      <c r="AJ63" s="43" t="n">
        <f aca="false">AB63/AG63</f>
        <v>-0.0117709123760235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workers_and_wage_central!C51</f>
        <v>12621715</v>
      </c>
      <c r="AX63" s="7"/>
      <c r="AY63" s="43" t="n">
        <f aca="false">(AW63-AW62)/AW62</f>
        <v>-0.000973404095753265</v>
      </c>
      <c r="AZ63" s="48" t="n">
        <f aca="false">workers_and_wage_central!B51</f>
        <v>7258.28612859851</v>
      </c>
      <c r="BA63" s="43" t="n">
        <f aca="false">(AZ63-AZ62)/AZ62</f>
        <v>0.00829285433364727</v>
      </c>
      <c r="BB63" s="7"/>
      <c r="BC63" s="7"/>
      <c r="BD63" s="7"/>
      <c r="BE63" s="7"/>
      <c r="BF63" s="7" t="n">
        <f aca="false">BF62*(1+AY63)*(1+BA63)*(1-BE63)</f>
        <v>120.228808322075</v>
      </c>
      <c r="BG63" s="7"/>
      <c r="BH63" s="7" t="n">
        <f aca="false">BH62+1</f>
        <v>32</v>
      </c>
      <c r="BI63" s="43" t="n">
        <f aca="false">T70/AG70</f>
        <v>0.0149071968629073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158053033.869443</v>
      </c>
      <c r="E64" s="9"/>
      <c r="F64" s="42" t="n">
        <f aca="false">'Central pensions'!I64</f>
        <v>28728009.8150971</v>
      </c>
      <c r="G64" s="9" t="n">
        <f aca="false">'Central pensions'!K64</f>
        <v>0</v>
      </c>
      <c r="H64" s="9" t="n">
        <f aca="false">'Central pensions'!V64</f>
        <v>0</v>
      </c>
      <c r="I64" s="42" t="n">
        <f aca="false">'Central pensions'!M64</f>
        <v>0</v>
      </c>
      <c r="J64" s="9" t="n">
        <f aca="false">'Central pensions'!W64</f>
        <v>0</v>
      </c>
      <c r="K64" s="9"/>
      <c r="L64" s="42" t="n">
        <f aca="false">'Central pensions'!N64</f>
        <v>3507904.5815472</v>
      </c>
      <c r="M64" s="42"/>
      <c r="N64" s="42" t="n">
        <f aca="false">'Central pensions'!L64</f>
        <v>1229143.78892711</v>
      </c>
      <c r="O64" s="9"/>
      <c r="P64" s="9" t="n">
        <f aca="false">'Central pensions'!X64</f>
        <v>24964920.0201543</v>
      </c>
      <c r="Q64" s="42"/>
      <c r="R64" s="42" t="n">
        <f aca="false">'Central SIPA income'!G59</f>
        <v>24791078.9616509</v>
      </c>
      <c r="S64" s="42"/>
      <c r="T64" s="9" t="n">
        <f aca="false">'Central SIPA income'!J59</f>
        <v>94790839.0948306</v>
      </c>
      <c r="U64" s="9"/>
      <c r="V64" s="42" t="n">
        <f aca="false">'Central SIPA income'!F59</f>
        <v>126465.787250779</v>
      </c>
      <c r="W64" s="42"/>
      <c r="X64" s="42" t="n">
        <f aca="false">'Central SIPA income'!M59</f>
        <v>317645.596475767</v>
      </c>
      <c r="Y64" s="9"/>
      <c r="Z64" s="9" t="n">
        <f aca="false">R64+V64-N64-L64-F64</f>
        <v>-8547513.43666977</v>
      </c>
      <c r="AA64" s="9"/>
      <c r="AB64" s="9" t="n">
        <f aca="false">T64-P64-D64</f>
        <v>-88227114.7947665</v>
      </c>
      <c r="AC64" s="24"/>
      <c r="AD64" s="9"/>
      <c r="AE64" s="9"/>
      <c r="AF64" s="9"/>
      <c r="AG64" s="9" t="n">
        <f aca="false">BF64/100*$AG$37</f>
        <v>6346108030.095</v>
      </c>
      <c r="AH64" s="43" t="n">
        <f aca="false">(AG64-AG63)/AG63</f>
        <v>0.00518345182557732</v>
      </c>
      <c r="AI64" s="43"/>
      <c r="AJ64" s="43" t="n">
        <f aca="false">AB64/AG64</f>
        <v>-0.0139025548220057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7" t="n">
        <f aca="false">workers_and_wage_central!C52</f>
        <v>12697741</v>
      </c>
      <c r="AY64" s="43" t="n">
        <f aca="false">(AW64-AW63)/AW63</f>
        <v>0.00602342867035106</v>
      </c>
      <c r="AZ64" s="48" t="n">
        <f aca="false">workers_and_wage_central!B52</f>
        <v>7252.22584003364</v>
      </c>
      <c r="BA64" s="43" t="n">
        <f aca="false">(AZ64-AZ63)/AZ63</f>
        <v>-0.000834947597476894</v>
      </c>
      <c r="BB64" s="7"/>
      <c r="BC64" s="7"/>
      <c r="BD64" s="7"/>
      <c r="BE64" s="7"/>
      <c r="BF64" s="7" t="n">
        <f aca="false">BF63*(1+AY64)*(1+BA64)*(1-BE64)</f>
        <v>120.852008558059</v>
      </c>
      <c r="BG64" s="7"/>
      <c r="BH64" s="0" t="n">
        <f aca="false">BH63+1</f>
        <v>33</v>
      </c>
      <c r="BI64" s="43" t="n">
        <f aca="false">T71/AG71</f>
        <v>0.0171217476097013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159418772.094851</v>
      </c>
      <c r="E65" s="9"/>
      <c r="F65" s="42" t="n">
        <f aca="false">'Central pensions'!I65</f>
        <v>28976248.9041157</v>
      </c>
      <c r="G65" s="9" t="n">
        <f aca="false">'Central pensions'!K65</f>
        <v>0</v>
      </c>
      <c r="H65" s="9" t="n">
        <f aca="false">'Central pensions'!V65</f>
        <v>0</v>
      </c>
      <c r="I65" s="42" t="n">
        <f aca="false">'Central pensions'!M65</f>
        <v>0</v>
      </c>
      <c r="J65" s="9" t="n">
        <f aca="false">'Central pensions'!W65</f>
        <v>0</v>
      </c>
      <c r="K65" s="9"/>
      <c r="L65" s="42" t="n">
        <f aca="false">'Central pensions'!N65</f>
        <v>3542359.92677315</v>
      </c>
      <c r="M65" s="42"/>
      <c r="N65" s="42" t="n">
        <f aca="false">'Central pensions'!L65</f>
        <v>1239285.84254352</v>
      </c>
      <c r="O65" s="9"/>
      <c r="P65" s="9" t="n">
        <f aca="false">'Central pensions'!X65</f>
        <v>25199507.5569335</v>
      </c>
      <c r="Q65" s="42"/>
      <c r="R65" s="42" t="n">
        <f aca="false">'Central SIPA income'!G60</f>
        <v>28729744.152744</v>
      </c>
      <c r="S65" s="42"/>
      <c r="T65" s="9" t="n">
        <f aca="false">'Central SIPA income'!J60</f>
        <v>109850666.823783</v>
      </c>
      <c r="U65" s="9"/>
      <c r="V65" s="42" t="n">
        <f aca="false">'Central SIPA income'!F60</f>
        <v>129398.236458705</v>
      </c>
      <c r="W65" s="42"/>
      <c r="X65" s="42" t="n">
        <f aca="false">'Central SIPA income'!M60</f>
        <v>325011.063437509</v>
      </c>
      <c r="Y65" s="9"/>
      <c r="Z65" s="9" t="n">
        <f aca="false">R65+V65-N65-L65-F65</f>
        <v>-4898752.28422966</v>
      </c>
      <c r="AA65" s="9"/>
      <c r="AB65" s="9" t="n">
        <f aca="false">T65-P65-D65</f>
        <v>-74767612.8280012</v>
      </c>
      <c r="AC65" s="24"/>
      <c r="AD65" s="9"/>
      <c r="AE65" s="9"/>
      <c r="AF65" s="9"/>
      <c r="AG65" s="9" t="n">
        <f aca="false">BF65/100*$AG$37</f>
        <v>6413019627.37987</v>
      </c>
      <c r="AH65" s="43" t="n">
        <f aca="false">(AG65-AG64)/AG64</f>
        <v>0.0105437217531673</v>
      </c>
      <c r="AI65" s="43" t="n">
        <f aca="false">(AG65-AG61)/AG61</f>
        <v>0.0258897434745943</v>
      </c>
      <c r="AJ65" s="43" t="n">
        <f aca="false">AB65/AG65</f>
        <v>-0.011658721970659</v>
      </c>
      <c r="AK65" s="50"/>
      <c r="AL65" s="7"/>
      <c r="AM65" s="7"/>
      <c r="AN65" s="7"/>
      <c r="AO65" s="7"/>
      <c r="AP65" s="7"/>
      <c r="AQ65" s="7"/>
      <c r="AR65" s="7"/>
      <c r="AS65" s="7"/>
      <c r="AT65" s="7"/>
      <c r="AW65" s="47" t="n">
        <f aca="false">workers_and_wage_central!C53</f>
        <v>12790168</v>
      </c>
      <c r="AY65" s="43" t="n">
        <f aca="false">(AW65-AW64)/AW64</f>
        <v>0.00727901128240055</v>
      </c>
      <c r="AZ65" s="48" t="n">
        <f aca="false">workers_and_wage_central!B53</f>
        <v>7275.73116216497</v>
      </c>
      <c r="BA65" s="43" t="n">
        <f aca="false">(AZ65-AZ64)/AZ64</f>
        <v>0.00324111833384699</v>
      </c>
      <c r="BB65" s="7"/>
      <c r="BC65" s="7"/>
      <c r="BD65" s="7"/>
      <c r="BE65" s="7"/>
      <c r="BF65" s="7" t="n">
        <f aca="false">BF64*(1+AY65)*(1+BA65)*(1-BE65)</f>
        <v>122.126238509607</v>
      </c>
      <c r="BG65" s="50" t="e">
        <f aca="false">(BB65-BB61)/BB61</f>
        <v>#DIV/0!</v>
      </c>
      <c r="BH65" s="0" t="n">
        <f aca="false">BH64+1</f>
        <v>34</v>
      </c>
      <c r="BI65" s="43" t="n">
        <f aca="false">T72/AG72</f>
        <v>0.0149421339005129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160577652.508031</v>
      </c>
      <c r="E66" s="6"/>
      <c r="F66" s="8" t="n">
        <f aca="false">'Central pensions'!I66</f>
        <v>29186889.1371394</v>
      </c>
      <c r="G66" s="6" t="n">
        <f aca="false">'Central pensions'!K66</f>
        <v>0</v>
      </c>
      <c r="H66" s="6" t="n">
        <f aca="false">'Central pensions'!V66</f>
        <v>0</v>
      </c>
      <c r="I66" s="8" t="n">
        <f aca="false">'Central pensions'!M66</f>
        <v>0</v>
      </c>
      <c r="J66" s="6" t="n">
        <f aca="false">'Central pensions'!W66</f>
        <v>0</v>
      </c>
      <c r="K66" s="6"/>
      <c r="L66" s="8" t="n">
        <f aca="false">'Central pensions'!N66</f>
        <v>4186033.20386505</v>
      </c>
      <c r="M66" s="8"/>
      <c r="N66" s="8" t="n">
        <f aca="false">'Central pensions'!L66</f>
        <v>1249327.55174323</v>
      </c>
      <c r="O66" s="6"/>
      <c r="P66" s="6" t="n">
        <f aca="false">'Central pensions'!X66</f>
        <v>28594777.772891</v>
      </c>
      <c r="Q66" s="8"/>
      <c r="R66" s="8" t="n">
        <f aca="false">'Central SIPA income'!G61</f>
        <v>25455600.4139696</v>
      </c>
      <c r="S66" s="8"/>
      <c r="T66" s="6" t="n">
        <f aca="false">'Central SIPA income'!J61</f>
        <v>97331694.4629752</v>
      </c>
      <c r="U66" s="6"/>
      <c r="V66" s="8" t="n">
        <f aca="false">'Central SIPA income'!F61</f>
        <v>128233.223663303</v>
      </c>
      <c r="W66" s="8"/>
      <c r="X66" s="8" t="n">
        <f aca="false">'Central SIPA income'!M61</f>
        <v>322084.887177968</v>
      </c>
      <c r="Y66" s="6"/>
      <c r="Z66" s="6" t="n">
        <f aca="false">R66+V66-N66-L66-F66</f>
        <v>-9038416.25511478</v>
      </c>
      <c r="AA66" s="6"/>
      <c r="AB66" s="6" t="n">
        <f aca="false">T66-P66-D66</f>
        <v>-91840735.8179467</v>
      </c>
      <c r="AC66" s="24"/>
      <c r="AD66" s="6"/>
      <c r="AE66" s="6"/>
      <c r="AF66" s="6"/>
      <c r="AG66" s="6" t="n">
        <f aca="false">BF66/100*$AG$37</f>
        <v>6478601610.21205</v>
      </c>
      <c r="AH66" s="36" t="n">
        <f aca="false">(AG66-AG65)/AG65</f>
        <v>0.01022638111884</v>
      </c>
      <c r="AI66" s="36"/>
      <c r="AJ66" s="36" t="n">
        <f aca="false">AB66/AG66</f>
        <v>-0.0141760122544317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0.00657524981243855</v>
      </c>
      <c r="AV66" s="5"/>
      <c r="AW66" s="40" t="n">
        <f aca="false">workers_and_wage_central!C54</f>
        <v>12796466</v>
      </c>
      <c r="AX66" s="5"/>
      <c r="AY66" s="36" t="n">
        <f aca="false">(AW66-AW65)/AW65</f>
        <v>0.000492409482033387</v>
      </c>
      <c r="AZ66" s="41" t="n">
        <f aca="false">workers_and_wage_central!B54</f>
        <v>7346.51806679147</v>
      </c>
      <c r="BA66" s="36" t="n">
        <f aca="false">(AZ66-AZ65)/AZ65</f>
        <v>0.00972918089588124</v>
      </c>
      <c r="BB66" s="5"/>
      <c r="BC66" s="5"/>
      <c r="BD66" s="5"/>
      <c r="BE66" s="5"/>
      <c r="BF66" s="5" t="n">
        <f aca="false">BF65*(1+AY66)*(1+BA66)*(1-BE66)</f>
        <v>123.375147969216</v>
      </c>
      <c r="BG66" s="5"/>
      <c r="BH66" s="5" t="n">
        <f aca="false">BH65+1</f>
        <v>35</v>
      </c>
      <c r="BI66" s="36" t="n">
        <f aca="false">T73/AG73</f>
        <v>0.0172150957073975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164128605.389389</v>
      </c>
      <c r="E67" s="9"/>
      <c r="F67" s="42" t="n">
        <f aca="false">'Central pensions'!I67</f>
        <v>29832316.8567545</v>
      </c>
      <c r="G67" s="9" t="n">
        <f aca="false">'Central pensions'!K67</f>
        <v>0</v>
      </c>
      <c r="H67" s="9" t="n">
        <f aca="false">'Central pensions'!V67</f>
        <v>0</v>
      </c>
      <c r="I67" s="42" t="n">
        <f aca="false">'Central pensions'!M67</f>
        <v>0</v>
      </c>
      <c r="J67" s="9" t="n">
        <f aca="false">'Central pensions'!W67</f>
        <v>0</v>
      </c>
      <c r="K67" s="9"/>
      <c r="L67" s="42" t="n">
        <f aca="false">'Central pensions'!N67</f>
        <v>3566819.8795816</v>
      </c>
      <c r="M67" s="42"/>
      <c r="N67" s="42" t="n">
        <f aca="false">'Central pensions'!L67</f>
        <v>1277533.5776368</v>
      </c>
      <c r="O67" s="9"/>
      <c r="P67" s="9" t="n">
        <f aca="false">'Central pensions'!X67</f>
        <v>25536858.1219112</v>
      </c>
      <c r="Q67" s="42"/>
      <c r="R67" s="42" t="n">
        <f aca="false">'Central SIPA income'!G62</f>
        <v>29238972.7345664</v>
      </c>
      <c r="S67" s="42"/>
      <c r="T67" s="9" t="n">
        <f aca="false">'Central SIPA income'!J62</f>
        <v>111797746.442088</v>
      </c>
      <c r="U67" s="9"/>
      <c r="V67" s="42" t="n">
        <f aca="false">'Central SIPA income'!F62</f>
        <v>123997.339596479</v>
      </c>
      <c r="W67" s="42"/>
      <c r="X67" s="42" t="n">
        <f aca="false">'Central SIPA income'!M62</f>
        <v>311445.567641372</v>
      </c>
      <c r="Y67" s="9"/>
      <c r="Z67" s="9" t="n">
        <f aca="false">R67+V67-N67-L67-F67</f>
        <v>-5313700.23981</v>
      </c>
      <c r="AA67" s="9"/>
      <c r="AB67" s="9" t="n">
        <f aca="false">T67-P67-D67</f>
        <v>-77867717.0692123</v>
      </c>
      <c r="AC67" s="24"/>
      <c r="AD67" s="9"/>
      <c r="AE67" s="9"/>
      <c r="AF67" s="9"/>
      <c r="AG67" s="9" t="n">
        <f aca="false">BF67/100*$AG$37</f>
        <v>6514714571.22402</v>
      </c>
      <c r="AH67" s="43" t="n">
        <f aca="false">(AG67-AG66)/AG66</f>
        <v>0.00557419072582664</v>
      </c>
      <c r="AI67" s="43"/>
      <c r="AJ67" s="43" t="n">
        <f aca="false">AB67/AG67</f>
        <v>-0.0119525907417586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workers_and_wage_central!C55</f>
        <v>12833237</v>
      </c>
      <c r="AX67" s="7"/>
      <c r="AY67" s="43" t="n">
        <f aca="false">(AW67-AW66)/AW66</f>
        <v>0.00287352773804893</v>
      </c>
      <c r="AZ67" s="48" t="n">
        <f aca="false">workers_and_wage_central!B55</f>
        <v>7366.3016874408</v>
      </c>
      <c r="BA67" s="43" t="n">
        <f aca="false">(AZ67-AZ66)/AZ66</f>
        <v>0.00269292479368648</v>
      </c>
      <c r="BB67" s="7"/>
      <c r="BC67" s="7"/>
      <c r="BD67" s="7"/>
      <c r="BE67" s="7"/>
      <c r="BF67" s="7" t="n">
        <f aca="false">BF66*(1+AY67)*(1+BA67)*(1-BE67)</f>
        <v>124.062864574824</v>
      </c>
      <c r="BG67" s="7"/>
      <c r="BH67" s="7" t="n">
        <f aca="false">BH66+1</f>
        <v>36</v>
      </c>
      <c r="BI67" s="43" t="n">
        <f aca="false">T74/AG74</f>
        <v>0.0150095595116533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164893122.298408</v>
      </c>
      <c r="E68" s="9"/>
      <c r="F68" s="42" t="n">
        <f aca="false">'Central pensions'!I68</f>
        <v>29971276.8547273</v>
      </c>
      <c r="G68" s="9" t="n">
        <f aca="false">'Central pensions'!K68</f>
        <v>0</v>
      </c>
      <c r="H68" s="9" t="n">
        <f aca="false">'Central pensions'!V68</f>
        <v>0</v>
      </c>
      <c r="I68" s="42" t="n">
        <f aca="false">'Central pensions'!M68</f>
        <v>0</v>
      </c>
      <c r="J68" s="9" t="n">
        <f aca="false">'Central pensions'!W68</f>
        <v>0</v>
      </c>
      <c r="K68" s="9"/>
      <c r="L68" s="42" t="n">
        <f aca="false">'Central pensions'!N68</f>
        <v>3538862.37182643</v>
      </c>
      <c r="M68" s="42"/>
      <c r="N68" s="42" t="n">
        <f aca="false">'Central pensions'!L68</f>
        <v>1284103.32581537</v>
      </c>
      <c r="O68" s="9"/>
      <c r="P68" s="9" t="n">
        <f aca="false">'Central pensions'!X68</f>
        <v>25427931.2973546</v>
      </c>
      <c r="Q68" s="42"/>
      <c r="R68" s="42" t="n">
        <f aca="false">'Central SIPA income'!G63</f>
        <v>25466220.6706598</v>
      </c>
      <c r="S68" s="42"/>
      <c r="T68" s="9" t="n">
        <f aca="false">'Central SIPA income'!J63</f>
        <v>97372301.9349061</v>
      </c>
      <c r="U68" s="9"/>
      <c r="V68" s="42" t="n">
        <f aca="false">'Central SIPA income'!F63</f>
        <v>128702.93733048</v>
      </c>
      <c r="W68" s="42"/>
      <c r="X68" s="42" t="n">
        <f aca="false">'Central SIPA income'!M63</f>
        <v>323264.672487709</v>
      </c>
      <c r="Y68" s="9"/>
      <c r="Z68" s="9" t="n">
        <f aca="false">R68+V68-N68-L68-F68</f>
        <v>-9199318.94437878</v>
      </c>
      <c r="AA68" s="9"/>
      <c r="AB68" s="9" t="n">
        <f aca="false">T68-P68-D68</f>
        <v>-92948751.6608562</v>
      </c>
      <c r="AC68" s="24"/>
      <c r="AD68" s="9"/>
      <c r="AE68" s="9"/>
      <c r="AF68" s="9"/>
      <c r="AG68" s="9" t="n">
        <f aca="false">BF68/100*$AG$37</f>
        <v>6527786151.34886</v>
      </c>
      <c r="AH68" s="43" t="n">
        <f aca="false">(AG68-AG67)/AG67</f>
        <v>0.00200647011959223</v>
      </c>
      <c r="AI68" s="43"/>
      <c r="AJ68" s="43" t="n">
        <f aca="false">AB68/AG68</f>
        <v>-0.0142389394360981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7" t="n">
        <f aca="false">workers_and_wage_central!C56</f>
        <v>12848460</v>
      </c>
      <c r="AY68" s="43" t="n">
        <f aca="false">(AW68-AW67)/AW67</f>
        <v>0.00118621669653572</v>
      </c>
      <c r="AZ68" s="48" t="n">
        <f aca="false">workers_and_wage_central!B56</f>
        <v>7372.33676270814</v>
      </c>
      <c r="BA68" s="43" t="n">
        <f aca="false">(AZ68-AZ67)/AZ67</f>
        <v>0.000819281577569996</v>
      </c>
      <c r="BB68" s="7"/>
      <c r="BC68" s="7"/>
      <c r="BD68" s="7"/>
      <c r="BE68" s="7"/>
      <c r="BF68" s="7" t="n">
        <f aca="false">BF67*(1+AY68)*(1+BA68)*(1-BE68)</f>
        <v>124.311793005544</v>
      </c>
      <c r="BG68" s="7"/>
      <c r="BH68" s="0" t="n">
        <f aca="false">BH67+1</f>
        <v>37</v>
      </c>
      <c r="BI68" s="43" t="n">
        <f aca="false">T75/AG75</f>
        <v>0.0172679486323044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166053093.284495</v>
      </c>
      <c r="E69" s="9"/>
      <c r="F69" s="42" t="n">
        <f aca="false">'Central pensions'!I69</f>
        <v>30182115.3122862</v>
      </c>
      <c r="G69" s="9" t="n">
        <f aca="false">'Central pensions'!K69</f>
        <v>0</v>
      </c>
      <c r="H69" s="9" t="n">
        <f aca="false">'Central pensions'!V69</f>
        <v>0</v>
      </c>
      <c r="I69" s="42" t="n">
        <f aca="false">'Central pensions'!M69</f>
        <v>0</v>
      </c>
      <c r="J69" s="9" t="n">
        <f aca="false">'Central pensions'!W69</f>
        <v>0</v>
      </c>
      <c r="K69" s="9"/>
      <c r="L69" s="42" t="n">
        <f aca="false">'Central pensions'!N69</f>
        <v>3513780.10921631</v>
      </c>
      <c r="M69" s="42"/>
      <c r="N69" s="42" t="n">
        <f aca="false">'Central pensions'!L69</f>
        <v>1292911.84284212</v>
      </c>
      <c r="O69" s="9"/>
      <c r="P69" s="9" t="n">
        <f aca="false">'Central pensions'!X69</f>
        <v>25346241.1791831</v>
      </c>
      <c r="Q69" s="42"/>
      <c r="R69" s="42" t="n">
        <f aca="false">'Central SIPA income'!G64</f>
        <v>29378545.4007966</v>
      </c>
      <c r="S69" s="42"/>
      <c r="T69" s="9" t="n">
        <f aca="false">'Central SIPA income'!J64</f>
        <v>112331414.628419</v>
      </c>
      <c r="U69" s="9"/>
      <c r="V69" s="42" t="n">
        <f aca="false">'Central SIPA income'!F64</f>
        <v>134254.218327929</v>
      </c>
      <c r="W69" s="42"/>
      <c r="X69" s="42" t="n">
        <f aca="false">'Central SIPA income'!M64</f>
        <v>337207.88987458</v>
      </c>
      <c r="Y69" s="9"/>
      <c r="Z69" s="9" t="n">
        <f aca="false">R69+V69-N69-L69-F69</f>
        <v>-5476007.64522009</v>
      </c>
      <c r="AA69" s="9"/>
      <c r="AB69" s="9" t="n">
        <f aca="false">T69-P69-D69</f>
        <v>-79067919.8352585</v>
      </c>
      <c r="AC69" s="24"/>
      <c r="AD69" s="9"/>
      <c r="AE69" s="9"/>
      <c r="AF69" s="9"/>
      <c r="AG69" s="9" t="n">
        <f aca="false">BF69/100*$AG$37</f>
        <v>6583232888.08726</v>
      </c>
      <c r="AH69" s="43" t="n">
        <f aca="false">(AG69-AG68)/AG68</f>
        <v>0.00849395728549534</v>
      </c>
      <c r="AI69" s="43" t="n">
        <f aca="false">(AG69-AG65)/AG65</f>
        <v>0.0265418275005247</v>
      </c>
      <c r="AJ69" s="43" t="n">
        <f aca="false">AB69/AG69</f>
        <v>-0.0120105001872767</v>
      </c>
      <c r="AK69" s="50"/>
      <c r="AL69" s="7"/>
      <c r="AM69" s="7"/>
      <c r="AN69" s="7"/>
      <c r="AO69" s="7"/>
      <c r="AP69" s="7"/>
      <c r="AQ69" s="7"/>
      <c r="AR69" s="7"/>
      <c r="AS69" s="7"/>
      <c r="AT69" s="7"/>
      <c r="AW69" s="47" t="n">
        <f aca="false">workers_and_wage_central!C57</f>
        <v>12865027</v>
      </c>
      <c r="AY69" s="43" t="n">
        <f aca="false">(AW69-AW68)/AW68</f>
        <v>0.00128941522952945</v>
      </c>
      <c r="AZ69" s="48" t="n">
        <f aca="false">workers_and_wage_central!B57</f>
        <v>7425.38267475895</v>
      </c>
      <c r="BA69" s="43" t="n">
        <f aca="false">(AZ69-AZ68)/AZ68</f>
        <v>0.00719526437250319</v>
      </c>
      <c r="BB69" s="7"/>
      <c r="BC69" s="7"/>
      <c r="BD69" s="7"/>
      <c r="BE69" s="7"/>
      <c r="BF69" s="7" t="n">
        <f aca="false">BF68*(1+AY69)*(1+BA69)*(1-BE69)</f>
        <v>125.367692065417</v>
      </c>
      <c r="BG69" s="50" t="e">
        <f aca="false">(BB69-BB65)/BB65</f>
        <v>#DIV/0!</v>
      </c>
      <c r="BH69" s="0" t="n">
        <f aca="false">BH68+1</f>
        <v>38</v>
      </c>
      <c r="BI69" s="43" t="n">
        <f aca="false">T76/AG76</f>
        <v>0.0150489157899099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166675021.906334</v>
      </c>
      <c r="E70" s="6"/>
      <c r="F70" s="8" t="n">
        <f aca="false">'Central pensions'!I70</f>
        <v>30295158.2012146</v>
      </c>
      <c r="G70" s="6" t="n">
        <f aca="false">'Central pensions'!K70</f>
        <v>0</v>
      </c>
      <c r="H70" s="6" t="n">
        <f aca="false">'Central pensions'!V70</f>
        <v>0</v>
      </c>
      <c r="I70" s="8" t="n">
        <f aca="false">'Central pensions'!M70</f>
        <v>0</v>
      </c>
      <c r="J70" s="6" t="n">
        <f aca="false">'Central pensions'!W70</f>
        <v>0</v>
      </c>
      <c r="K70" s="6"/>
      <c r="L70" s="8" t="n">
        <f aca="false">'Central pensions'!N70</f>
        <v>4329542.19259614</v>
      </c>
      <c r="M70" s="8"/>
      <c r="N70" s="8" t="n">
        <f aca="false">'Central pensions'!L70</f>
        <v>1298497.89333683</v>
      </c>
      <c r="O70" s="6"/>
      <c r="P70" s="6" t="n">
        <f aca="false">'Central pensions'!X70</f>
        <v>29609967.3094814</v>
      </c>
      <c r="Q70" s="8"/>
      <c r="R70" s="8" t="n">
        <f aca="false">'Central SIPA income'!G65</f>
        <v>25901003.9461253</v>
      </c>
      <c r="S70" s="8"/>
      <c r="T70" s="6" t="n">
        <f aca="false">'Central SIPA income'!J65</f>
        <v>99034733.4720538</v>
      </c>
      <c r="U70" s="6"/>
      <c r="V70" s="8" t="n">
        <f aca="false">'Central SIPA income'!F65</f>
        <v>132995.682412859</v>
      </c>
      <c r="W70" s="8"/>
      <c r="X70" s="8" t="n">
        <f aca="false">'Central SIPA income'!M65</f>
        <v>334046.810501896</v>
      </c>
      <c r="Y70" s="6"/>
      <c r="Z70" s="6" t="n">
        <f aca="false">R70+V70-N70-L70-F70</f>
        <v>-9889198.65860939</v>
      </c>
      <c r="AA70" s="6"/>
      <c r="AB70" s="6" t="n">
        <f aca="false">T70-P70-D70</f>
        <v>-97250255.7437618</v>
      </c>
      <c r="AC70" s="24"/>
      <c r="AD70" s="6"/>
      <c r="AE70" s="6"/>
      <c r="AF70" s="6"/>
      <c r="AG70" s="6" t="n">
        <f aca="false">BF70/100*$AG$37</f>
        <v>6643417564.2019</v>
      </c>
      <c r="AH70" s="36" t="n">
        <f aca="false">(AG70-AG69)/AG69</f>
        <v>0.00914211560455976</v>
      </c>
      <c r="AI70" s="36"/>
      <c r="AJ70" s="36" t="n">
        <f aca="false">AB70/AG70</f>
        <v>-0.0146385884680493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0.00667129598802307</v>
      </c>
      <c r="AV70" s="5"/>
      <c r="AW70" s="40" t="n">
        <f aca="false">workers_and_wage_central!C58</f>
        <v>12947100</v>
      </c>
      <c r="AX70" s="5"/>
      <c r="AY70" s="36" t="n">
        <f aca="false">(AW70-AW69)/AW69</f>
        <v>0.00637954354856776</v>
      </c>
      <c r="AZ70" s="41" t="n">
        <f aca="false">workers_and_wage_central!B58</f>
        <v>7445.76579444162</v>
      </c>
      <c r="BA70" s="36" t="n">
        <f aca="false">(AZ70-AZ69)/AZ69</f>
        <v>0.00274505982728044</v>
      </c>
      <c r="BB70" s="5"/>
      <c r="BC70" s="5"/>
      <c r="BD70" s="5"/>
      <c r="BE70" s="5"/>
      <c r="BF70" s="5" t="n">
        <f aca="false">BF69*(1+AY70)*(1+BA70)*(1-BE70)</f>
        <v>126.513817999355</v>
      </c>
      <c r="BG70" s="5"/>
      <c r="BH70" s="5" t="n">
        <f aca="false">BH69+1</f>
        <v>39</v>
      </c>
      <c r="BI70" s="36" t="n">
        <f aca="false">T77/AG77</f>
        <v>0.0172756042878688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170040373.089619</v>
      </c>
      <c r="E71" s="9"/>
      <c r="F71" s="42" t="n">
        <f aca="false">'Central pensions'!I71</f>
        <v>30906850.6151958</v>
      </c>
      <c r="G71" s="9" t="n">
        <f aca="false">'Central pensions'!K71</f>
        <v>0</v>
      </c>
      <c r="H71" s="9" t="n">
        <f aca="false">'Central pensions'!V71</f>
        <v>0</v>
      </c>
      <c r="I71" s="42" t="n">
        <f aca="false">'Central pensions'!M71</f>
        <v>0</v>
      </c>
      <c r="J71" s="9" t="n">
        <f aca="false">'Central pensions'!W71</f>
        <v>0</v>
      </c>
      <c r="K71" s="9"/>
      <c r="L71" s="42" t="n">
        <f aca="false">'Central pensions'!N71</f>
        <v>3589132.3701446</v>
      </c>
      <c r="M71" s="42"/>
      <c r="N71" s="42" t="n">
        <f aca="false">'Central pensions'!L71</f>
        <v>1324866.17882203</v>
      </c>
      <c r="O71" s="9"/>
      <c r="P71" s="9" t="n">
        <f aca="false">'Central pensions'!X71</f>
        <v>25913047.7478577</v>
      </c>
      <c r="Q71" s="42"/>
      <c r="R71" s="42" t="n">
        <f aca="false">'Central SIPA income'!G66</f>
        <v>29987416.8866415</v>
      </c>
      <c r="S71" s="42"/>
      <c r="T71" s="9" t="n">
        <f aca="false">'Central SIPA income'!J66</f>
        <v>114659487.526474</v>
      </c>
      <c r="U71" s="9"/>
      <c r="V71" s="42" t="n">
        <f aca="false">'Central SIPA income'!F66</f>
        <v>136199.309365656</v>
      </c>
      <c r="W71" s="42"/>
      <c r="X71" s="42" t="n">
        <f aca="false">'Central SIPA income'!M66</f>
        <v>342093.397776042</v>
      </c>
      <c r="Y71" s="9"/>
      <c r="Z71" s="9" t="n">
        <f aca="false">R71+V71-N71-L71-F71</f>
        <v>-5697232.96815525</v>
      </c>
      <c r="AA71" s="9"/>
      <c r="AB71" s="9" t="n">
        <f aca="false">T71-P71-D71</f>
        <v>-81293933.3110027</v>
      </c>
      <c r="AC71" s="24"/>
      <c r="AD71" s="9"/>
      <c r="AE71" s="9"/>
      <c r="AF71" s="9"/>
      <c r="AG71" s="9" t="n">
        <f aca="false">BF71/100*$AG$37</f>
        <v>6696716371.49393</v>
      </c>
      <c r="AH71" s="43" t="n">
        <f aca="false">(AG71-AG70)/AG70</f>
        <v>0.00802279952704319</v>
      </c>
      <c r="AI71" s="43"/>
      <c r="AJ71" s="43" t="n">
        <f aca="false">AB71/AG71</f>
        <v>-0.0121393723134294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workers_and_wage_central!C59</f>
        <v>12961835</v>
      </c>
      <c r="AX71" s="7"/>
      <c r="AY71" s="43" t="n">
        <f aca="false">(AW71-AW70)/AW70</f>
        <v>0.00113809270029582</v>
      </c>
      <c r="AZ71" s="48" t="n">
        <f aca="false">workers_and_wage_central!B59</f>
        <v>7496.96943454794</v>
      </c>
      <c r="BA71" s="43" t="n">
        <f aca="false">(AZ71-AZ70)/AZ70</f>
        <v>0.00687688029947796</v>
      </c>
      <c r="BB71" s="7"/>
      <c r="BC71" s="7"/>
      <c r="BD71" s="7"/>
      <c r="BE71" s="7"/>
      <c r="BF71" s="7" t="n">
        <f aca="false">BF70*(1+AY71)*(1+BA71)*(1-BE71)</f>
        <v>127.528812998565</v>
      </c>
      <c r="BG71" s="7"/>
      <c r="BH71" s="7" t="n">
        <f aca="false">BH70+1</f>
        <v>40</v>
      </c>
      <c r="BI71" s="43" t="n">
        <f aca="false">T78/AG78</f>
        <v>0.0151279164287398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170379853.276213</v>
      </c>
      <c r="E72" s="9"/>
      <c r="F72" s="42" t="n">
        <f aca="false">'Central pensions'!I72</f>
        <v>30968555.1576127</v>
      </c>
      <c r="G72" s="9" t="n">
        <f aca="false">'Central pensions'!K72</f>
        <v>0</v>
      </c>
      <c r="H72" s="9" t="n">
        <f aca="false">'Central pensions'!V72</f>
        <v>0</v>
      </c>
      <c r="I72" s="42" t="n">
        <f aca="false">'Central pensions'!M72</f>
        <v>0</v>
      </c>
      <c r="J72" s="9" t="n">
        <f aca="false">'Central pensions'!W72</f>
        <v>0</v>
      </c>
      <c r="K72" s="9"/>
      <c r="L72" s="42" t="n">
        <f aca="false">'Central pensions'!N72</f>
        <v>3569097.58082749</v>
      </c>
      <c r="M72" s="42"/>
      <c r="N72" s="42" t="n">
        <f aca="false">'Central pensions'!L72</f>
        <v>1328136.13684339</v>
      </c>
      <c r="O72" s="9"/>
      <c r="P72" s="9" t="n">
        <f aca="false">'Central pensions'!X72</f>
        <v>25827077.4750898</v>
      </c>
      <c r="Q72" s="42"/>
      <c r="R72" s="42" t="n">
        <f aca="false">'Central SIPA income'!G67</f>
        <v>26313657.8360953</v>
      </c>
      <c r="S72" s="42"/>
      <c r="T72" s="9" t="n">
        <f aca="false">'Central SIPA income'!J67</f>
        <v>100612551.385768</v>
      </c>
      <c r="U72" s="9"/>
      <c r="V72" s="42" t="n">
        <f aca="false">'Central SIPA income'!F67</f>
        <v>135266.257263435</v>
      </c>
      <c r="W72" s="42"/>
      <c r="X72" s="42" t="n">
        <f aca="false">'Central SIPA income'!M67</f>
        <v>339749.83990165</v>
      </c>
      <c r="Y72" s="9"/>
      <c r="Z72" s="9" t="n">
        <f aca="false">R72+V72-N72-L72-F72</f>
        <v>-9416864.78192481</v>
      </c>
      <c r="AA72" s="9"/>
      <c r="AB72" s="9" t="n">
        <f aca="false">T72-P72-D72</f>
        <v>-95594379.3655349</v>
      </c>
      <c r="AC72" s="24"/>
      <c r="AD72" s="9"/>
      <c r="AE72" s="9"/>
      <c r="AF72" s="9"/>
      <c r="AG72" s="9" t="n">
        <f aca="false">BF72/100*$AG$37</f>
        <v>6733479438.45656</v>
      </c>
      <c r="AH72" s="43" t="n">
        <f aca="false">(AG72-AG71)/AG71</f>
        <v>0.0054897153953136</v>
      </c>
      <c r="AI72" s="43"/>
      <c r="AJ72" s="43" t="n">
        <f aca="false">AB72/AG72</f>
        <v>-0.014196876999367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7" t="n">
        <f aca="false">workers_and_wage_central!C60</f>
        <v>12971235</v>
      </c>
      <c r="AY72" s="43" t="n">
        <f aca="false">(AW72-AW71)/AW71</f>
        <v>0.000725205960421499</v>
      </c>
      <c r="AZ72" s="48" t="n">
        <f aca="false">workers_and_wage_central!B60</f>
        <v>7532.66293101555</v>
      </c>
      <c r="BA72" s="43" t="n">
        <f aca="false">(AZ72-AZ71)/AZ71</f>
        <v>0.00476105668820391</v>
      </c>
      <c r="BB72" s="7"/>
      <c r="BC72" s="7"/>
      <c r="BD72" s="7"/>
      <c r="BE72" s="7"/>
      <c r="BF72" s="7" t="n">
        <f aca="false">BF71*(1+AY72)*(1+BA72)*(1-BE72)</f>
        <v>128.228909886629</v>
      </c>
      <c r="BG72" s="7"/>
      <c r="BH72" s="0" t="n">
        <f aca="false">BH71+1</f>
        <v>41</v>
      </c>
      <c r="BI72" s="43" t="n">
        <f aca="false">T79/AG79</f>
        <v>0.0173835777828842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171362906.315176</v>
      </c>
      <c r="E73" s="9"/>
      <c r="F73" s="42" t="n">
        <f aca="false">'Central pensions'!I73</f>
        <v>31147236.6840642</v>
      </c>
      <c r="G73" s="9" t="n">
        <f aca="false">'Central pensions'!K73</f>
        <v>0</v>
      </c>
      <c r="H73" s="9" t="n">
        <f aca="false">'Central pensions'!V73</f>
        <v>0</v>
      </c>
      <c r="I73" s="42" t="n">
        <f aca="false">'Central pensions'!M73</f>
        <v>0</v>
      </c>
      <c r="J73" s="9" t="n">
        <f aca="false">'Central pensions'!W73</f>
        <v>0</v>
      </c>
      <c r="K73" s="9"/>
      <c r="L73" s="42" t="n">
        <f aca="false">'Central pensions'!N73</f>
        <v>3466682.69720442</v>
      </c>
      <c r="M73" s="42"/>
      <c r="N73" s="42" t="n">
        <f aca="false">'Central pensions'!L73</f>
        <v>1336816.98635057</v>
      </c>
      <c r="O73" s="9"/>
      <c r="P73" s="9" t="n">
        <f aca="false">'Central pensions'!X73</f>
        <v>25343405.6298337</v>
      </c>
      <c r="Q73" s="42"/>
      <c r="R73" s="42" t="n">
        <f aca="false">'Central SIPA income'!G68</f>
        <v>30438620.7553739</v>
      </c>
      <c r="S73" s="42"/>
      <c r="T73" s="9" t="n">
        <f aca="false">'Central SIPA income'!J68</f>
        <v>116384704.625179</v>
      </c>
      <c r="U73" s="9"/>
      <c r="V73" s="42" t="n">
        <f aca="false">'Central SIPA income'!F68</f>
        <v>132993.262927973</v>
      </c>
      <c r="W73" s="42"/>
      <c r="X73" s="42" t="n">
        <f aca="false">'Central SIPA income'!M68</f>
        <v>334040.73345342</v>
      </c>
      <c r="Y73" s="9"/>
      <c r="Z73" s="9" t="n">
        <f aca="false">R73+V73-N73-L73-F73</f>
        <v>-5379122.34931732</v>
      </c>
      <c r="AA73" s="9"/>
      <c r="AB73" s="9" t="n">
        <f aca="false">T73-P73-D73</f>
        <v>-80321607.3198312</v>
      </c>
      <c r="AC73" s="24"/>
      <c r="AD73" s="9"/>
      <c r="AE73" s="9"/>
      <c r="AF73" s="9"/>
      <c r="AG73" s="9" t="n">
        <f aca="false">BF73/100*$AG$37</f>
        <v>6760619087.07059</v>
      </c>
      <c r="AH73" s="43" t="n">
        <f aca="false">(AG73-AG72)/AG72</f>
        <v>0.00403055342517571</v>
      </c>
      <c r="AI73" s="43" t="n">
        <f aca="false">(AG73-AG69)/AG69</f>
        <v>0.0269451502018581</v>
      </c>
      <c r="AJ73" s="43" t="n">
        <f aca="false">AB73/AG73</f>
        <v>-0.0118808065186579</v>
      </c>
      <c r="AK73" s="50"/>
      <c r="AL73" s="7"/>
      <c r="AM73" s="7"/>
      <c r="AN73" s="7"/>
      <c r="AO73" s="7"/>
      <c r="AP73" s="7"/>
      <c r="AQ73" s="7"/>
      <c r="AR73" s="7"/>
      <c r="AS73" s="7"/>
      <c r="AT73" s="7"/>
      <c r="AW73" s="47" t="n">
        <f aca="false">workers_and_wage_central!C61</f>
        <v>12993402</v>
      </c>
      <c r="AY73" s="43" t="n">
        <f aca="false">(AW73-AW72)/AW72</f>
        <v>0.00170893519391176</v>
      </c>
      <c r="AZ73" s="48" t="n">
        <f aca="false">workers_and_wage_central!B61</f>
        <v>7550.12106378865</v>
      </c>
      <c r="BA73" s="43" t="n">
        <f aca="false">(AZ73-AZ72)/AZ72</f>
        <v>0.00231765750478704</v>
      </c>
      <c r="BB73" s="7"/>
      <c r="BC73" s="7"/>
      <c r="BD73" s="7"/>
      <c r="BE73" s="7"/>
      <c r="BF73" s="7" t="n">
        <f aca="false">BF72*(1+AY73)*(1+BA73)*(1-BE73)</f>
        <v>128.74574335858</v>
      </c>
      <c r="BG73" s="50" t="e">
        <f aca="false">(BB73-BB69)/BB69</f>
        <v>#DIV/0!</v>
      </c>
      <c r="BH73" s="0" t="n">
        <f aca="false">BH72+1</f>
        <v>42</v>
      </c>
      <c r="BI73" s="43" t="n">
        <f aca="false">T80/AG80</f>
        <v>0.0151799841027109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172350447.470971</v>
      </c>
      <c r="E74" s="6"/>
      <c r="F74" s="8" t="n">
        <f aca="false">'Central pensions'!I74</f>
        <v>31326733.9788767</v>
      </c>
      <c r="G74" s="6" t="n">
        <f aca="false">'Central pensions'!K74</f>
        <v>0</v>
      </c>
      <c r="H74" s="6" t="n">
        <f aca="false">'Central pensions'!V74</f>
        <v>0</v>
      </c>
      <c r="I74" s="8" t="n">
        <f aca="false">'Central pensions'!M74</f>
        <v>0</v>
      </c>
      <c r="J74" s="6" t="n">
        <f aca="false">'Central pensions'!W74</f>
        <v>0</v>
      </c>
      <c r="K74" s="6"/>
      <c r="L74" s="8" t="n">
        <f aca="false">'Central pensions'!N74</f>
        <v>4296371.84445057</v>
      </c>
      <c r="M74" s="8"/>
      <c r="N74" s="8" t="n">
        <f aca="false">'Central pensions'!L74</f>
        <v>1345133.39784748</v>
      </c>
      <c r="O74" s="6"/>
      <c r="P74" s="6" t="n">
        <f aca="false">'Central pensions'!X74</f>
        <v>29694421.0013881</v>
      </c>
      <c r="Q74" s="8"/>
      <c r="R74" s="8" t="n">
        <f aca="false">'Central SIPA income'!G69</f>
        <v>26776335.412945</v>
      </c>
      <c r="S74" s="8"/>
      <c r="T74" s="6" t="n">
        <f aca="false">'Central SIPA income'!J69</f>
        <v>102381639.201905</v>
      </c>
      <c r="U74" s="6"/>
      <c r="V74" s="8" t="n">
        <f aca="false">'Central SIPA income'!F69</f>
        <v>137140.171981893</v>
      </c>
      <c r="W74" s="8"/>
      <c r="X74" s="8" t="n">
        <f aca="false">'Central SIPA income'!M69</f>
        <v>344456.573409811</v>
      </c>
      <c r="Y74" s="6"/>
      <c r="Z74" s="6" t="n">
        <f aca="false">R74+V74-N74-L74-F74</f>
        <v>-10054763.6362479</v>
      </c>
      <c r="AA74" s="6"/>
      <c r="AB74" s="6" t="n">
        <f aca="false">T74-P74-D74</f>
        <v>-99663229.2704537</v>
      </c>
      <c r="AC74" s="24"/>
      <c r="AD74" s="6"/>
      <c r="AE74" s="6"/>
      <c r="AF74" s="6"/>
      <c r="AG74" s="6" t="n">
        <f aca="false">BF74/100*$AG$37</f>
        <v>6821095523.98369</v>
      </c>
      <c r="AH74" s="36" t="n">
        <f aca="false">(AG74-AG73)/AG73</f>
        <v>0.00894539925030915</v>
      </c>
      <c r="AI74" s="36"/>
      <c r="AJ74" s="36" t="n">
        <f aca="false">AB74/AG74</f>
        <v>-0.0146110296975064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0.00792265074451971</v>
      </c>
      <c r="AV74" s="5"/>
      <c r="AW74" s="40" t="n">
        <f aca="false">workers_and_wage_central!C62</f>
        <v>12995740</v>
      </c>
      <c r="AX74" s="5"/>
      <c r="AY74" s="36" t="n">
        <f aca="false">(AW74-AW73)/AW73</f>
        <v>0.000179937479037438</v>
      </c>
      <c r="AZ74" s="41" t="n">
        <f aca="false">workers_and_wage_central!B62</f>
        <v>7616.28945516823</v>
      </c>
      <c r="BA74" s="36" t="n">
        <f aca="false">(AZ74-AZ73)/AZ73</f>
        <v>0.00876388481993052</v>
      </c>
      <c r="BB74" s="5"/>
      <c r="BC74" s="5"/>
      <c r="BD74" s="5"/>
      <c r="BE74" s="5"/>
      <c r="BF74" s="5" t="n">
        <f aca="false">BF73*(1+AY74)*(1+BA74)*(1-BE74)</f>
        <v>129.8974254347</v>
      </c>
      <c r="BG74" s="5"/>
      <c r="BH74" s="5" t="n">
        <f aca="false">BH73+1</f>
        <v>43</v>
      </c>
      <c r="BI74" s="36" t="n">
        <f aca="false">T81/AG81</f>
        <v>0.0173560289155184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175387677.259875</v>
      </c>
      <c r="E75" s="9"/>
      <c r="F75" s="42" t="n">
        <f aca="false">'Central pensions'!I75</f>
        <v>31878786.4453826</v>
      </c>
      <c r="G75" s="9" t="n">
        <f aca="false">'Central pensions'!K75</f>
        <v>0</v>
      </c>
      <c r="H75" s="9" t="n">
        <f aca="false">'Central pensions'!V75</f>
        <v>0</v>
      </c>
      <c r="I75" s="42" t="n">
        <f aca="false">'Central pensions'!M75</f>
        <v>0</v>
      </c>
      <c r="J75" s="9" t="n">
        <f aca="false">'Central pensions'!W75</f>
        <v>0</v>
      </c>
      <c r="K75" s="9"/>
      <c r="L75" s="42" t="n">
        <f aca="false">'Central pensions'!N75</f>
        <v>3635415.58468707</v>
      </c>
      <c r="M75" s="42"/>
      <c r="N75" s="42" t="n">
        <f aca="false">'Central pensions'!L75</f>
        <v>1370185.20495265</v>
      </c>
      <c r="O75" s="9"/>
      <c r="P75" s="9" t="n">
        <f aca="false">'Central pensions'!X75</f>
        <v>26402543.478636</v>
      </c>
      <c r="Q75" s="42"/>
      <c r="R75" s="42" t="n">
        <f aca="false">'Central SIPA income'!G70</f>
        <v>31003804.2197908</v>
      </c>
      <c r="S75" s="42"/>
      <c r="T75" s="9" t="n">
        <f aca="false">'Central SIPA income'!J70</f>
        <v>118545732.586788</v>
      </c>
      <c r="U75" s="9"/>
      <c r="V75" s="42" t="n">
        <f aca="false">'Central SIPA income'!F70</f>
        <v>136364.773386384</v>
      </c>
      <c r="W75" s="42"/>
      <c r="X75" s="42" t="n">
        <f aca="false">'Central SIPA income'!M70</f>
        <v>342508.99569151</v>
      </c>
      <c r="Y75" s="9"/>
      <c r="Z75" s="9" t="n">
        <f aca="false">R75+V75-N75-L75-F75</f>
        <v>-5744218.24184516</v>
      </c>
      <c r="AA75" s="9"/>
      <c r="AB75" s="9" t="n">
        <f aca="false">T75-P75-D75</f>
        <v>-83244488.1517233</v>
      </c>
      <c r="AC75" s="24"/>
      <c r="AD75" s="9"/>
      <c r="AE75" s="9"/>
      <c r="AF75" s="9"/>
      <c r="AG75" s="9" t="n">
        <f aca="false">BF75/100*$AG$37</f>
        <v>6865073270.1982</v>
      </c>
      <c r="AH75" s="43" t="n">
        <f aca="false">(AG75-AG74)/AG74</f>
        <v>0.00644731422685313</v>
      </c>
      <c r="AI75" s="43"/>
      <c r="AJ75" s="43" t="n">
        <f aca="false">AB75/AG75</f>
        <v>-0.0121257974788257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workers_and_wage_central!C63</f>
        <v>13023442</v>
      </c>
      <c r="AX75" s="7"/>
      <c r="AY75" s="43" t="n">
        <f aca="false">(AW75-AW74)/AW74</f>
        <v>0.00213162159292199</v>
      </c>
      <c r="AZ75" s="48" t="n">
        <f aca="false">workers_and_wage_central!B63</f>
        <v>7649.08910303016</v>
      </c>
      <c r="BA75" s="43" t="n">
        <f aca="false">(AZ75-AZ74)/AZ74</f>
        <v>0.00430651277830261</v>
      </c>
      <c r="BB75" s="7"/>
      <c r="BC75" s="7"/>
      <c r="BD75" s="7"/>
      <c r="BE75" s="7"/>
      <c r="BF75" s="7" t="n">
        <f aca="false">BF74*(1+AY75)*(1+BA75)*(1-BE75)</f>
        <v>130.734914953737</v>
      </c>
      <c r="BG75" s="7"/>
      <c r="BH75" s="7" t="n">
        <f aca="false">BH74+1</f>
        <v>44</v>
      </c>
      <c r="BI75" s="43" t="n">
        <f aca="false">T82/AG82</f>
        <v>0.0151865497943241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176506381.617029</v>
      </c>
      <c r="E76" s="9"/>
      <c r="F76" s="42" t="n">
        <f aca="false">'Central pensions'!I76</f>
        <v>32082124.2046504</v>
      </c>
      <c r="G76" s="9" t="n">
        <f aca="false">'Central pensions'!K76</f>
        <v>0</v>
      </c>
      <c r="H76" s="9" t="n">
        <f aca="false">'Central pensions'!V76</f>
        <v>0</v>
      </c>
      <c r="I76" s="42" t="n">
        <f aca="false">'Central pensions'!M76</f>
        <v>0</v>
      </c>
      <c r="J76" s="9" t="n">
        <f aca="false">'Central pensions'!W76</f>
        <v>0</v>
      </c>
      <c r="K76" s="9"/>
      <c r="L76" s="42" t="n">
        <f aca="false">'Central pensions'!N76</f>
        <v>3658328.76629559</v>
      </c>
      <c r="M76" s="42"/>
      <c r="N76" s="42" t="n">
        <f aca="false">'Central pensions'!L76</f>
        <v>1379760.00018571</v>
      </c>
      <c r="O76" s="9"/>
      <c r="P76" s="9" t="n">
        <f aca="false">'Central pensions'!X76</f>
        <v>26574117.7852783</v>
      </c>
      <c r="Q76" s="42"/>
      <c r="R76" s="42" t="n">
        <f aca="false">'Central SIPA income'!G71</f>
        <v>27178295.0585852</v>
      </c>
      <c r="S76" s="42"/>
      <c r="T76" s="9" t="n">
        <f aca="false">'Central SIPA income'!J71</f>
        <v>103918566.745536</v>
      </c>
      <c r="U76" s="9"/>
      <c r="V76" s="42" t="n">
        <f aca="false">'Central SIPA income'!F71</f>
        <v>134645.495404878</v>
      </c>
      <c r="W76" s="42"/>
      <c r="X76" s="42" t="n">
        <f aca="false">'Central SIPA income'!M71</f>
        <v>338190.665083564</v>
      </c>
      <c r="Y76" s="9"/>
      <c r="Z76" s="9" t="n">
        <f aca="false">R76+V76-N76-L76-F76</f>
        <v>-9807272.41714167</v>
      </c>
      <c r="AA76" s="9"/>
      <c r="AB76" s="9" t="n">
        <f aca="false">T76-P76-D76</f>
        <v>-99161932.6567709</v>
      </c>
      <c r="AC76" s="24"/>
      <c r="AD76" s="9"/>
      <c r="AE76" s="9"/>
      <c r="AF76" s="9"/>
      <c r="AG76" s="9" t="n">
        <f aca="false">BF76/100*$AG$37</f>
        <v>6905385623.54186</v>
      </c>
      <c r="AH76" s="43" t="n">
        <f aca="false">(AG76-AG75)/AG75</f>
        <v>0.00587209367723143</v>
      </c>
      <c r="AI76" s="43"/>
      <c r="AJ76" s="43" t="n">
        <f aca="false">AB76/AG76</f>
        <v>-0.0143600861795043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7" t="n">
        <f aca="false">workers_and_wage_central!C64</f>
        <v>13041442</v>
      </c>
      <c r="AY76" s="43" t="n">
        <f aca="false">(AW76-AW75)/AW75</f>
        <v>0.00138212309771871</v>
      </c>
      <c r="AZ76" s="48" t="n">
        <f aca="false">workers_and_wage_central!B64</f>
        <v>7683.38588568735</v>
      </c>
      <c r="BA76" s="43" t="n">
        <f aca="false">(AZ76-AZ75)/AZ75</f>
        <v>0.00448377345265882</v>
      </c>
      <c r="BB76" s="7"/>
      <c r="BC76" s="7"/>
      <c r="BD76" s="7"/>
      <c r="BE76" s="7"/>
      <c r="BF76" s="7" t="n">
        <f aca="false">BF75*(1+AY76)*(1+BA76)*(1-BE76)</f>
        <v>131.50260262123</v>
      </c>
      <c r="BG76" s="7"/>
      <c r="BH76" s="0" t="n">
        <f aca="false">BH75+1</f>
        <v>45</v>
      </c>
      <c r="BI76" s="43" t="n">
        <f aca="false">T83/AG83</f>
        <v>0.017380713683485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178068744.091718</v>
      </c>
      <c r="E77" s="9"/>
      <c r="F77" s="42" t="n">
        <f aca="false">'Central pensions'!I77</f>
        <v>32366102.0784613</v>
      </c>
      <c r="G77" s="9" t="n">
        <f aca="false">'Central pensions'!K77</f>
        <v>0</v>
      </c>
      <c r="H77" s="9" t="n">
        <f aca="false">'Central pensions'!V77</f>
        <v>0</v>
      </c>
      <c r="I77" s="42" t="n">
        <f aca="false">'Central pensions'!M77</f>
        <v>0</v>
      </c>
      <c r="J77" s="9" t="n">
        <f aca="false">'Central pensions'!W77</f>
        <v>0</v>
      </c>
      <c r="K77" s="9"/>
      <c r="L77" s="42" t="n">
        <f aca="false">'Central pensions'!N77</f>
        <v>3702545.95786574</v>
      </c>
      <c r="M77" s="42"/>
      <c r="N77" s="42" t="n">
        <f aca="false">'Central pensions'!L77</f>
        <v>1393382.69813232</v>
      </c>
      <c r="O77" s="9"/>
      <c r="P77" s="9" t="n">
        <f aca="false">'Central pensions'!X77</f>
        <v>26878509.067292</v>
      </c>
      <c r="Q77" s="42"/>
      <c r="R77" s="42" t="n">
        <f aca="false">'Central SIPA income'!G72</f>
        <v>31524969.1248182</v>
      </c>
      <c r="S77" s="42"/>
      <c r="T77" s="9" t="n">
        <f aca="false">'Central SIPA income'!J72</f>
        <v>120538451.771409</v>
      </c>
      <c r="U77" s="9"/>
      <c r="V77" s="42" t="n">
        <f aca="false">'Central SIPA income'!F72</f>
        <v>133907.848147475</v>
      </c>
      <c r="W77" s="42"/>
      <c r="X77" s="42" t="n">
        <f aca="false">'Central SIPA income'!M72</f>
        <v>336337.907842573</v>
      </c>
      <c r="Y77" s="9"/>
      <c r="Z77" s="9" t="n">
        <f aca="false">R77+V77-N77-L77-F77</f>
        <v>-5803153.76149373</v>
      </c>
      <c r="AA77" s="9"/>
      <c r="AB77" s="9" t="n">
        <f aca="false">T77-P77-D77</f>
        <v>-84408801.3876012</v>
      </c>
      <c r="AC77" s="24"/>
      <c r="AD77" s="9"/>
      <c r="AE77" s="9"/>
      <c r="AF77" s="9"/>
      <c r="AG77" s="9" t="n">
        <f aca="false">BF77/100*$AG$37</f>
        <v>6977379764.13672</v>
      </c>
      <c r="AH77" s="43" t="n">
        <f aca="false">(AG77-AG76)/AG76</f>
        <v>0.0104257958236851</v>
      </c>
      <c r="AI77" s="43" t="n">
        <f aca="false">(AG77-AG73)/AG73</f>
        <v>0.0320622526242718</v>
      </c>
      <c r="AJ77" s="43" t="n">
        <f aca="false">AB77/AG77</f>
        <v>-0.0120974927896941</v>
      </c>
      <c r="AK77" s="50"/>
      <c r="AL77" s="7"/>
      <c r="AM77" s="7"/>
      <c r="AN77" s="7"/>
      <c r="AO77" s="7"/>
      <c r="AP77" s="7"/>
      <c r="AQ77" s="7"/>
      <c r="AR77" s="7"/>
      <c r="AS77" s="7"/>
      <c r="AT77" s="7"/>
      <c r="AW77" s="47" t="n">
        <f aca="false">workers_and_wage_central!C65</f>
        <v>13076279</v>
      </c>
      <c r="AY77" s="43" t="n">
        <f aca="false">(AW77-AW76)/AW76</f>
        <v>0.00267125368498361</v>
      </c>
      <c r="AZ77" s="48" t="n">
        <f aca="false">workers_and_wage_central!B65</f>
        <v>7742.80829298136</v>
      </c>
      <c r="BA77" s="43" t="n">
        <f aca="false">(AZ77-AZ76)/AZ76</f>
        <v>0.00773388297530463</v>
      </c>
      <c r="BB77" s="7"/>
      <c r="BC77" s="7"/>
      <c r="BD77" s="7"/>
      <c r="BE77" s="7"/>
      <c r="BF77" s="7" t="n">
        <f aca="false">BF76*(1+AY77)*(1+BA77)*(1-BE77)</f>
        <v>132.873621906442</v>
      </c>
      <c r="BG77" s="50" t="e">
        <f aca="false">(BB77-BB73)/BB73</f>
        <v>#DIV/0!</v>
      </c>
      <c r="BH77" s="0" t="n">
        <f aca="false">BH76+1</f>
        <v>46</v>
      </c>
      <c r="BI77" s="43" t="n">
        <f aca="false">T84/AG84</f>
        <v>0.0150858438234375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178936160.428403</v>
      </c>
      <c r="E78" s="6"/>
      <c r="F78" s="8" t="n">
        <f aca="false">'Central pensions'!I78</f>
        <v>32523765.2654561</v>
      </c>
      <c r="G78" s="6" t="n">
        <f aca="false">'Central pensions'!K78</f>
        <v>0</v>
      </c>
      <c r="H78" s="6" t="n">
        <f aca="false">'Central pensions'!V78</f>
        <v>0</v>
      </c>
      <c r="I78" s="8" t="n">
        <f aca="false">'Central pensions'!M78</f>
        <v>0</v>
      </c>
      <c r="J78" s="6" t="n">
        <f aca="false">'Central pensions'!W78</f>
        <v>0</v>
      </c>
      <c r="K78" s="6"/>
      <c r="L78" s="8" t="n">
        <f aca="false">'Central pensions'!N78</f>
        <v>4499415.3761838</v>
      </c>
      <c r="M78" s="8"/>
      <c r="N78" s="8" t="n">
        <f aca="false">'Central pensions'!L78</f>
        <v>1400768.95051699</v>
      </c>
      <c r="O78" s="6"/>
      <c r="P78" s="6" t="n">
        <f aca="false">'Central pensions'!X78</f>
        <v>31054105.2484259</v>
      </c>
      <c r="Q78" s="8"/>
      <c r="R78" s="8" t="n">
        <f aca="false">'Central SIPA income'!G73</f>
        <v>27757423.9688998</v>
      </c>
      <c r="S78" s="8"/>
      <c r="T78" s="6" t="n">
        <f aca="false">'Central SIPA income'!J73</f>
        <v>106132916.328212</v>
      </c>
      <c r="U78" s="6"/>
      <c r="V78" s="8" t="n">
        <f aca="false">'Central SIPA income'!F73</f>
        <v>132514.925377029</v>
      </c>
      <c r="W78" s="8"/>
      <c r="X78" s="8" t="n">
        <f aca="false">'Central SIPA income'!M73</f>
        <v>332839.28743399</v>
      </c>
      <c r="Y78" s="6"/>
      <c r="Z78" s="6" t="n">
        <f aca="false">R78+V78-N78-L78-F78</f>
        <v>-10534010.69788</v>
      </c>
      <c r="AA78" s="6"/>
      <c r="AB78" s="6" t="n">
        <f aca="false">T78-P78-D78</f>
        <v>-103857349.348617</v>
      </c>
      <c r="AC78" s="24"/>
      <c r="AD78" s="6"/>
      <c r="AE78" s="6"/>
      <c r="AF78" s="6"/>
      <c r="AG78" s="6" t="n">
        <f aca="false">BF78/100*$AG$37</f>
        <v>7015699539.86403</v>
      </c>
      <c r="AH78" s="36" t="n">
        <f aca="false">(AG78-AG77)/AG77</f>
        <v>0.00549200086890469</v>
      </c>
      <c r="AI78" s="36"/>
      <c r="AJ78" s="36" t="n">
        <f aca="false">AB78/AG78</f>
        <v>-0.0148035628889874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0.00751901691762433</v>
      </c>
      <c r="AV78" s="5"/>
      <c r="AW78" s="40" t="n">
        <f aca="false">workers_and_wage_central!C66</f>
        <v>13135467</v>
      </c>
      <c r="AX78" s="5"/>
      <c r="AY78" s="36" t="n">
        <f aca="false">(AW78-AW77)/AW77</f>
        <v>0.004526364113216</v>
      </c>
      <c r="AZ78" s="41" t="n">
        <f aca="false">workers_and_wage_central!B66</f>
        <v>7750.25134330544</v>
      </c>
      <c r="BA78" s="36" t="n">
        <f aca="false">(AZ78-AZ77)/AZ77</f>
        <v>0.000961285626924479</v>
      </c>
      <c r="BB78" s="5"/>
      <c r="BC78" s="5"/>
      <c r="BD78" s="5"/>
      <c r="BE78" s="5"/>
      <c r="BF78" s="5" t="n">
        <f aca="false">BF77*(1+AY78)*(1+BA78)*(1-BE78)</f>
        <v>133.603363953407</v>
      </c>
      <c r="BG78" s="5"/>
      <c r="BH78" s="5" t="n">
        <f aca="false">BH77+1</f>
        <v>47</v>
      </c>
      <c r="BI78" s="36" t="n">
        <f aca="false">T85/AG85</f>
        <v>0.0173031542792969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181864734.344332</v>
      </c>
      <c r="E79" s="9"/>
      <c r="F79" s="42" t="n">
        <f aca="false">'Central pensions'!I79</f>
        <v>33056068.2408647</v>
      </c>
      <c r="G79" s="9" t="n">
        <f aca="false">'Central pensions'!K79</f>
        <v>0</v>
      </c>
      <c r="H79" s="9" t="n">
        <f aca="false">'Central pensions'!V79</f>
        <v>0</v>
      </c>
      <c r="I79" s="42" t="n">
        <f aca="false">'Central pensions'!M79</f>
        <v>0</v>
      </c>
      <c r="J79" s="9" t="n">
        <f aca="false">'Central pensions'!W79</f>
        <v>0</v>
      </c>
      <c r="K79" s="9"/>
      <c r="L79" s="42" t="n">
        <f aca="false">'Central pensions'!N79</f>
        <v>3743045.60269294</v>
      </c>
      <c r="M79" s="42"/>
      <c r="N79" s="42" t="n">
        <f aca="false">'Central pensions'!L79</f>
        <v>1423539.01085502</v>
      </c>
      <c r="O79" s="9"/>
      <c r="P79" s="9" t="n">
        <f aca="false">'Central pensions'!X79</f>
        <v>27254573.0518771</v>
      </c>
      <c r="Q79" s="42"/>
      <c r="R79" s="42" t="n">
        <f aca="false">'Central SIPA income'!G74</f>
        <v>32147873.4009447</v>
      </c>
      <c r="S79" s="42"/>
      <c r="T79" s="9" t="n">
        <f aca="false">'Central SIPA income'!J74</f>
        <v>122920180.259351</v>
      </c>
      <c r="U79" s="9"/>
      <c r="V79" s="42" t="n">
        <f aca="false">'Central SIPA income'!F74</f>
        <v>133239.079641796</v>
      </c>
      <c r="W79" s="42"/>
      <c r="X79" s="42" t="n">
        <f aca="false">'Central SIPA income'!M74</f>
        <v>334658.154167618</v>
      </c>
      <c r="Y79" s="9"/>
      <c r="Z79" s="9" t="n">
        <f aca="false">R79+V79-N79-L79-F79</f>
        <v>-5941540.37382621</v>
      </c>
      <c r="AA79" s="9"/>
      <c r="AB79" s="9" t="n">
        <f aca="false">T79-P79-D79</f>
        <v>-86199127.1368583</v>
      </c>
      <c r="AC79" s="24"/>
      <c r="AD79" s="9"/>
      <c r="AE79" s="9"/>
      <c r="AF79" s="9"/>
      <c r="AG79" s="9" t="n">
        <f aca="false">BF79/100*$AG$37</f>
        <v>7071051874.04964</v>
      </c>
      <c r="AH79" s="43" t="n">
        <f aca="false">(AG79-AG78)/AG78</f>
        <v>0.00788978117878174</v>
      </c>
      <c r="AI79" s="43"/>
      <c r="AJ79" s="43" t="n">
        <f aca="false">AB79/AG79</f>
        <v>-0.012190424942745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workers_and_wage_central!C67</f>
        <v>13114225</v>
      </c>
      <c r="AX79" s="7"/>
      <c r="AY79" s="43" t="n">
        <f aca="false">(AW79-AW78)/AW78</f>
        <v>-0.00161714844245736</v>
      </c>
      <c r="AZ79" s="48" t="n">
        <f aca="false">workers_and_wage_central!B67</f>
        <v>7824.0517836403</v>
      </c>
      <c r="BA79" s="43" t="n">
        <f aca="false">(AZ79-AZ78)/AZ78</f>
        <v>0.00952232864016798</v>
      </c>
      <c r="BB79" s="7"/>
      <c r="BC79" s="7"/>
      <c r="BD79" s="7"/>
      <c r="BE79" s="7"/>
      <c r="BF79" s="7" t="n">
        <f aca="false">BF78*(1+AY79)*(1+BA79)*(1-BE79)</f>
        <v>134.657465259748</v>
      </c>
      <c r="BG79" s="7"/>
      <c r="BH79" s="7" t="n">
        <f aca="false">BH78+1</f>
        <v>48</v>
      </c>
      <c r="BI79" s="43" t="n">
        <f aca="false">T86/AG86</f>
        <v>0.0151400756706318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182646780.343665</v>
      </c>
      <c r="E80" s="9"/>
      <c r="F80" s="42" t="n">
        <f aca="false">'Central pensions'!I80</f>
        <v>33198214.3584979</v>
      </c>
      <c r="G80" s="9" t="n">
        <f aca="false">'Central pensions'!K80</f>
        <v>0</v>
      </c>
      <c r="H80" s="9" t="n">
        <f aca="false">'Central pensions'!V80</f>
        <v>0</v>
      </c>
      <c r="I80" s="42" t="n">
        <f aca="false">'Central pensions'!M80</f>
        <v>0</v>
      </c>
      <c r="J80" s="9" t="n">
        <f aca="false">'Central pensions'!W80</f>
        <v>0</v>
      </c>
      <c r="K80" s="9"/>
      <c r="L80" s="42" t="n">
        <f aca="false">'Central pensions'!N80</f>
        <v>3709858.96849465</v>
      </c>
      <c r="M80" s="42"/>
      <c r="N80" s="42" t="n">
        <f aca="false">'Central pensions'!L80</f>
        <v>1432027.25255539</v>
      </c>
      <c r="O80" s="9"/>
      <c r="P80" s="9" t="n">
        <f aca="false">'Central pensions'!X80</f>
        <v>27129067.2506588</v>
      </c>
      <c r="Q80" s="42"/>
      <c r="R80" s="42" t="n">
        <f aca="false">'Central SIPA income'!G75</f>
        <v>28203390.4071001</v>
      </c>
      <c r="S80" s="42"/>
      <c r="T80" s="9" t="n">
        <f aca="false">'Central SIPA income'!J75</f>
        <v>107838107.65734</v>
      </c>
      <c r="U80" s="9"/>
      <c r="V80" s="42" t="n">
        <f aca="false">'Central SIPA income'!F75</f>
        <v>130120.401400872</v>
      </c>
      <c r="W80" s="42"/>
      <c r="X80" s="42" t="n">
        <f aca="false">'Central SIPA income'!M75</f>
        <v>326824.933566303</v>
      </c>
      <c r="Y80" s="9"/>
      <c r="Z80" s="9" t="n">
        <f aca="false">R80+V80-N80-L80-F80</f>
        <v>-10006589.771047</v>
      </c>
      <c r="AA80" s="9"/>
      <c r="AB80" s="9" t="n">
        <f aca="false">T80-P80-D80</f>
        <v>-101937739.936984</v>
      </c>
      <c r="AC80" s="24"/>
      <c r="AD80" s="9"/>
      <c r="AE80" s="9"/>
      <c r="AF80" s="9"/>
      <c r="AG80" s="9" t="n">
        <f aca="false">BF80/100*$AG$37</f>
        <v>7103967100.86682</v>
      </c>
      <c r="AH80" s="43" t="n">
        <f aca="false">(AG80-AG79)/AG79</f>
        <v>0.00465492650930459</v>
      </c>
      <c r="AI80" s="43"/>
      <c r="AJ80" s="43" t="n">
        <f aca="false">AB80/AG80</f>
        <v>-0.0143494104758095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7" t="n">
        <f aca="false">workers_and_wage_central!C68</f>
        <v>13169554</v>
      </c>
      <c r="AY80" s="43" t="n">
        <f aca="false">(AW80-AW79)/AW79</f>
        <v>0.00421900646054189</v>
      </c>
      <c r="AZ80" s="48" t="n">
        <f aca="false">workers_and_wage_central!B68</f>
        <v>7827.44811552916</v>
      </c>
      <c r="BA80" s="43" t="n">
        <f aca="false">(AZ80-AZ79)/AZ79</f>
        <v>0.000434088626044666</v>
      </c>
      <c r="BB80" s="7"/>
      <c r="BC80" s="7"/>
      <c r="BD80" s="7"/>
      <c r="BE80" s="7"/>
      <c r="BF80" s="7" t="n">
        <f aca="false">BF79*(1+AY80)*(1+BA80)*(1-BE80)</f>
        <v>135.284285864462</v>
      </c>
      <c r="BG80" s="7"/>
      <c r="BH80" s="0" t="n">
        <f aca="false">BH79+1</f>
        <v>49</v>
      </c>
      <c r="BI80" s="43" t="n">
        <f aca="false">T87/AG87</f>
        <v>0.0173982294973918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184323810.362872</v>
      </c>
      <c r="E81" s="9"/>
      <c r="F81" s="42" t="n">
        <f aca="false">'Central pensions'!I81</f>
        <v>33503034.4158704</v>
      </c>
      <c r="G81" s="9" t="n">
        <f aca="false">'Central pensions'!K81</f>
        <v>0</v>
      </c>
      <c r="H81" s="9" t="n">
        <f aca="false">'Central pensions'!V81</f>
        <v>0</v>
      </c>
      <c r="I81" s="42" t="n">
        <f aca="false">'Central pensions'!M81</f>
        <v>0</v>
      </c>
      <c r="J81" s="9" t="n">
        <f aca="false">'Central pensions'!W81</f>
        <v>0</v>
      </c>
      <c r="K81" s="9"/>
      <c r="L81" s="42" t="n">
        <f aca="false">'Central pensions'!N81</f>
        <v>3582376.49040102</v>
      </c>
      <c r="M81" s="42"/>
      <c r="N81" s="42" t="n">
        <f aca="false">'Central pensions'!L81</f>
        <v>1445211.85767265</v>
      </c>
      <c r="O81" s="9"/>
      <c r="P81" s="9" t="n">
        <f aca="false">'Central pensions'!X81</f>
        <v>26540097.8730726</v>
      </c>
      <c r="Q81" s="42"/>
      <c r="R81" s="42" t="n">
        <f aca="false">'Central SIPA income'!G76</f>
        <v>32634560.657217</v>
      </c>
      <c r="S81" s="42"/>
      <c r="T81" s="9" t="n">
        <f aca="false">'Central SIPA income'!J76</f>
        <v>124781071.16572</v>
      </c>
      <c r="U81" s="9"/>
      <c r="V81" s="42" t="n">
        <f aca="false">'Central SIPA income'!F76</f>
        <v>135988.920080804</v>
      </c>
      <c r="W81" s="42"/>
      <c r="X81" s="42" t="n">
        <f aca="false">'Central SIPA income'!M76</f>
        <v>341564.960549409</v>
      </c>
      <c r="Y81" s="9"/>
      <c r="Z81" s="9" t="n">
        <f aca="false">R81+V81-N81-L81-F81</f>
        <v>-5760073.18664625</v>
      </c>
      <c r="AA81" s="9"/>
      <c r="AB81" s="9" t="n">
        <f aca="false">T81-P81-D81</f>
        <v>-86082837.0702239</v>
      </c>
      <c r="AC81" s="24"/>
      <c r="AD81" s="9"/>
      <c r="AE81" s="9"/>
      <c r="AF81" s="9"/>
      <c r="AG81" s="9" t="n">
        <f aca="false">BF81/100*$AG$37</f>
        <v>7189494311.92469</v>
      </c>
      <c r="AH81" s="43" t="n">
        <f aca="false">(AG81-AG80)/AG80</f>
        <v>0.0120393591135063</v>
      </c>
      <c r="AI81" s="43" t="n">
        <f aca="false">(AG81-AG77)/AG77</f>
        <v>0.030400315728582</v>
      </c>
      <c r="AJ81" s="43" t="n">
        <f aca="false">AB81/AG81</f>
        <v>-0.011973420290137</v>
      </c>
      <c r="AK81" s="50"/>
      <c r="AL81" s="7"/>
      <c r="AM81" s="7"/>
      <c r="AN81" s="7"/>
      <c r="AO81" s="7"/>
      <c r="AP81" s="7"/>
      <c r="AQ81" s="7"/>
      <c r="AR81" s="7"/>
      <c r="AS81" s="7"/>
      <c r="AT81" s="7"/>
      <c r="AW81" s="47" t="n">
        <f aca="false">workers_and_wage_central!C69</f>
        <v>13230095</v>
      </c>
      <c r="AY81" s="43" t="n">
        <f aca="false">(AW81-AW80)/AW80</f>
        <v>0.00459704254221517</v>
      </c>
      <c r="AZ81" s="48" t="n">
        <f aca="false">workers_and_wage_central!B69</f>
        <v>7885.43589008373</v>
      </c>
      <c r="BA81" s="43" t="n">
        <f aca="false">(AZ81-AZ80)/AZ80</f>
        <v>0.00740826048268849</v>
      </c>
      <c r="BB81" s="7"/>
      <c r="BC81" s="7"/>
      <c r="BD81" s="7"/>
      <c r="BE81" s="7"/>
      <c r="BF81" s="7" t="n">
        <f aca="false">BF80*(1+AY81)*(1+BA81)*(1-BE81)</f>
        <v>136.913021964398</v>
      </c>
      <c r="BG81" s="50" t="e">
        <f aca="false">(BB81-BB77)/BB77</f>
        <v>#DIV/0!</v>
      </c>
      <c r="BH81" s="0" t="n">
        <f aca="false">BH80+1</f>
        <v>50</v>
      </c>
      <c r="BI81" s="43" t="n">
        <f aca="false">T88/AG88</f>
        <v>0.0151510818106082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185079315.742405</v>
      </c>
      <c r="E82" s="6"/>
      <c r="F82" s="8" t="n">
        <f aca="false">'Central pensions'!I82</f>
        <v>33640356.4616877</v>
      </c>
      <c r="G82" s="6" t="n">
        <f aca="false">'Central pensions'!K82</f>
        <v>0</v>
      </c>
      <c r="H82" s="6" t="n">
        <f aca="false">'Central pensions'!V82</f>
        <v>0</v>
      </c>
      <c r="I82" s="8" t="n">
        <f aca="false">'Central pensions'!M82</f>
        <v>0</v>
      </c>
      <c r="J82" s="6" t="n">
        <f aca="false">'Central pensions'!W82</f>
        <v>0</v>
      </c>
      <c r="K82" s="6"/>
      <c r="L82" s="8" t="n">
        <f aca="false">'Central pensions'!N82</f>
        <v>4407181.22217777</v>
      </c>
      <c r="M82" s="8"/>
      <c r="N82" s="8" t="n">
        <f aca="false">'Central pensions'!L82</f>
        <v>1451674.4934809</v>
      </c>
      <c r="O82" s="6"/>
      <c r="P82" s="6" t="n">
        <f aca="false">'Central pensions'!X82</f>
        <v>30855569.06265</v>
      </c>
      <c r="Q82" s="8"/>
      <c r="R82" s="8" t="n">
        <f aca="false">'Central SIPA income'!G77</f>
        <v>28773777.7755102</v>
      </c>
      <c r="S82" s="8"/>
      <c r="T82" s="6" t="n">
        <f aca="false">'Central SIPA income'!J77</f>
        <v>110019033.196898</v>
      </c>
      <c r="U82" s="6"/>
      <c r="V82" s="8" t="n">
        <f aca="false">'Central SIPA income'!F77</f>
        <v>140711.464493751</v>
      </c>
      <c r="W82" s="8"/>
      <c r="X82" s="8" t="n">
        <f aca="false">'Central SIPA income'!M77</f>
        <v>353426.630567398</v>
      </c>
      <c r="Y82" s="6"/>
      <c r="Z82" s="6" t="n">
        <f aca="false">R82+V82-N82-L82-F82</f>
        <v>-10584722.9373425</v>
      </c>
      <c r="AA82" s="6"/>
      <c r="AB82" s="6" t="n">
        <f aca="false">T82-P82-D82</f>
        <v>-105915851.608156</v>
      </c>
      <c r="AC82" s="24"/>
      <c r="AD82" s="6"/>
      <c r="AE82" s="6"/>
      <c r="AF82" s="6"/>
      <c r="AG82" s="6" t="n">
        <f aca="false">BF82/100*$AG$37</f>
        <v>7244504820.83941</v>
      </c>
      <c r="AH82" s="36" t="n">
        <f aca="false">(AG82-AG81)/AG81</f>
        <v>0.00765151296155446</v>
      </c>
      <c r="AI82" s="36"/>
      <c r="AJ82" s="36" t="n">
        <f aca="false">AB82/AG82</f>
        <v>-0.0146201644180677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0.00429457591924371</v>
      </c>
      <c r="AV82" s="5"/>
      <c r="AW82" s="40" t="n">
        <f aca="false">workers_and_wage_central!C70</f>
        <v>13242224</v>
      </c>
      <c r="AX82" s="5"/>
      <c r="AY82" s="36" t="n">
        <f aca="false">(AW82-AW81)/AW81</f>
        <v>0.000916773462322077</v>
      </c>
      <c r="AZ82" s="41" t="n">
        <f aca="false">workers_and_wage_central!B70</f>
        <v>7938.49360473657</v>
      </c>
      <c r="BA82" s="36" t="n">
        <f aca="false">(AZ82-AZ81)/AZ81</f>
        <v>0.00672857092396986</v>
      </c>
      <c r="BB82" s="5"/>
      <c r="BC82" s="5"/>
      <c r="BD82" s="5"/>
      <c r="BE82" s="5"/>
      <c r="BF82" s="5" t="n">
        <f aca="false">BF81*(1+AY82)*(1+BA82)*(1-BE82)</f>
        <v>137.960613726564</v>
      </c>
      <c r="BG82" s="5"/>
      <c r="BH82" s="5" t="n">
        <f aca="false">BH81+1</f>
        <v>51</v>
      </c>
      <c r="BI82" s="36" t="n">
        <f aca="false">T89/AG89</f>
        <v>0.017475738857392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187886182.991112</v>
      </c>
      <c r="E83" s="9"/>
      <c r="F83" s="42" t="n">
        <f aca="false">'Central pensions'!I83</f>
        <v>34150537.8096595</v>
      </c>
      <c r="G83" s="9" t="n">
        <f aca="false">'Central pensions'!K83</f>
        <v>0</v>
      </c>
      <c r="H83" s="9" t="n">
        <f aca="false">'Central pensions'!V83</f>
        <v>0</v>
      </c>
      <c r="I83" s="42" t="n">
        <f aca="false">'Central pensions'!M83</f>
        <v>0</v>
      </c>
      <c r="J83" s="9" t="n">
        <f aca="false">'Central pensions'!W83</f>
        <v>0</v>
      </c>
      <c r="K83" s="9"/>
      <c r="L83" s="42" t="n">
        <f aca="false">'Central pensions'!N83</f>
        <v>3670613.47721993</v>
      </c>
      <c r="M83" s="42"/>
      <c r="N83" s="42" t="n">
        <f aca="false">'Central pensions'!L83</f>
        <v>1472268.87375952</v>
      </c>
      <c r="O83" s="9"/>
      <c r="P83" s="9" t="n">
        <f aca="false">'Central pensions'!X83</f>
        <v>27146819.7365365</v>
      </c>
      <c r="Q83" s="42"/>
      <c r="R83" s="42" t="n">
        <f aca="false">'Central SIPA income'!G78</f>
        <v>33070791.9120838</v>
      </c>
      <c r="S83" s="42"/>
      <c r="T83" s="9" t="n">
        <f aca="false">'Central SIPA income'!J78</f>
        <v>126449039.177608</v>
      </c>
      <c r="U83" s="9"/>
      <c r="V83" s="42" t="n">
        <f aca="false">'Central SIPA income'!F78</f>
        <v>144421.212663183</v>
      </c>
      <c r="W83" s="42"/>
      <c r="X83" s="42" t="n">
        <f aca="false">'Central SIPA income'!M78</f>
        <v>362744.448418935</v>
      </c>
      <c r="Y83" s="9"/>
      <c r="Z83" s="9" t="n">
        <f aca="false">R83+V83-N83-L83-F83</f>
        <v>-6078207.03589192</v>
      </c>
      <c r="AA83" s="9"/>
      <c r="AB83" s="9" t="n">
        <f aca="false">T83-P83-D83</f>
        <v>-88583963.5500405</v>
      </c>
      <c r="AC83" s="24"/>
      <c r="AD83" s="9"/>
      <c r="AE83" s="9"/>
      <c r="AF83" s="9"/>
      <c r="AG83" s="9" t="n">
        <f aca="false">BF83/100*$AG$37</f>
        <v>7275250112.29883</v>
      </c>
      <c r="AH83" s="43" t="n">
        <f aca="false">(AG83-AG82)/AG82</f>
        <v>0.0042439465801694</v>
      </c>
      <c r="AI83" s="43"/>
      <c r="AJ83" s="43" t="n">
        <f aca="false">AB83/AG83</f>
        <v>-0.0121760712254125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workers_and_wage_central!C71</f>
        <v>13245874</v>
      </c>
      <c r="AX83" s="7"/>
      <c r="AY83" s="43" t="n">
        <f aca="false">(AW83-AW82)/AW82</f>
        <v>0.000275633458548957</v>
      </c>
      <c r="AZ83" s="48" t="n">
        <f aca="false">workers_and_wage_central!B71</f>
        <v>7969.98735234357</v>
      </c>
      <c r="BA83" s="43" t="n">
        <f aca="false">(AZ83-AZ82)/AZ82</f>
        <v>0.00396721962315481</v>
      </c>
      <c r="BB83" s="7"/>
      <c r="BC83" s="7"/>
      <c r="BD83" s="7"/>
      <c r="BE83" s="7"/>
      <c r="BF83" s="7" t="n">
        <f aca="false">BF82*(1+AY83)*(1+BA83)*(1-BE83)</f>
        <v>138.546111201387</v>
      </c>
      <c r="BG83" s="7"/>
      <c r="BH83" s="7" t="n">
        <f aca="false">BH82+1</f>
        <v>52</v>
      </c>
      <c r="BI83" s="43" t="n">
        <f aca="false">T90/AG90</f>
        <v>0.0152479353707172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189454034.88903</v>
      </c>
      <c r="E84" s="9"/>
      <c r="F84" s="42" t="n">
        <f aca="false">'Central pensions'!I84</f>
        <v>34435513.4511217</v>
      </c>
      <c r="G84" s="9" t="n">
        <f aca="false">'Central pensions'!K84</f>
        <v>0</v>
      </c>
      <c r="H84" s="9" t="n">
        <f aca="false">'Central pensions'!V84</f>
        <v>0</v>
      </c>
      <c r="I84" s="42" t="n">
        <f aca="false">'Central pensions'!M84</f>
        <v>0</v>
      </c>
      <c r="J84" s="9" t="n">
        <f aca="false">'Central pensions'!W84</f>
        <v>0</v>
      </c>
      <c r="K84" s="9"/>
      <c r="L84" s="42" t="n">
        <f aca="false">'Central pensions'!N84</f>
        <v>3683537.99483598</v>
      </c>
      <c r="M84" s="42"/>
      <c r="N84" s="42" t="n">
        <f aca="false">'Central pensions'!L84</f>
        <v>1485860.40844098</v>
      </c>
      <c r="O84" s="9"/>
      <c r="P84" s="9" t="n">
        <f aca="false">'Central pensions'!X84</f>
        <v>27288661.7335531</v>
      </c>
      <c r="Q84" s="42"/>
      <c r="R84" s="42" t="n">
        <f aca="false">'Central SIPA income'!G79</f>
        <v>28743585.0847819</v>
      </c>
      <c r="S84" s="42"/>
      <c r="T84" s="9" t="n">
        <f aca="false">'Central SIPA income'!J79</f>
        <v>109903588.827047</v>
      </c>
      <c r="U84" s="9"/>
      <c r="V84" s="42" t="n">
        <f aca="false">'Central SIPA income'!F79</f>
        <v>151674.270807946</v>
      </c>
      <c r="W84" s="42"/>
      <c r="X84" s="42" t="n">
        <f aca="false">'Central SIPA income'!M79</f>
        <v>380962.039363893</v>
      </c>
      <c r="Y84" s="9"/>
      <c r="Z84" s="9" t="n">
        <f aca="false">R84+V84-N84-L84-F84</f>
        <v>-10709652.4988088</v>
      </c>
      <c r="AA84" s="9"/>
      <c r="AB84" s="9" t="n">
        <f aca="false">T84-P84-D84</f>
        <v>-106839107.795536</v>
      </c>
      <c r="AC84" s="24"/>
      <c r="AD84" s="9"/>
      <c r="AE84" s="9"/>
      <c r="AF84" s="9"/>
      <c r="AG84" s="9" t="n">
        <f aca="false">BF84/100*$AG$37</f>
        <v>7285213217.9905</v>
      </c>
      <c r="AH84" s="43" t="n">
        <f aca="false">(AG84-AG83)/AG83</f>
        <v>0.00136945198280219</v>
      </c>
      <c r="AI84" s="43"/>
      <c r="AJ84" s="43" t="n">
        <f aca="false">AB84/AG84</f>
        <v>-0.0146651998505276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7" t="n">
        <f aca="false">workers_and_wage_central!C72</f>
        <v>13233221</v>
      </c>
      <c r="AY84" s="43" t="n">
        <f aca="false">(AW84-AW83)/AW83</f>
        <v>-0.000955240854623862</v>
      </c>
      <c r="AZ84" s="48" t="n">
        <f aca="false">workers_and_wage_central!B72</f>
        <v>7988.53284026367</v>
      </c>
      <c r="BA84" s="43" t="n">
        <f aca="false">(AZ84-AZ83)/AZ83</f>
        <v>0.00232691560227474</v>
      </c>
      <c r="BB84" s="7"/>
      <c r="BC84" s="7"/>
      <c r="BD84" s="7"/>
      <c r="BE84" s="7"/>
      <c r="BF84" s="7" t="n">
        <f aca="false">BF83*(1+AY84)*(1+BA84)*(1-BE84)</f>
        <v>138.735843448081</v>
      </c>
      <c r="BG84" s="7"/>
      <c r="BH84" s="0" t="n">
        <f aca="false">BH83+1</f>
        <v>53</v>
      </c>
      <c r="BI84" s="43" t="n">
        <f aca="false">T91/AG91</f>
        <v>0.0175206382420763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191083976.221715</v>
      </c>
      <c r="E85" s="9"/>
      <c r="F85" s="42" t="n">
        <f aca="false">'Central pensions'!I85</f>
        <v>34731774.5823196</v>
      </c>
      <c r="G85" s="9" t="n">
        <f aca="false">'Central pensions'!K85</f>
        <v>0</v>
      </c>
      <c r="H85" s="9" t="n">
        <f aca="false">'Central pensions'!V85</f>
        <v>0</v>
      </c>
      <c r="I85" s="42" t="n">
        <f aca="false">'Central pensions'!M85</f>
        <v>0</v>
      </c>
      <c r="J85" s="9" t="n">
        <f aca="false">'Central pensions'!W85</f>
        <v>0</v>
      </c>
      <c r="K85" s="9"/>
      <c r="L85" s="42" t="n">
        <f aca="false">'Central pensions'!N85</f>
        <v>3681403.42510406</v>
      </c>
      <c r="M85" s="42"/>
      <c r="N85" s="42" t="n">
        <f aca="false">'Central pensions'!L85</f>
        <v>1498031.64625402</v>
      </c>
      <c r="O85" s="9"/>
      <c r="P85" s="9" t="n">
        <f aca="false">'Central pensions'!X85</f>
        <v>27344548.0004184</v>
      </c>
      <c r="Q85" s="42"/>
      <c r="R85" s="42" t="n">
        <f aca="false">'Central SIPA income'!G80</f>
        <v>33097322.0348785</v>
      </c>
      <c r="S85" s="42"/>
      <c r="T85" s="9" t="n">
        <f aca="false">'Central SIPA income'!J80</f>
        <v>126550479.401524</v>
      </c>
      <c r="U85" s="9"/>
      <c r="V85" s="42" t="n">
        <f aca="false">'Central SIPA income'!F80</f>
        <v>143839.52124057</v>
      </c>
      <c r="W85" s="42"/>
      <c r="X85" s="42" t="n">
        <f aca="false">'Central SIPA income'!M80</f>
        <v>361283.407271622</v>
      </c>
      <c r="Y85" s="9"/>
      <c r="Z85" s="9" t="n">
        <f aca="false">R85+V85-N85-L85-F85</f>
        <v>-6670048.09755857</v>
      </c>
      <c r="AA85" s="9"/>
      <c r="AB85" s="9" t="n">
        <f aca="false">T85-P85-D85</f>
        <v>-91878044.8206091</v>
      </c>
      <c r="AC85" s="24"/>
      <c r="AD85" s="9"/>
      <c r="AE85" s="9"/>
      <c r="AF85" s="9"/>
      <c r="AG85" s="9" t="n">
        <f aca="false">BF85/100*$AG$37</f>
        <v>7313723114.2267</v>
      </c>
      <c r="AH85" s="43" t="n">
        <f aca="false">(AG85-AG84)/AG84</f>
        <v>0.00391339215244881</v>
      </c>
      <c r="AI85" s="43" t="n">
        <f aca="false">(AG85-AG81)/AG81</f>
        <v>0.0172792128225147</v>
      </c>
      <c r="AJ85" s="43" t="n">
        <f aca="false">AB85/AG85</f>
        <v>-0.0125624177160723</v>
      </c>
      <c r="AK85" s="50"/>
      <c r="AL85" s="7"/>
      <c r="AM85" s="7"/>
      <c r="AN85" s="7"/>
      <c r="AO85" s="7"/>
      <c r="AP85" s="7"/>
      <c r="AQ85" s="7"/>
      <c r="AR85" s="7"/>
      <c r="AS85" s="7"/>
      <c r="AT85" s="7"/>
      <c r="AW85" s="47" t="n">
        <f aca="false">workers_and_wage_central!C73</f>
        <v>13284443</v>
      </c>
      <c r="AY85" s="43" t="n">
        <f aca="false">(AW85-AW84)/AW84</f>
        <v>0.00387071295794123</v>
      </c>
      <c r="AZ85" s="48" t="n">
        <f aca="false">workers_and_wage_central!B73</f>
        <v>7988.87246980214</v>
      </c>
      <c r="BA85" s="43" t="n">
        <f aca="false">(AZ85-AZ84)/AZ84</f>
        <v>4.25146325681937E-005</v>
      </c>
      <c r="BB85" s="7"/>
      <c r="BC85" s="7"/>
      <c r="BD85" s="7"/>
      <c r="BE85" s="7"/>
      <c r="BF85" s="7" t="n">
        <f aca="false">BF84*(1+AY85)*(1+BA85)*(1-BE85)</f>
        <v>139.278771209094</v>
      </c>
      <c r="BG85" s="50" t="e">
        <f aca="false">(BB85-BB81)/BB81</f>
        <v>#DIV/0!</v>
      </c>
      <c r="BH85" s="0" t="n">
        <f aca="false">BH84+1</f>
        <v>54</v>
      </c>
      <c r="BI85" s="43" t="n">
        <f aca="false">T92/AG92</f>
        <v>0.0152666999196952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191785531.238487</v>
      </c>
      <c r="E86" s="6"/>
      <c r="F86" s="8" t="n">
        <f aca="false">'Central pensions'!I86</f>
        <v>34859290.5110825</v>
      </c>
      <c r="G86" s="6" t="n">
        <f aca="false">'Central pensions'!K86</f>
        <v>0</v>
      </c>
      <c r="H86" s="6" t="n">
        <f aca="false">'Central pensions'!V86</f>
        <v>0</v>
      </c>
      <c r="I86" s="8" t="n">
        <f aca="false">'Central pensions'!M86</f>
        <v>0</v>
      </c>
      <c r="J86" s="6" t="n">
        <f aca="false">'Central pensions'!W86</f>
        <v>0</v>
      </c>
      <c r="K86" s="6"/>
      <c r="L86" s="8" t="n">
        <f aca="false">'Central pensions'!N86</f>
        <v>4476957.17805113</v>
      </c>
      <c r="M86" s="8"/>
      <c r="N86" s="8" t="n">
        <f aca="false">'Central pensions'!L86</f>
        <v>1503258.01032792</v>
      </c>
      <c r="O86" s="6"/>
      <c r="P86" s="6" t="n">
        <f aca="false">'Central pensions'!X86</f>
        <v>31501434.1194721</v>
      </c>
      <c r="Q86" s="8"/>
      <c r="R86" s="8" t="n">
        <f aca="false">'Central SIPA income'!G81</f>
        <v>29091962.5396441</v>
      </c>
      <c r="S86" s="8"/>
      <c r="T86" s="6" t="n">
        <f aca="false">'Central SIPA income'!J81</f>
        <v>111235640.220179</v>
      </c>
      <c r="U86" s="6"/>
      <c r="V86" s="8" t="n">
        <f aca="false">'Central SIPA income'!F81</f>
        <v>145462.300914487</v>
      </c>
      <c r="W86" s="8"/>
      <c r="X86" s="8" t="n">
        <f aca="false">'Central SIPA income'!M81</f>
        <v>365359.36195214</v>
      </c>
      <c r="Y86" s="6"/>
      <c r="Z86" s="6" t="n">
        <f aca="false">R86+V86-N86-L86-F86</f>
        <v>-11602080.8589029</v>
      </c>
      <c r="AA86" s="6"/>
      <c r="AB86" s="6" t="n">
        <f aca="false">T86-P86-D86</f>
        <v>-112051325.13778</v>
      </c>
      <c r="AC86" s="24"/>
      <c r="AD86" s="6"/>
      <c r="AE86" s="6"/>
      <c r="AF86" s="6"/>
      <c r="AG86" s="6" t="n">
        <f aca="false">BF86/100*$AG$37</f>
        <v>7347099356.70599</v>
      </c>
      <c r="AH86" s="36" t="n">
        <f aca="false">(AG86-AG85)/AG85</f>
        <v>0.00456350916735752</v>
      </c>
      <c r="AI86" s="36"/>
      <c r="AJ86" s="36" t="n">
        <f aca="false">AB86/AG86</f>
        <v>-0.0152510970245021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0.00860665810751069</v>
      </c>
      <c r="AV86" s="5"/>
      <c r="AW86" s="40" t="n">
        <f aca="false">workers_and_wage_central!C74</f>
        <v>13291227</v>
      </c>
      <c r="AX86" s="5"/>
      <c r="AY86" s="36" t="n">
        <f aca="false">(AW86-AW85)/AW85</f>
        <v>0.000510672521234048</v>
      </c>
      <c r="AZ86" s="41" t="n">
        <f aca="false">workers_and_wage_central!B74</f>
        <v>8021.23353900016</v>
      </c>
      <c r="BA86" s="36" t="n">
        <f aca="false">(AZ86-AZ85)/AZ85</f>
        <v>0.00405076803020067</v>
      </c>
      <c r="BB86" s="5"/>
      <c r="BC86" s="5"/>
      <c r="BD86" s="5"/>
      <c r="BE86" s="5"/>
      <c r="BF86" s="5" t="n">
        <f aca="false">BF85*(1+AY86)*(1+BA86)*(1-BE86)</f>
        <v>139.914371158325</v>
      </c>
      <c r="BG86" s="5"/>
      <c r="BH86" s="5" t="n">
        <f aca="false">BH85+1</f>
        <v>55</v>
      </c>
      <c r="BI86" s="36" t="n">
        <f aca="false">T93/AG93</f>
        <v>0.0175472637528104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194941109.088905</v>
      </c>
      <c r="E87" s="9"/>
      <c r="F87" s="42" t="n">
        <f aca="false">'Central pensions'!I87</f>
        <v>35432854.1386811</v>
      </c>
      <c r="G87" s="9" t="n">
        <f aca="false">'Central pensions'!K87</f>
        <v>0</v>
      </c>
      <c r="H87" s="9" t="n">
        <f aca="false">'Central pensions'!V87</f>
        <v>0</v>
      </c>
      <c r="I87" s="42" t="n">
        <f aca="false">'Central pensions'!M87</f>
        <v>0</v>
      </c>
      <c r="J87" s="9" t="n">
        <f aca="false">'Central pensions'!W87</f>
        <v>0</v>
      </c>
      <c r="K87" s="9"/>
      <c r="L87" s="42" t="n">
        <f aca="false">'Central pensions'!N87</f>
        <v>3786701.26698857</v>
      </c>
      <c r="M87" s="42"/>
      <c r="N87" s="42" t="n">
        <f aca="false">'Central pensions'!L87</f>
        <v>1529647.3663855</v>
      </c>
      <c r="O87" s="9"/>
      <c r="P87" s="9" t="n">
        <f aca="false">'Central pensions'!X87</f>
        <v>28064879.3665399</v>
      </c>
      <c r="Q87" s="42"/>
      <c r="R87" s="42" t="n">
        <f aca="false">'Central SIPA income'!G82</f>
        <v>33778076.1689653</v>
      </c>
      <c r="S87" s="42"/>
      <c r="T87" s="9" t="n">
        <f aca="false">'Central SIPA income'!J82</f>
        <v>129153401.835323</v>
      </c>
      <c r="U87" s="9"/>
      <c r="V87" s="42" t="n">
        <f aca="false">'Central SIPA income'!F82</f>
        <v>144827.681876943</v>
      </c>
      <c r="W87" s="42"/>
      <c r="X87" s="42" t="n">
        <f aca="false">'Central SIPA income'!M82</f>
        <v>363765.381895573</v>
      </c>
      <c r="Y87" s="9"/>
      <c r="Z87" s="9" t="n">
        <f aca="false">R87+V87-N87-L87-F87</f>
        <v>-6826298.92121291</v>
      </c>
      <c r="AA87" s="9"/>
      <c r="AB87" s="9" t="n">
        <f aca="false">T87-P87-D87</f>
        <v>-93852586.6201222</v>
      </c>
      <c r="AC87" s="24"/>
      <c r="AD87" s="9"/>
      <c r="AE87" s="9"/>
      <c r="AF87" s="9"/>
      <c r="AG87" s="9" t="n">
        <f aca="false">BF87/100*$AG$37</f>
        <v>7423364650.6781</v>
      </c>
      <c r="AH87" s="43" t="n">
        <f aca="false">(AG87-AG86)/AG86</f>
        <v>0.0103803270201467</v>
      </c>
      <c r="AI87" s="43"/>
      <c r="AJ87" s="43" t="n">
        <f aca="false">AB87/AG87</f>
        <v>-0.0126428635849849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workers_and_wage_central!C75</f>
        <v>13357120</v>
      </c>
      <c r="AX87" s="7"/>
      <c r="AY87" s="43" t="n">
        <f aca="false">(AW87-AW86)/AW86</f>
        <v>0.00495763107499405</v>
      </c>
      <c r="AZ87" s="48" t="n">
        <f aca="false">workers_and_wage_central!B75</f>
        <v>8064.51567273602</v>
      </c>
      <c r="BA87" s="43" t="n">
        <f aca="false">(AZ87-AZ86)/AZ86</f>
        <v>0.00539594484132862</v>
      </c>
      <c r="BB87" s="7"/>
      <c r="BC87" s="7"/>
      <c r="BD87" s="7"/>
      <c r="BE87" s="7"/>
      <c r="BF87" s="7" t="n">
        <f aca="false">BF86*(1+AY87)*(1+BA87)*(1-BE87)</f>
        <v>141.366728085767</v>
      </c>
      <c r="BG87" s="7"/>
      <c r="BH87" s="7" t="n">
        <f aca="false">BH86+1</f>
        <v>56</v>
      </c>
      <c r="BI87" s="43" t="n">
        <f aca="false">T94/AG94</f>
        <v>0.0152831003523469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195848998.082498</v>
      </c>
      <c r="E88" s="9"/>
      <c r="F88" s="42" t="n">
        <f aca="false">'Central pensions'!I88</f>
        <v>35597873.7101529</v>
      </c>
      <c r="G88" s="9" t="n">
        <f aca="false">'Central pensions'!K88</f>
        <v>0</v>
      </c>
      <c r="H88" s="9" t="n">
        <f aca="false">'Central pensions'!V88</f>
        <v>0</v>
      </c>
      <c r="I88" s="42" t="n">
        <f aca="false">'Central pensions'!M88</f>
        <v>0</v>
      </c>
      <c r="J88" s="9" t="n">
        <f aca="false">'Central pensions'!W88</f>
        <v>0</v>
      </c>
      <c r="K88" s="9"/>
      <c r="L88" s="42" t="n">
        <f aca="false">'Central pensions'!N88</f>
        <v>3751550.87444998</v>
      </c>
      <c r="M88" s="42"/>
      <c r="N88" s="42" t="n">
        <f aca="false">'Central pensions'!L88</f>
        <v>1536807.80387997</v>
      </c>
      <c r="O88" s="9"/>
      <c r="P88" s="9" t="n">
        <f aca="false">'Central pensions'!X88</f>
        <v>27921878.4269832</v>
      </c>
      <c r="Q88" s="42"/>
      <c r="R88" s="42" t="n">
        <f aca="false">'Central SIPA income'!G83</f>
        <v>29573690.3310355</v>
      </c>
      <c r="S88" s="42"/>
      <c r="T88" s="9" t="n">
        <f aca="false">'Central SIPA income'!J83</f>
        <v>113077568.18273</v>
      </c>
      <c r="U88" s="9"/>
      <c r="V88" s="42" t="n">
        <f aca="false">'Central SIPA income'!F83</f>
        <v>142331.081177681</v>
      </c>
      <c r="W88" s="42"/>
      <c r="X88" s="42" t="n">
        <f aca="false">'Central SIPA income'!M83</f>
        <v>357494.640728982</v>
      </c>
      <c r="Y88" s="9"/>
      <c r="Z88" s="9" t="n">
        <f aca="false">R88+V88-N88-L88-F88</f>
        <v>-11170210.9762696</v>
      </c>
      <c r="AA88" s="9"/>
      <c r="AB88" s="9" t="n">
        <f aca="false">T88-P88-D88</f>
        <v>-110693308.326751</v>
      </c>
      <c r="AC88" s="24"/>
      <c r="AD88" s="9"/>
      <c r="AE88" s="9"/>
      <c r="AF88" s="9"/>
      <c r="AG88" s="9" t="n">
        <f aca="false">BF88/100*$AG$37</f>
        <v>7463332955.11334</v>
      </c>
      <c r="AH88" s="43" t="n">
        <f aca="false">(AG88-AG87)/AG87</f>
        <v>0.00538412247222465</v>
      </c>
      <c r="AI88" s="43"/>
      <c r="AJ88" s="43" t="n">
        <f aca="false">AB88/AG88</f>
        <v>-0.0148316186605224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7" t="n">
        <f aca="false">workers_and_wage_central!C76</f>
        <v>13379310</v>
      </c>
      <c r="AY88" s="43" t="n">
        <f aca="false">(AW88-AW87)/AW87</f>
        <v>0.0016612862653027</v>
      </c>
      <c r="AZ88" s="48" t="n">
        <f aca="false">workers_and_wage_central!B76</f>
        <v>8094.4887498125</v>
      </c>
      <c r="BA88" s="43" t="n">
        <f aca="false">(AZ88-AZ87)/AZ87</f>
        <v>0.00371666176777451</v>
      </c>
      <c r="BB88" s="7"/>
      <c r="BC88" s="7"/>
      <c r="BD88" s="7"/>
      <c r="BE88" s="7"/>
      <c r="BF88" s="7" t="n">
        <f aca="false">BF87*(1+AY88)*(1+BA88)*(1-BE88)</f>
        <v>142.127863863279</v>
      </c>
      <c r="BG88" s="7"/>
      <c r="BH88" s="0" t="n">
        <f aca="false">BH87+1</f>
        <v>57</v>
      </c>
      <c r="BI88" s="43" t="n">
        <f aca="false">T95/AG95</f>
        <v>0.0175916372065002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196917891.404422</v>
      </c>
      <c r="E89" s="9"/>
      <c r="F89" s="42" t="n">
        <f aca="false">'Central pensions'!I89</f>
        <v>35792157.7241432</v>
      </c>
      <c r="G89" s="9" t="n">
        <f aca="false">'Central pensions'!K89</f>
        <v>0</v>
      </c>
      <c r="H89" s="9" t="n">
        <f aca="false">'Central pensions'!V89</f>
        <v>0</v>
      </c>
      <c r="I89" s="42" t="n">
        <f aca="false">'Central pensions'!M89</f>
        <v>0</v>
      </c>
      <c r="J89" s="9" t="n">
        <f aca="false">'Central pensions'!W89</f>
        <v>0</v>
      </c>
      <c r="K89" s="9"/>
      <c r="L89" s="42" t="n">
        <f aca="false">'Central pensions'!N89</f>
        <v>3726221.1814425</v>
      </c>
      <c r="M89" s="42"/>
      <c r="N89" s="42" t="n">
        <f aca="false">'Central pensions'!L89</f>
        <v>1544399.92723744</v>
      </c>
      <c r="O89" s="9"/>
      <c r="P89" s="9" t="n">
        <f aca="false">'Central pensions'!X89</f>
        <v>27832212.1522294</v>
      </c>
      <c r="Q89" s="42"/>
      <c r="R89" s="42" t="n">
        <f aca="false">'Central SIPA income'!G84</f>
        <v>34592156.643334</v>
      </c>
      <c r="S89" s="42"/>
      <c r="T89" s="9" t="n">
        <f aca="false">'Central SIPA income'!J84</f>
        <v>132266109.08681</v>
      </c>
      <c r="U89" s="9"/>
      <c r="V89" s="42" t="n">
        <f aca="false">'Central SIPA income'!F84</f>
        <v>143379.196296606</v>
      </c>
      <c r="W89" s="42"/>
      <c r="X89" s="42" t="n">
        <f aca="false">'Central SIPA income'!M84</f>
        <v>360127.203727749</v>
      </c>
      <c r="Y89" s="9"/>
      <c r="Z89" s="9" t="n">
        <f aca="false">R89+V89-N89-L89-F89</f>
        <v>-6327242.99319257</v>
      </c>
      <c r="AA89" s="9"/>
      <c r="AB89" s="9" t="n">
        <f aca="false">T89-P89-D89</f>
        <v>-92483994.4698404</v>
      </c>
      <c r="AC89" s="24"/>
      <c r="AD89" s="9"/>
      <c r="AE89" s="9"/>
      <c r="AF89" s="9"/>
      <c r="AG89" s="9" t="n">
        <f aca="false">BF89/100*$AG$37</f>
        <v>7568556051.68671</v>
      </c>
      <c r="AH89" s="43" t="n">
        <f aca="false">(AG89-AG88)/AG88</f>
        <v>0.0140986737703139</v>
      </c>
      <c r="AI89" s="43" t="n">
        <f aca="false">(AG89-AG85)/AG85</f>
        <v>0.0348431207307141</v>
      </c>
      <c r="AJ89" s="43" t="n">
        <f aca="false">AB89/AG89</f>
        <v>-0.0122195031440944</v>
      </c>
      <c r="AK89" s="50"/>
      <c r="AL89" s="7"/>
      <c r="AM89" s="7"/>
      <c r="AN89" s="7"/>
      <c r="AO89" s="7"/>
      <c r="AP89" s="7"/>
      <c r="AQ89" s="7"/>
      <c r="AR89" s="7"/>
      <c r="AS89" s="7"/>
      <c r="AT89" s="7"/>
      <c r="AW89" s="47" t="n">
        <f aca="false">workers_and_wage_central!C77</f>
        <v>13446124</v>
      </c>
      <c r="AY89" s="43" t="n">
        <f aca="false">(AW89-AW88)/AW88</f>
        <v>0.00499383002561418</v>
      </c>
      <c r="AZ89" s="48" t="n">
        <f aca="false">workers_and_wage_central!B77</f>
        <v>8167.82159331701</v>
      </c>
      <c r="BA89" s="43" t="n">
        <f aca="false">(AZ89-AZ88)/AZ88</f>
        <v>0.00905960163403943</v>
      </c>
      <c r="BB89" s="7"/>
      <c r="BC89" s="7"/>
      <c r="BD89" s="7"/>
      <c r="BE89" s="7"/>
      <c r="BF89" s="7" t="n">
        <f aca="false">BF88*(1+AY89)*(1+BA89)*(1-BE89)</f>
        <v>144.131678249558</v>
      </c>
      <c r="BG89" s="50" t="e">
        <f aca="false">(BB89-BB85)/BB85</f>
        <v>#DIV/0!</v>
      </c>
      <c r="BH89" s="0" t="n">
        <f aca="false">BH88+1</f>
        <v>58</v>
      </c>
      <c r="BI89" s="43" t="n">
        <f aca="false">T96/AG96</f>
        <v>0.0153287227518143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197966175.401614</v>
      </c>
      <c r="E90" s="6"/>
      <c r="F90" s="8" t="n">
        <f aca="false">'Central pensions'!I90</f>
        <v>35982695.7494065</v>
      </c>
      <c r="G90" s="6" t="n">
        <f aca="false">'Central pensions'!K90</f>
        <v>0</v>
      </c>
      <c r="H90" s="6" t="n">
        <f aca="false">'Central pensions'!V90</f>
        <v>0</v>
      </c>
      <c r="I90" s="8" t="n">
        <f aca="false">'Central pensions'!M90</f>
        <v>0</v>
      </c>
      <c r="J90" s="6" t="n">
        <f aca="false">'Central pensions'!W90</f>
        <v>0</v>
      </c>
      <c r="K90" s="6"/>
      <c r="L90" s="8" t="n">
        <f aca="false">'Central pensions'!N90</f>
        <v>4572937.48498287</v>
      </c>
      <c r="M90" s="8"/>
      <c r="N90" s="8" t="n">
        <f aca="false">'Central pensions'!L90</f>
        <v>1551918.47137382</v>
      </c>
      <c r="O90" s="6"/>
      <c r="P90" s="6" t="n">
        <f aca="false">'Central pensions'!X90</f>
        <v>32267191.8879295</v>
      </c>
      <c r="Q90" s="8"/>
      <c r="R90" s="8" t="n">
        <f aca="false">'Central SIPA income'!G85</f>
        <v>30188743.8807095</v>
      </c>
      <c r="S90" s="8"/>
      <c r="T90" s="6" t="n">
        <f aca="false">'Central SIPA income'!J85</f>
        <v>115429278.737646</v>
      </c>
      <c r="U90" s="6"/>
      <c r="V90" s="8" t="n">
        <f aca="false">'Central SIPA income'!F85</f>
        <v>143175.913453818</v>
      </c>
      <c r="W90" s="8"/>
      <c r="X90" s="8" t="n">
        <f aca="false">'Central SIPA income'!M85</f>
        <v>359616.615834735</v>
      </c>
      <c r="Y90" s="6"/>
      <c r="Z90" s="6" t="n">
        <f aca="false">R90+V90-N90-L90-F90</f>
        <v>-11775631.9115998</v>
      </c>
      <c r="AA90" s="6"/>
      <c r="AB90" s="6" t="n">
        <f aca="false">T90-P90-D90</f>
        <v>-114804088.551897</v>
      </c>
      <c r="AC90" s="24"/>
      <c r="AD90" s="6"/>
      <c r="AE90" s="6"/>
      <c r="AF90" s="6"/>
      <c r="AG90" s="6" t="n">
        <f aca="false">BF90/100*$AG$37</f>
        <v>7570157921.79454</v>
      </c>
      <c r="AH90" s="36" t="n">
        <f aca="false">(AG90-AG89)/AG89</f>
        <v>0.00021164804711634</v>
      </c>
      <c r="AI90" s="36"/>
      <c r="AJ90" s="36" t="n">
        <f aca="false">AB90/AG90</f>
        <v>-0.0151653492222897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0.00468507240857492</v>
      </c>
      <c r="AV90" s="5"/>
      <c r="AW90" s="40" t="n">
        <f aca="false">workers_and_wage_central!C78</f>
        <v>13425828</v>
      </c>
      <c r="AX90" s="5"/>
      <c r="AY90" s="36" t="n">
        <f aca="false">(AW90-AW89)/AW89</f>
        <v>-0.00150943126807398</v>
      </c>
      <c r="AZ90" s="41" t="n">
        <f aca="false">workers_and_wage_central!B78</f>
        <v>8181.9003129711</v>
      </c>
      <c r="BA90" s="36" t="n">
        <f aca="false">(AZ90-AZ89)/AZ89</f>
        <v>0.00172368109332868</v>
      </c>
      <c r="BB90" s="5"/>
      <c r="BC90" s="5"/>
      <c r="BD90" s="5"/>
      <c r="BE90" s="5"/>
      <c r="BF90" s="5" t="n">
        <f aca="false">BF89*(1+AY90)*(1+BA90)*(1-BE90)</f>
        <v>144.162183437788</v>
      </c>
      <c r="BG90" s="5"/>
      <c r="BH90" s="5" t="n">
        <f aca="false">BH89+1</f>
        <v>59</v>
      </c>
      <c r="BI90" s="36" t="n">
        <f aca="false">T97/AG97</f>
        <v>0.0175483631940027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199911636.206862</v>
      </c>
      <c r="E91" s="9"/>
      <c r="F91" s="42" t="n">
        <f aca="false">'Central pensions'!I91</f>
        <v>36336306.2796177</v>
      </c>
      <c r="G91" s="9" t="n">
        <f aca="false">'Central pensions'!K91</f>
        <v>0</v>
      </c>
      <c r="H91" s="9" t="n">
        <f aca="false">'Central pensions'!V91</f>
        <v>0</v>
      </c>
      <c r="I91" s="42" t="n">
        <f aca="false">'Central pensions'!M91</f>
        <v>0</v>
      </c>
      <c r="J91" s="9" t="n">
        <f aca="false">'Central pensions'!W91</f>
        <v>0</v>
      </c>
      <c r="K91" s="9"/>
      <c r="L91" s="42" t="n">
        <f aca="false">'Central pensions'!N91</f>
        <v>3798813.62605731</v>
      </c>
      <c r="M91" s="42"/>
      <c r="N91" s="42" t="n">
        <f aca="false">'Central pensions'!L91</f>
        <v>1564986.3971042</v>
      </c>
      <c r="O91" s="9"/>
      <c r="P91" s="9" t="n">
        <f aca="false">'Central pensions'!X91</f>
        <v>28322155.3756419</v>
      </c>
      <c r="Q91" s="42"/>
      <c r="R91" s="42" t="n">
        <f aca="false">'Central SIPA income'!G86</f>
        <v>34847020.9716978</v>
      </c>
      <c r="S91" s="42"/>
      <c r="T91" s="9" t="n">
        <f aca="false">'Central SIPA income'!J86</f>
        <v>133240604.935834</v>
      </c>
      <c r="U91" s="9"/>
      <c r="V91" s="42" t="n">
        <f aca="false">'Central SIPA income'!F86</f>
        <v>144785.418252872</v>
      </c>
      <c r="W91" s="42"/>
      <c r="X91" s="42" t="n">
        <f aca="false">'Central SIPA income'!M86</f>
        <v>363659.227856848</v>
      </c>
      <c r="Y91" s="9"/>
      <c r="Z91" s="9" t="n">
        <f aca="false">R91+V91-N91-L91-F91</f>
        <v>-6708299.91282852</v>
      </c>
      <c r="AA91" s="9"/>
      <c r="AB91" s="9" t="n">
        <f aca="false">T91-P91-D91</f>
        <v>-94993186.64667</v>
      </c>
      <c r="AC91" s="24"/>
      <c r="AD91" s="9"/>
      <c r="AE91" s="9"/>
      <c r="AF91" s="9"/>
      <c r="AG91" s="9" t="n">
        <f aca="false">BF91/100*$AG$37</f>
        <v>7604780322.20615</v>
      </c>
      <c r="AH91" s="43" t="n">
        <f aca="false">(AG91-AG90)/AG90</f>
        <v>0.00457353740427642</v>
      </c>
      <c r="AI91" s="43"/>
      <c r="AJ91" s="43" t="n">
        <f aca="false">AB91/AG91</f>
        <v>-0.0124912466398651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workers_and_wage_central!C79</f>
        <v>13466418</v>
      </c>
      <c r="AX91" s="7"/>
      <c r="AY91" s="43" t="n">
        <f aca="false">(AW91-AW90)/AW90</f>
        <v>0.00302327722357236</v>
      </c>
      <c r="AZ91" s="48" t="n">
        <f aca="false">workers_and_wage_central!B79</f>
        <v>8194.54615534157</v>
      </c>
      <c r="BA91" s="43" t="n">
        <f aca="false">(AZ91-AZ90)/AZ90</f>
        <v>0.00154558744139539</v>
      </c>
      <c r="BB91" s="7"/>
      <c r="BC91" s="7"/>
      <c r="BD91" s="7"/>
      <c r="BE91" s="7"/>
      <c r="BF91" s="7" t="n">
        <f aca="false">BF90*(1+AY91)*(1+BA91)*(1-BE91)</f>
        <v>144.821514576022</v>
      </c>
      <c r="BG91" s="7"/>
      <c r="BH91" s="7" t="n">
        <f aca="false">BH90+1</f>
        <v>60</v>
      </c>
      <c r="BI91" s="43" t="n">
        <f aca="false">T98/AG98</f>
        <v>0.0152752969706209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200899263.657498</v>
      </c>
      <c r="E92" s="9"/>
      <c r="F92" s="42" t="n">
        <f aca="false">'Central pensions'!I92</f>
        <v>36515819.2595391</v>
      </c>
      <c r="G92" s="9" t="n">
        <f aca="false">'Central pensions'!K92</f>
        <v>0</v>
      </c>
      <c r="H92" s="9" t="n">
        <f aca="false">'Central pensions'!V92</f>
        <v>0</v>
      </c>
      <c r="I92" s="42" t="n">
        <f aca="false">'Central pensions'!M92</f>
        <v>0</v>
      </c>
      <c r="J92" s="9" t="n">
        <f aca="false">'Central pensions'!W92</f>
        <v>0</v>
      </c>
      <c r="K92" s="9"/>
      <c r="L92" s="42" t="n">
        <f aca="false">'Central pensions'!N92</f>
        <v>3803272.73917066</v>
      </c>
      <c r="M92" s="42"/>
      <c r="N92" s="42" t="n">
        <f aca="false">'Central pensions'!L92</f>
        <v>1574201.04276749</v>
      </c>
      <c r="O92" s="9"/>
      <c r="P92" s="9" t="n">
        <f aca="false">'Central pensions'!X92</f>
        <v>28395989.9964642</v>
      </c>
      <c r="Q92" s="42"/>
      <c r="R92" s="42" t="n">
        <f aca="false">'Central SIPA income'!G87</f>
        <v>30608230.2372491</v>
      </c>
      <c r="S92" s="42"/>
      <c r="T92" s="9" t="n">
        <f aca="false">'Central SIPA income'!J87</f>
        <v>117033221.179471</v>
      </c>
      <c r="U92" s="9"/>
      <c r="V92" s="42" t="n">
        <f aca="false">'Central SIPA income'!F87</f>
        <v>142461.610051159</v>
      </c>
      <c r="W92" s="42"/>
      <c r="X92" s="42" t="n">
        <f aca="false">'Central SIPA income'!M87</f>
        <v>357822.491626641</v>
      </c>
      <c r="Y92" s="9"/>
      <c r="Z92" s="9" t="n">
        <f aca="false">R92+V92-N92-L92-F92</f>
        <v>-11142601.1941769</v>
      </c>
      <c r="AA92" s="9"/>
      <c r="AB92" s="9" t="n">
        <f aca="false">T92-P92-D92</f>
        <v>-112262032.474491</v>
      </c>
      <c r="AC92" s="24"/>
      <c r="AD92" s="9"/>
      <c r="AE92" s="9"/>
      <c r="AF92" s="9"/>
      <c r="AG92" s="9" t="n">
        <f aca="false">BF92/100*$AG$37</f>
        <v>7665914820.82442</v>
      </c>
      <c r="AH92" s="43" t="n">
        <f aca="false">(AG92-AG91)/AG91</f>
        <v>0.00803895655470227</v>
      </c>
      <c r="AI92" s="43"/>
      <c r="AJ92" s="43" t="n">
        <f aca="false">AB92/AG92</f>
        <v>-0.0146443099223503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7" t="n">
        <f aca="false">workers_and_wage_central!C80</f>
        <v>13480659</v>
      </c>
      <c r="AY92" s="43" t="n">
        <f aca="false">(AW92-AW91)/AW91</f>
        <v>0.00105751952746454</v>
      </c>
      <c r="AZ92" s="48" t="n">
        <f aca="false">workers_and_wage_central!B80</f>
        <v>8251.69542682131</v>
      </c>
      <c r="BA92" s="43" t="n">
        <f aca="false">(AZ92-AZ91)/AZ91</f>
        <v>0.0069740618206769</v>
      </c>
      <c r="BB92" s="7"/>
      <c r="BC92" s="7"/>
      <c r="BD92" s="7"/>
      <c r="BE92" s="7"/>
      <c r="BF92" s="7" t="n">
        <f aca="false">BF91*(1+AY92)*(1+BA92)*(1-BE92)</f>
        <v>145.985728439885</v>
      </c>
      <c r="BG92" s="7"/>
      <c r="BH92" s="0" t="n">
        <f aca="false">BH91+1</f>
        <v>61</v>
      </c>
      <c r="BI92" s="43" t="n">
        <f aca="false">T99/AG99</f>
        <v>0.0175127001043333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203001017.459815</v>
      </c>
      <c r="E93" s="9"/>
      <c r="F93" s="42" t="n">
        <f aca="false">'Central pensions'!I93</f>
        <v>36897837.8920429</v>
      </c>
      <c r="G93" s="9" t="n">
        <f aca="false">'Central pensions'!K93</f>
        <v>0</v>
      </c>
      <c r="H93" s="9" t="n">
        <f aca="false">'Central pensions'!V93</f>
        <v>0</v>
      </c>
      <c r="I93" s="42" t="n">
        <f aca="false">'Central pensions'!M93</f>
        <v>0</v>
      </c>
      <c r="J93" s="9" t="n">
        <f aca="false">'Central pensions'!W93</f>
        <v>0</v>
      </c>
      <c r="K93" s="9"/>
      <c r="L93" s="42" t="n">
        <f aca="false">'Central pensions'!N93</f>
        <v>3824994.73158446</v>
      </c>
      <c r="M93" s="42"/>
      <c r="N93" s="42" t="n">
        <f aca="false">'Central pensions'!L93</f>
        <v>1591046.92069437</v>
      </c>
      <c r="O93" s="9"/>
      <c r="P93" s="9" t="n">
        <f aca="false">'Central pensions'!X93</f>
        <v>28601386.5683776</v>
      </c>
      <c r="Q93" s="42"/>
      <c r="R93" s="42" t="n">
        <f aca="false">'Central SIPA income'!G88</f>
        <v>35388669.4326458</v>
      </c>
      <c r="S93" s="42"/>
      <c r="T93" s="9" t="n">
        <f aca="false">'Central SIPA income'!J88</f>
        <v>135311644.771862</v>
      </c>
      <c r="U93" s="9"/>
      <c r="V93" s="42" t="n">
        <f aca="false">'Central SIPA income'!F88</f>
        <v>143617.230099477</v>
      </c>
      <c r="W93" s="42"/>
      <c r="X93" s="42" t="n">
        <f aca="false">'Central SIPA income'!M88</f>
        <v>360725.076013511</v>
      </c>
      <c r="Y93" s="9"/>
      <c r="Z93" s="9" t="n">
        <f aca="false">R93+V93-N93-L93-F93</f>
        <v>-6781592.88157643</v>
      </c>
      <c r="AA93" s="9"/>
      <c r="AB93" s="9" t="n">
        <f aca="false">T93-P93-D93</f>
        <v>-96290759.2563308</v>
      </c>
      <c r="AC93" s="24"/>
      <c r="AD93" s="9"/>
      <c r="AE93" s="9"/>
      <c r="AF93" s="9"/>
      <c r="AG93" s="9" t="n">
        <f aca="false">BF93/100*$AG$37</f>
        <v>7711267504.60966</v>
      </c>
      <c r="AH93" s="43" t="n">
        <f aca="false">(AG93-AG92)/AG92</f>
        <v>0.00591614762820464</v>
      </c>
      <c r="AI93" s="43" t="n">
        <f aca="false">(AG93-AG89)/AG89</f>
        <v>0.0188558361658882</v>
      </c>
      <c r="AJ93" s="43" t="n">
        <f aca="false">AB93/AG93</f>
        <v>-0.0124870209986581</v>
      </c>
      <c r="AK93" s="50"/>
      <c r="AL93" s="7"/>
      <c r="AM93" s="7"/>
      <c r="AN93" s="7"/>
      <c r="AO93" s="7"/>
      <c r="AP93" s="7"/>
      <c r="AQ93" s="7"/>
      <c r="AR93" s="7"/>
      <c r="AS93" s="7"/>
      <c r="AT93" s="7"/>
      <c r="AW93" s="47" t="n">
        <f aca="false">workers_and_wage_central!C81</f>
        <v>13515239</v>
      </c>
      <c r="AY93" s="43" t="n">
        <f aca="false">(AW93-AW92)/AW92</f>
        <v>0.00256515649568764</v>
      </c>
      <c r="AZ93" s="48" t="n">
        <f aca="false">workers_and_wage_central!B81</f>
        <v>8279.27603644489</v>
      </c>
      <c r="BA93" s="43" t="n">
        <f aca="false">(AZ93-AZ92)/AZ92</f>
        <v>0.00334241730904529</v>
      </c>
      <c r="BB93" s="7"/>
      <c r="BC93" s="7"/>
      <c r="BD93" s="7"/>
      <c r="BE93" s="7"/>
      <c r="BF93" s="7" t="n">
        <f aca="false">BF92*(1+AY93)*(1+BA93)*(1-BE93)</f>
        <v>146.849401560947</v>
      </c>
      <c r="BG93" s="50" t="e">
        <f aca="false">(BB93-BB89)/BB89</f>
        <v>#DIV/0!</v>
      </c>
      <c r="BH93" s="0" t="n">
        <f aca="false">BH92+1</f>
        <v>62</v>
      </c>
      <c r="BI93" s="43" t="n">
        <f aca="false">T100/AG100</f>
        <v>0.01532035235718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203739268.991559</v>
      </c>
      <c r="E94" s="6"/>
      <c r="F94" s="8" t="n">
        <f aca="false">'Central pensions'!I94</f>
        <v>37032023.8467869</v>
      </c>
      <c r="G94" s="6" t="n">
        <f aca="false">'Central pensions'!K94</f>
        <v>0</v>
      </c>
      <c r="H94" s="6" t="n">
        <f aca="false">'Central pensions'!V94</f>
        <v>0</v>
      </c>
      <c r="I94" s="8" t="n">
        <f aca="false">'Central pensions'!M94</f>
        <v>0</v>
      </c>
      <c r="J94" s="6" t="n">
        <f aca="false">'Central pensions'!W94</f>
        <v>0</v>
      </c>
      <c r="K94" s="6"/>
      <c r="L94" s="8" t="n">
        <f aca="false">'Central pensions'!N94</f>
        <v>4607146.89585215</v>
      </c>
      <c r="M94" s="8"/>
      <c r="N94" s="8" t="n">
        <f aca="false">'Central pensions'!L94</f>
        <v>1596272.72291686</v>
      </c>
      <c r="O94" s="6"/>
      <c r="P94" s="6" t="n">
        <f aca="false">'Central pensions'!X94</f>
        <v>32688728.6889248</v>
      </c>
      <c r="Q94" s="8"/>
      <c r="R94" s="8" t="n">
        <f aca="false">'Central SIPA income'!G89</f>
        <v>30973653.0967794</v>
      </c>
      <c r="S94" s="8"/>
      <c r="T94" s="6" t="n">
        <f aca="false">'Central SIPA income'!J89</f>
        <v>118430447.154705</v>
      </c>
      <c r="U94" s="6"/>
      <c r="V94" s="8" t="n">
        <f aca="false">'Central SIPA income'!F89</f>
        <v>146301.687547726</v>
      </c>
      <c r="W94" s="8"/>
      <c r="X94" s="8" t="n">
        <f aca="false">'Central SIPA income'!M89</f>
        <v>367467.659172953</v>
      </c>
      <c r="Y94" s="6"/>
      <c r="Z94" s="6" t="n">
        <f aca="false">R94+V94-N94-L94-F94</f>
        <v>-12115488.6812288</v>
      </c>
      <c r="AA94" s="6"/>
      <c r="AB94" s="6" t="n">
        <f aca="false">T94-P94-D94</f>
        <v>-117997550.525779</v>
      </c>
      <c r="AC94" s="24"/>
      <c r="AD94" s="6"/>
      <c r="AE94" s="6"/>
      <c r="AF94" s="6"/>
      <c r="AG94" s="6" t="n">
        <f aca="false">BF94/100*$AG$37</f>
        <v>7749111399.14872</v>
      </c>
      <c r="AH94" s="36" t="n">
        <f aca="false">(AG94-AG93)/AG93</f>
        <v>0.00490761013237356</v>
      </c>
      <c r="AI94" s="36"/>
      <c r="AJ94" s="36" t="n">
        <f aca="false">AB94/AG94</f>
        <v>-0.0152272363175398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0.0057697272700674</v>
      </c>
      <c r="AV94" s="5"/>
      <c r="AW94" s="40" t="n">
        <f aca="false">workers_and_wage_central!C82</f>
        <v>13521093</v>
      </c>
      <c r="AX94" s="5"/>
      <c r="AY94" s="36" t="n">
        <f aca="false">(AW94-AW93)/AW93</f>
        <v>0.000433140693997346</v>
      </c>
      <c r="AZ94" s="41" t="n">
        <f aca="false">workers_and_wage_central!B82</f>
        <v>8316.30536513272</v>
      </c>
      <c r="BA94" s="36" t="n">
        <f aca="false">(AZ94-AZ93)/AZ93</f>
        <v>0.0044725322026741</v>
      </c>
      <c r="BB94" s="5"/>
      <c r="BC94" s="5"/>
      <c r="BD94" s="5"/>
      <c r="BE94" s="5"/>
      <c r="BF94" s="5" t="n">
        <f aca="false">BF93*(1+AY94)*(1+BA94)*(1-BE94)</f>
        <v>147.57008117198</v>
      </c>
      <c r="BG94" s="5"/>
      <c r="BH94" s="5" t="n">
        <f aca="false">BH93+1</f>
        <v>63</v>
      </c>
      <c r="BI94" s="36" t="n">
        <f aca="false">T101/AG101</f>
        <v>0.017600325447351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207225093.97222</v>
      </c>
      <c r="E95" s="9"/>
      <c r="F95" s="42" t="n">
        <f aca="false">'Central pensions'!I95</f>
        <v>37665613.7995167</v>
      </c>
      <c r="G95" s="9" t="n">
        <f aca="false">'Central pensions'!K95</f>
        <v>0</v>
      </c>
      <c r="H95" s="9" t="n">
        <f aca="false">'Central pensions'!V95</f>
        <v>0</v>
      </c>
      <c r="I95" s="42" t="n">
        <f aca="false">'Central pensions'!M95</f>
        <v>0</v>
      </c>
      <c r="J95" s="9" t="n">
        <f aca="false">'Central pensions'!W95</f>
        <v>0</v>
      </c>
      <c r="K95" s="9"/>
      <c r="L95" s="42" t="n">
        <f aca="false">'Central pensions'!N95</f>
        <v>3930862.76256185</v>
      </c>
      <c r="M95" s="42"/>
      <c r="N95" s="42" t="n">
        <f aca="false">'Central pensions'!L95</f>
        <v>1622799.55027293</v>
      </c>
      <c r="O95" s="9"/>
      <c r="P95" s="9" t="n">
        <f aca="false">'Central pensions'!X95</f>
        <v>29325429.8837957</v>
      </c>
      <c r="Q95" s="42"/>
      <c r="R95" s="42" t="n">
        <f aca="false">'Central SIPA income'!G90</f>
        <v>35915060.8813517</v>
      </c>
      <c r="S95" s="42"/>
      <c r="T95" s="9" t="n">
        <f aca="false">'Central SIPA income'!J90</f>
        <v>137324348.099231</v>
      </c>
      <c r="U95" s="9"/>
      <c r="V95" s="42" t="n">
        <f aca="false">'Central SIPA income'!F90</f>
        <v>145130.185623858</v>
      </c>
      <c r="W95" s="42"/>
      <c r="X95" s="42" t="n">
        <f aca="false">'Central SIPA income'!M90</f>
        <v>364525.184093574</v>
      </c>
      <c r="Y95" s="9"/>
      <c r="Z95" s="9" t="n">
        <f aca="false">R95+V95-N95-L95-F95</f>
        <v>-7159085.04537588</v>
      </c>
      <c r="AA95" s="9"/>
      <c r="AB95" s="9" t="n">
        <f aca="false">T95-P95-D95</f>
        <v>-99226175.7567852</v>
      </c>
      <c r="AC95" s="24"/>
      <c r="AD95" s="9"/>
      <c r="AE95" s="9"/>
      <c r="AF95" s="9"/>
      <c r="AG95" s="9" t="n">
        <f aca="false">BF95/100*$AG$37</f>
        <v>7806228976.14605</v>
      </c>
      <c r="AH95" s="43" t="n">
        <f aca="false">(AG95-AG94)/AG94</f>
        <v>0.00737085506392367</v>
      </c>
      <c r="AI95" s="43"/>
      <c r="AJ95" s="43" t="n">
        <f aca="false">AB95/AG95</f>
        <v>-0.0127111536261614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workers_and_wage_central!C83</f>
        <v>13544288</v>
      </c>
      <c r="AX95" s="7"/>
      <c r="AY95" s="43" t="n">
        <f aca="false">(AW95-AW94)/AW94</f>
        <v>0.00171546782497539</v>
      </c>
      <c r="AZ95" s="48" t="n">
        <f aca="false">workers_and_wage_central!B83</f>
        <v>8363.2567487819</v>
      </c>
      <c r="BA95" s="43" t="n">
        <f aca="false">(AZ95-AZ94)/AZ94</f>
        <v>0.00564570221844316</v>
      </c>
      <c r="BB95" s="7"/>
      <c r="BC95" s="7"/>
      <c r="BD95" s="7"/>
      <c r="BE95" s="7"/>
      <c r="BF95" s="7" t="n">
        <f aca="false">BF94*(1+AY95)*(1+BA95)*(1-BE95)</f>
        <v>148.65779885207</v>
      </c>
      <c r="BG95" s="7"/>
      <c r="BH95" s="7" t="n">
        <f aca="false">BH94+1</f>
        <v>64</v>
      </c>
      <c r="BI95" s="43" t="n">
        <f aca="false">T102/AG102</f>
        <v>0.0152878275665412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208106969.802851</v>
      </c>
      <c r="E96" s="9"/>
      <c r="F96" s="42" t="n">
        <f aca="false">'Central pensions'!I96</f>
        <v>37825905.1706966</v>
      </c>
      <c r="G96" s="9" t="n">
        <f aca="false">'Central pensions'!K96</f>
        <v>0</v>
      </c>
      <c r="H96" s="9" t="n">
        <f aca="false">'Central pensions'!V96</f>
        <v>0</v>
      </c>
      <c r="I96" s="42" t="n">
        <f aca="false">'Central pensions'!M96</f>
        <v>0</v>
      </c>
      <c r="J96" s="9" t="n">
        <f aca="false">'Central pensions'!W96</f>
        <v>0</v>
      </c>
      <c r="K96" s="9"/>
      <c r="L96" s="42" t="n">
        <f aca="false">'Central pensions'!N96</f>
        <v>3932238.06990035</v>
      </c>
      <c r="M96" s="42"/>
      <c r="N96" s="42" t="n">
        <f aca="false">'Central pensions'!L96</f>
        <v>1629962.97385091</v>
      </c>
      <c r="O96" s="9"/>
      <c r="P96" s="9" t="n">
        <f aca="false">'Central pensions'!X96</f>
        <v>29371977.4030874</v>
      </c>
      <c r="Q96" s="42"/>
      <c r="R96" s="42" t="n">
        <f aca="false">'Central SIPA income'!G91</f>
        <v>31470423.8489013</v>
      </c>
      <c r="S96" s="42"/>
      <c r="T96" s="9" t="n">
        <f aca="false">'Central SIPA income'!J91</f>
        <v>120329893.181409</v>
      </c>
      <c r="U96" s="9"/>
      <c r="V96" s="42" t="n">
        <f aca="false">'Central SIPA income'!F91</f>
        <v>142854.959989244</v>
      </c>
      <c r="W96" s="42"/>
      <c r="X96" s="42" t="n">
        <f aca="false">'Central SIPA income'!M91</f>
        <v>358810.473265177</v>
      </c>
      <c r="Y96" s="9"/>
      <c r="Z96" s="9" t="n">
        <f aca="false">R96+V96-N96-L96-F96</f>
        <v>-11774827.4055572</v>
      </c>
      <c r="AA96" s="9"/>
      <c r="AB96" s="9" t="n">
        <f aca="false">T96-P96-D96</f>
        <v>-117149054.02453</v>
      </c>
      <c r="AC96" s="24"/>
      <c r="AD96" s="9"/>
      <c r="AE96" s="9"/>
      <c r="AF96" s="9"/>
      <c r="AG96" s="9" t="n">
        <f aca="false">BF96/100*$AG$37</f>
        <v>7849962135.11438</v>
      </c>
      <c r="AH96" s="43" t="n">
        <f aca="false">(AG96-AG95)/AG95</f>
        <v>0.00560234129718359</v>
      </c>
      <c r="AI96" s="43"/>
      <c r="AJ96" s="43" t="n">
        <f aca="false">AB96/AG96</f>
        <v>-0.014923518356923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7" t="n">
        <f aca="false">workers_and_wage_central!C84</f>
        <v>13567039</v>
      </c>
      <c r="AY96" s="43" t="n">
        <f aca="false">(AW96-AW95)/AW95</f>
        <v>0.00167974868815548</v>
      </c>
      <c r="AZ96" s="48" t="n">
        <f aca="false">workers_and_wage_central!B84</f>
        <v>8396.00738505376</v>
      </c>
      <c r="BA96" s="43" t="n">
        <f aca="false">(AZ96-AZ95)/AZ95</f>
        <v>0.00391601468849241</v>
      </c>
      <c r="BB96" s="7"/>
      <c r="BC96" s="7"/>
      <c r="BD96" s="7"/>
      <c r="BE96" s="7"/>
      <c r="BF96" s="7" t="n">
        <f aca="false">BF95*(1+AY96)*(1+BA96)*(1-BE96)</f>
        <v>149.490630577728</v>
      </c>
      <c r="BG96" s="7"/>
      <c r="BH96" s="0" t="n">
        <f aca="false">BH95+1</f>
        <v>65</v>
      </c>
      <c r="BI96" s="43" t="n">
        <f aca="false">T103/AG103</f>
        <v>0.0175046766275857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209115079.374997</v>
      </c>
      <c r="E97" s="9"/>
      <c r="F97" s="42" t="n">
        <f aca="false">'Central pensions'!I97</f>
        <v>38009141.0186539</v>
      </c>
      <c r="G97" s="9" t="n">
        <f aca="false">'Central pensions'!K97</f>
        <v>0</v>
      </c>
      <c r="H97" s="9" t="n">
        <f aca="false">'Central pensions'!V97</f>
        <v>0</v>
      </c>
      <c r="I97" s="42" t="n">
        <f aca="false">'Central pensions'!M97</f>
        <v>0</v>
      </c>
      <c r="J97" s="9" t="n">
        <f aca="false">'Central pensions'!W97</f>
        <v>0</v>
      </c>
      <c r="K97" s="9"/>
      <c r="L97" s="42" t="n">
        <f aca="false">'Central pensions'!N97</f>
        <v>3854764.20890837</v>
      </c>
      <c r="M97" s="42"/>
      <c r="N97" s="42" t="n">
        <f aca="false">'Central pensions'!L97</f>
        <v>1637236.79671625</v>
      </c>
      <c r="O97" s="9"/>
      <c r="P97" s="9" t="n">
        <f aca="false">'Central pensions'!X97</f>
        <v>29009983.5973852</v>
      </c>
      <c r="Q97" s="42"/>
      <c r="R97" s="42" t="n">
        <f aca="false">'Central SIPA income'!G92</f>
        <v>36214700.450012</v>
      </c>
      <c r="S97" s="42"/>
      <c r="T97" s="9" t="n">
        <f aca="false">'Central SIPA income'!J92</f>
        <v>138470045.960274</v>
      </c>
      <c r="U97" s="9"/>
      <c r="V97" s="42" t="n">
        <f aca="false">'Central SIPA income'!F92</f>
        <v>145518.877623368</v>
      </c>
      <c r="W97" s="42"/>
      <c r="X97" s="42" t="n">
        <f aca="false">'Central SIPA income'!M92</f>
        <v>365501.466333331</v>
      </c>
      <c r="Y97" s="9"/>
      <c r="Z97" s="9" t="n">
        <f aca="false">R97+V97-N97-L97-F97</f>
        <v>-7140922.69664316</v>
      </c>
      <c r="AA97" s="9"/>
      <c r="AB97" s="9" t="n">
        <f aca="false">T97-P97-D97</f>
        <v>-99655017.0121085</v>
      </c>
      <c r="AC97" s="24"/>
      <c r="AD97" s="9"/>
      <c r="AE97" s="9"/>
      <c r="AF97" s="9"/>
      <c r="AG97" s="9" t="n">
        <f aca="false">BF97/100*$AG$37</f>
        <v>7890767043.59511</v>
      </c>
      <c r="AH97" s="43" t="n">
        <f aca="false">(AG97-AG96)/AG96</f>
        <v>0.00519810258678877</v>
      </c>
      <c r="AI97" s="43" t="n">
        <f aca="false">(AG97-AG93)/AG93</f>
        <v>0.0232775660911976</v>
      </c>
      <c r="AJ97" s="43" t="n">
        <f aca="false">AB97/AG97</f>
        <v>-0.012629319362938</v>
      </c>
      <c r="AK97" s="50"/>
      <c r="AL97" s="7"/>
      <c r="AM97" s="7"/>
      <c r="AN97" s="7"/>
      <c r="AO97" s="7"/>
      <c r="AP97" s="7"/>
      <c r="AQ97" s="7"/>
      <c r="AR97" s="7"/>
      <c r="AS97" s="7"/>
      <c r="AT97" s="7"/>
      <c r="AW97" s="47" t="n">
        <f aca="false">workers_and_wage_central!C85</f>
        <v>13558437</v>
      </c>
      <c r="AY97" s="43" t="n">
        <f aca="false">(AW97-AW96)/AW96</f>
        <v>-0.00063403665309726</v>
      </c>
      <c r="AZ97" s="48" t="n">
        <f aca="false">workers_and_wage_central!B85</f>
        <v>8445.00513555224</v>
      </c>
      <c r="BA97" s="43" t="n">
        <f aca="false">(AZ97-AZ96)/AZ96</f>
        <v>0.00583583937595193</v>
      </c>
      <c r="BB97" s="7"/>
      <c r="BC97" s="7"/>
      <c r="BD97" s="7"/>
      <c r="BE97" s="7"/>
      <c r="BF97" s="7" t="n">
        <f aca="false">BF96*(1+AY97)*(1+BA97)*(1-BE97)</f>
        <v>150.267698211234</v>
      </c>
      <c r="BG97" s="50" t="e">
        <f aca="false">(BB97-BB93)/BB93</f>
        <v>#DIV/0!</v>
      </c>
      <c r="BH97" s="0" t="n">
        <f aca="false">BH96+1</f>
        <v>66</v>
      </c>
      <c r="BI97" s="43" t="n">
        <f aca="false">T104/AG104</f>
        <v>0.0153446792265811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210279429.298032</v>
      </c>
      <c r="E98" s="6"/>
      <c r="F98" s="8" t="n">
        <f aca="false">'Central pensions'!I98</f>
        <v>38220775.3998375</v>
      </c>
      <c r="G98" s="6" t="n">
        <f aca="false">'Central pensions'!K98</f>
        <v>0</v>
      </c>
      <c r="H98" s="6" t="n">
        <f aca="false">'Central pensions'!V98</f>
        <v>0</v>
      </c>
      <c r="I98" s="8" t="n">
        <f aca="false">'Central pensions'!M98</f>
        <v>0</v>
      </c>
      <c r="J98" s="6" t="n">
        <f aca="false">'Central pensions'!W98</f>
        <v>0</v>
      </c>
      <c r="K98" s="6"/>
      <c r="L98" s="8" t="n">
        <f aca="false">'Central pensions'!N98</f>
        <v>4707083.51599891</v>
      </c>
      <c r="M98" s="8"/>
      <c r="N98" s="8" t="n">
        <f aca="false">'Central pensions'!L98</f>
        <v>1645528.92437101</v>
      </c>
      <c r="O98" s="6"/>
      <c r="P98" s="6" t="n">
        <f aca="false">'Central pensions'!X98</f>
        <v>33478293.3734169</v>
      </c>
      <c r="Q98" s="8"/>
      <c r="R98" s="8" t="n">
        <f aca="false">'Central SIPA income'!G93</f>
        <v>31528541.8075683</v>
      </c>
      <c r="S98" s="8"/>
      <c r="T98" s="6" t="n">
        <f aca="false">'Central SIPA income'!J93</f>
        <v>120552112.233555</v>
      </c>
      <c r="U98" s="6"/>
      <c r="V98" s="8" t="n">
        <f aca="false">'Central SIPA income'!F93</f>
        <v>153464.899847617</v>
      </c>
      <c r="W98" s="8"/>
      <c r="X98" s="8" t="n">
        <f aca="false">'Central SIPA income'!M93</f>
        <v>385459.583258869</v>
      </c>
      <c r="Y98" s="6"/>
      <c r="Z98" s="6" t="n">
        <f aca="false">R98+V98-N98-L98-F98</f>
        <v>-12891381.1327914</v>
      </c>
      <c r="AA98" s="6"/>
      <c r="AB98" s="6" t="n">
        <f aca="false">T98-P98-D98</f>
        <v>-123205610.437894</v>
      </c>
      <c r="AC98" s="24"/>
      <c r="AD98" s="6"/>
      <c r="AE98" s="6"/>
      <c r="AF98" s="6"/>
      <c r="AG98" s="6" t="n">
        <f aca="false">BF98/100*$AG$37</f>
        <v>7891965207.9703</v>
      </c>
      <c r="AH98" s="36" t="n">
        <f aca="false">(AG98-AG97)/AG97</f>
        <v>0.000151843840854294</v>
      </c>
      <c r="AI98" s="36"/>
      <c r="AJ98" s="36" t="n">
        <f aca="false">AB98/AG98</f>
        <v>-0.0156115247838986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0.00372658968921236</v>
      </c>
      <c r="AV98" s="5"/>
      <c r="AW98" s="40" t="n">
        <f aca="false">workers_and_wage_central!C86</f>
        <v>13567110</v>
      </c>
      <c r="AX98" s="5"/>
      <c r="AY98" s="36" t="n">
        <f aca="false">(AW98-AW97)/AW97</f>
        <v>0.000639675502419637</v>
      </c>
      <c r="AZ98" s="41" t="n">
        <f aca="false">workers_and_wage_central!B86</f>
        <v>8440.88802827771</v>
      </c>
      <c r="BA98" s="36" t="n">
        <f aca="false">(AZ98-AZ97)/AZ97</f>
        <v>-0.000487519807087608</v>
      </c>
      <c r="BB98" s="5"/>
      <c r="BC98" s="5"/>
      <c r="BD98" s="5"/>
      <c r="BE98" s="5"/>
      <c r="BF98" s="5" t="n">
        <f aca="false">BF97*(1+AY98)*(1+BA98)*(1-BE98)</f>
        <v>150.290515435687</v>
      </c>
      <c r="BG98" s="5"/>
      <c r="BH98" s="5" t="n">
        <f aca="false">BH97+1</f>
        <v>67</v>
      </c>
      <c r="BI98" s="36" t="n">
        <f aca="false">T105/AG105</f>
        <v>0.017601423244529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213173995.392767</v>
      </c>
      <c r="E99" s="9"/>
      <c r="F99" s="42" t="n">
        <f aca="false">'Central pensions'!I99</f>
        <v>38746897.0511857</v>
      </c>
      <c r="G99" s="9" t="n">
        <f aca="false">'Central pensions'!K99</f>
        <v>0</v>
      </c>
      <c r="H99" s="9" t="n">
        <f aca="false">'Central pensions'!V99</f>
        <v>0</v>
      </c>
      <c r="I99" s="42" t="n">
        <f aca="false">'Central pensions'!M99</f>
        <v>0</v>
      </c>
      <c r="J99" s="9" t="n">
        <f aca="false">'Central pensions'!W99</f>
        <v>0</v>
      </c>
      <c r="K99" s="9"/>
      <c r="L99" s="42" t="n">
        <f aca="false">'Central pensions'!N99</f>
        <v>3984669.00098332</v>
      </c>
      <c r="M99" s="42"/>
      <c r="N99" s="42" t="n">
        <f aca="false">'Central pensions'!L99</f>
        <v>1666203.22837098</v>
      </c>
      <c r="O99" s="9"/>
      <c r="P99" s="9" t="n">
        <f aca="false">'Central pensions'!X99</f>
        <v>29843424.9414888</v>
      </c>
      <c r="Q99" s="42"/>
      <c r="R99" s="42" t="n">
        <f aca="false">'Central SIPA income'!G94</f>
        <v>36224920.8640131</v>
      </c>
      <c r="S99" s="42"/>
      <c r="T99" s="9" t="n">
        <f aca="false">'Central SIPA income'!J94</f>
        <v>138509124.599028</v>
      </c>
      <c r="U99" s="9"/>
      <c r="V99" s="42" t="n">
        <f aca="false">'Central SIPA income'!F94</f>
        <v>156151.773030965</v>
      </c>
      <c r="W99" s="42"/>
      <c r="X99" s="42" t="n">
        <f aca="false">'Central SIPA income'!M94</f>
        <v>392208.234048404</v>
      </c>
      <c r="Y99" s="9"/>
      <c r="Z99" s="9" t="n">
        <f aca="false">R99+V99-N99-L99-F99</f>
        <v>-8016696.64349599</v>
      </c>
      <c r="AA99" s="9"/>
      <c r="AB99" s="9" t="n">
        <f aca="false">T99-P99-D99</f>
        <v>-104508295.735228</v>
      </c>
      <c r="AC99" s="24"/>
      <c r="AD99" s="9"/>
      <c r="AE99" s="9"/>
      <c r="AF99" s="9"/>
      <c r="AG99" s="9" t="n">
        <f aca="false">BF99/100*$AG$37</f>
        <v>7909067349.62903</v>
      </c>
      <c r="AH99" s="43" t="n">
        <f aca="false">(AG99-AG98)/AG98</f>
        <v>0.00216703206464402</v>
      </c>
      <c r="AI99" s="43"/>
      <c r="AJ99" s="43" t="n">
        <f aca="false">AB99/AG99</f>
        <v>-0.0132137319250581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workers_and_wage_central!C87</f>
        <v>13567851</v>
      </c>
      <c r="AX99" s="7"/>
      <c r="AY99" s="43" t="n">
        <f aca="false">(AW99-AW98)/AW98</f>
        <v>5.46173798251802E-005</v>
      </c>
      <c r="AZ99" s="48" t="n">
        <f aca="false">workers_and_wage_central!B87</f>
        <v>8458.71771029103</v>
      </c>
      <c r="BA99" s="43" t="n">
        <f aca="false">(AZ99-AZ98)/AZ98</f>
        <v>0.00211229931656458</v>
      </c>
      <c r="BB99" s="7"/>
      <c r="BC99" s="7"/>
      <c r="BD99" s="7"/>
      <c r="BE99" s="7"/>
      <c r="BF99" s="7" t="n">
        <f aca="false">BF98*(1+AY99)*(1+BA99)*(1-BE99)</f>
        <v>150.616199801648</v>
      </c>
      <c r="BG99" s="7"/>
      <c r="BH99" s="7" t="n">
        <f aca="false">BH98+1</f>
        <v>68</v>
      </c>
      <c r="BI99" s="43" t="n">
        <f aca="false">T106/AG106</f>
        <v>0.0152919272622504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213940502.697676</v>
      </c>
      <c r="E100" s="9"/>
      <c r="F100" s="42" t="n">
        <f aca="false">'Central pensions'!I100</f>
        <v>38886218.8271724</v>
      </c>
      <c r="G100" s="9" t="n">
        <f aca="false">'Central pensions'!K100</f>
        <v>0</v>
      </c>
      <c r="H100" s="9" t="n">
        <f aca="false">'Central pensions'!V100</f>
        <v>0</v>
      </c>
      <c r="I100" s="42" t="n">
        <f aca="false">'Central pensions'!M100</f>
        <v>0</v>
      </c>
      <c r="J100" s="9" t="n">
        <f aca="false">'Central pensions'!W100</f>
        <v>0</v>
      </c>
      <c r="K100" s="9"/>
      <c r="L100" s="42" t="n">
        <f aca="false">'Central pensions'!N100</f>
        <v>3959671.31440902</v>
      </c>
      <c r="M100" s="42"/>
      <c r="N100" s="42" t="n">
        <f aca="false">'Central pensions'!L100</f>
        <v>1671813.20453518</v>
      </c>
      <c r="O100" s="9"/>
      <c r="P100" s="9" t="n">
        <f aca="false">'Central pensions'!X100</f>
        <v>29744576.2606656</v>
      </c>
      <c r="Q100" s="42"/>
      <c r="R100" s="42" t="n">
        <f aca="false">'Central SIPA income'!G95</f>
        <v>31778771.9763486</v>
      </c>
      <c r="S100" s="42"/>
      <c r="T100" s="9" t="n">
        <f aca="false">'Central SIPA income'!J95</f>
        <v>121508888.97176</v>
      </c>
      <c r="U100" s="9"/>
      <c r="V100" s="42" t="n">
        <f aca="false">'Central SIPA income'!F95</f>
        <v>158156.304729143</v>
      </c>
      <c r="W100" s="42"/>
      <c r="X100" s="42" t="n">
        <f aca="false">'Central SIPA income'!M95</f>
        <v>397243.039751704</v>
      </c>
      <c r="Y100" s="9"/>
      <c r="Z100" s="9" t="n">
        <f aca="false">R100+V100-N100-L100-F100</f>
        <v>-12580775.0650388</v>
      </c>
      <c r="AA100" s="9"/>
      <c r="AB100" s="9" t="n">
        <f aca="false">T100-P100-D100</f>
        <v>-122176189.986581</v>
      </c>
      <c r="AC100" s="24"/>
      <c r="AD100" s="9"/>
      <c r="AE100" s="9"/>
      <c r="AF100" s="9"/>
      <c r="AG100" s="9" t="n">
        <f aca="false">BF100/100*$AG$37</f>
        <v>7931207203.26083</v>
      </c>
      <c r="AH100" s="43" t="n">
        <f aca="false">(AG100-AG99)/AG99</f>
        <v>0.00279930017700977</v>
      </c>
      <c r="AI100" s="43"/>
      <c r="AJ100" s="43" t="n">
        <f aca="false">AB100/AG100</f>
        <v>-0.0154044884789229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7" t="n">
        <f aca="false">workers_and_wage_central!C88</f>
        <v>13593535</v>
      </c>
      <c r="AY100" s="43" t="n">
        <f aca="false">(AW100-AW99)/AW99</f>
        <v>0.0018930042790122</v>
      </c>
      <c r="AZ100" s="48" t="n">
        <f aca="false">workers_and_wage_central!B88</f>
        <v>8466.36932691119</v>
      </c>
      <c r="BA100" s="43" t="n">
        <f aca="false">(AZ100-AZ99)/AZ99</f>
        <v>0.000904583517528363</v>
      </c>
      <c r="BB100" s="7"/>
      <c r="BC100" s="7"/>
      <c r="BD100" s="7"/>
      <c r="BE100" s="7"/>
      <c r="BF100" s="7" t="n">
        <f aca="false">BF99*(1+AY100)*(1+BA100)*(1-BE100)</f>
        <v>151.037819756413</v>
      </c>
      <c r="BG100" s="7"/>
      <c r="BH100" s="0" t="n">
        <f aca="false">BH99+1</f>
        <v>69</v>
      </c>
      <c r="BI100" s="43" t="n">
        <f aca="false">T107/AG107</f>
        <v>0.0175439001661009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215949987.681918</v>
      </c>
      <c r="E101" s="9"/>
      <c r="F101" s="42" t="n">
        <f aca="false">'Central pensions'!I101</f>
        <v>39251466.5097843</v>
      </c>
      <c r="G101" s="9" t="n">
        <f aca="false">'Central pensions'!K101</f>
        <v>0</v>
      </c>
      <c r="H101" s="9" t="n">
        <f aca="false">'Central pensions'!V101</f>
        <v>0</v>
      </c>
      <c r="I101" s="42" t="n">
        <f aca="false">'Central pensions'!M101</f>
        <v>0</v>
      </c>
      <c r="J101" s="9" t="n">
        <f aca="false">'Central pensions'!W101</f>
        <v>0</v>
      </c>
      <c r="K101" s="9"/>
      <c r="L101" s="42" t="n">
        <f aca="false">'Central pensions'!N101</f>
        <v>3837719.13343314</v>
      </c>
      <c r="M101" s="42"/>
      <c r="N101" s="42" t="n">
        <f aca="false">'Central pensions'!L101</f>
        <v>1686820.88775425</v>
      </c>
      <c r="O101" s="9"/>
      <c r="P101" s="9" t="n">
        <f aca="false">'Central pensions'!X101</f>
        <v>29194333.6589344</v>
      </c>
      <c r="Q101" s="42"/>
      <c r="R101" s="42" t="n">
        <f aca="false">'Central SIPA income'!G96</f>
        <v>36865433.0037948</v>
      </c>
      <c r="S101" s="42"/>
      <c r="T101" s="9" t="n">
        <f aca="false">'Central SIPA income'!J96</f>
        <v>140958178.279759</v>
      </c>
      <c r="U101" s="9"/>
      <c r="V101" s="42" t="n">
        <f aca="false">'Central SIPA income'!F96</f>
        <v>158686.673300973</v>
      </c>
      <c r="W101" s="42"/>
      <c r="X101" s="42" t="n">
        <f aca="false">'Central SIPA income'!M96</f>
        <v>398575.172694639</v>
      </c>
      <c r="Y101" s="9"/>
      <c r="Z101" s="9" t="n">
        <f aca="false">R101+V101-N101-L101-F101</f>
        <v>-7751886.85387594</v>
      </c>
      <c r="AA101" s="9"/>
      <c r="AB101" s="9" t="n">
        <f aca="false">T101-P101-D101</f>
        <v>-104186143.061093</v>
      </c>
      <c r="AC101" s="24"/>
      <c r="AD101" s="9"/>
      <c r="AE101" s="9"/>
      <c r="AF101" s="9"/>
      <c r="AG101" s="9" t="n">
        <f aca="false">BF101/100*$AG$37</f>
        <v>8008839308.19439</v>
      </c>
      <c r="AH101" s="43" t="n">
        <f aca="false">(AG101-AG100)/AG100</f>
        <v>0.00978818267434136</v>
      </c>
      <c r="AI101" s="43" t="n">
        <f aca="false">(AG101-AG97)/AG97</f>
        <v>0.0149633443677847</v>
      </c>
      <c r="AJ101" s="43" t="n">
        <f aca="false">AB101/AG101</f>
        <v>-0.0130088941795215</v>
      </c>
      <c r="AK101" s="50"/>
      <c r="AL101" s="7"/>
      <c r="AM101" s="7"/>
      <c r="AN101" s="7"/>
      <c r="AO101" s="7"/>
      <c r="AP101" s="7"/>
      <c r="AQ101" s="7"/>
      <c r="AR101" s="7"/>
      <c r="AS101" s="7"/>
      <c r="AT101" s="7"/>
      <c r="AW101" s="47" t="n">
        <f aca="false">workers_and_wage_central!C89</f>
        <v>13652470</v>
      </c>
      <c r="AY101" s="43" t="n">
        <f aca="false">(AW101-AW100)/AW100</f>
        <v>0.00433551684679519</v>
      </c>
      <c r="AZ101" s="48" t="n">
        <f aca="false">workers_and_wage_central!B89</f>
        <v>8512.33432758862</v>
      </c>
      <c r="BA101" s="43" t="n">
        <f aca="false">(AZ101-AZ100)/AZ100</f>
        <v>0.00542912775271109</v>
      </c>
      <c r="BB101" s="7"/>
      <c r="BC101" s="7"/>
      <c r="BD101" s="7"/>
      <c r="BE101" s="7"/>
      <c r="BF101" s="7" t="n">
        <f aca="false">BF100*(1+AY101)*(1+BA101)*(1-BE101)</f>
        <v>152.516205526923</v>
      </c>
      <c r="BG101" s="50" t="e">
        <f aca="false">(BB101-BB97)/BB97</f>
        <v>#DIV/0!</v>
      </c>
      <c r="BH101" s="0" t="n">
        <f aca="false">BH100+1</f>
        <v>70</v>
      </c>
      <c r="BI101" s="43" t="n">
        <f aca="false">T108/AG108</f>
        <v>0.0153226499409091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217026521.287926</v>
      </c>
      <c r="E102" s="6"/>
      <c r="F102" s="8" t="n">
        <f aca="false">'Central pensions'!I102</f>
        <v>39447139.2358468</v>
      </c>
      <c r="G102" s="6" t="n">
        <f aca="false">'Central pensions'!K102</f>
        <v>0</v>
      </c>
      <c r="H102" s="6" t="n">
        <f aca="false">'Central pensions'!V102</f>
        <v>0</v>
      </c>
      <c r="I102" s="8" t="n">
        <f aca="false">'Central pensions'!M102</f>
        <v>0</v>
      </c>
      <c r="J102" s="6" t="n">
        <f aca="false">'Central pensions'!W102</f>
        <v>0</v>
      </c>
      <c r="K102" s="6"/>
      <c r="L102" s="8" t="n">
        <f aca="false">'Central pensions'!N102</f>
        <v>4687287.10542142</v>
      </c>
      <c r="M102" s="8"/>
      <c r="N102" s="8" t="n">
        <f aca="false">'Central pensions'!L102</f>
        <v>1693847.63537421</v>
      </c>
      <c r="O102" s="6"/>
      <c r="P102" s="6" t="n">
        <f aca="false">'Central pensions'!X102</f>
        <v>33641404.9964371</v>
      </c>
      <c r="Q102" s="8"/>
      <c r="R102" s="8" t="n">
        <f aca="false">'Central SIPA income'!G97</f>
        <v>32163472.7468225</v>
      </c>
      <c r="S102" s="8"/>
      <c r="T102" s="6" t="n">
        <f aca="false">'Central SIPA income'!J97</f>
        <v>122979825.710337</v>
      </c>
      <c r="U102" s="6"/>
      <c r="V102" s="8" t="n">
        <f aca="false">'Central SIPA income'!F97</f>
        <v>158742.000260763</v>
      </c>
      <c r="W102" s="8"/>
      <c r="X102" s="8" t="n">
        <f aca="false">'Central SIPA income'!M97</f>
        <v>398714.138066425</v>
      </c>
      <c r="Y102" s="6"/>
      <c r="Z102" s="6" t="n">
        <f aca="false">R102+V102-N102-L102-F102</f>
        <v>-13506059.2295592</v>
      </c>
      <c r="AA102" s="6"/>
      <c r="AB102" s="6" t="n">
        <f aca="false">T102-P102-D102</f>
        <v>-127688100.574026</v>
      </c>
      <c r="AC102" s="24"/>
      <c r="AD102" s="6"/>
      <c r="AE102" s="6"/>
      <c r="AF102" s="6"/>
      <c r="AG102" s="6" t="n">
        <f aca="false">BF102/100*$AG$37</f>
        <v>8044297018.33434</v>
      </c>
      <c r="AH102" s="36" t="n">
        <f aca="false">(AG102-AG101)/AG101</f>
        <v>0.0044273219595832</v>
      </c>
      <c r="AI102" s="36"/>
      <c r="AJ102" s="36" t="n">
        <f aca="false">AB102/AG102</f>
        <v>-0.0158731210798163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0.00537794061061898</v>
      </c>
      <c r="AV102" s="5"/>
      <c r="AW102" s="40" t="n">
        <f aca="false">workers_and_wage_central!C90</f>
        <v>13694671</v>
      </c>
      <c r="AX102" s="5"/>
      <c r="AY102" s="36" t="n">
        <f aca="false">(AW102-AW101)/AW101</f>
        <v>0.00309108901173194</v>
      </c>
      <c r="AZ102" s="41" t="n">
        <f aca="false">workers_and_wage_central!B90</f>
        <v>8523.67373805319</v>
      </c>
      <c r="BA102" s="36" t="n">
        <f aca="false">(AZ102-AZ101)/AZ101</f>
        <v>0.00133211526100566</v>
      </c>
      <c r="BB102" s="5"/>
      <c r="BC102" s="5"/>
      <c r="BD102" s="5"/>
      <c r="BE102" s="5"/>
      <c r="BF102" s="5" t="n">
        <f aca="false">BF101*(1+AY102)*(1+BA102)*(1-BE102)</f>
        <v>153.191443872845</v>
      </c>
      <c r="BG102" s="5"/>
      <c r="BH102" s="5" t="n">
        <f aca="false">BH101+1</f>
        <v>71</v>
      </c>
      <c r="BI102" s="36" t="n">
        <f aca="false">T109/AG109</f>
        <v>0.0175337561180283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219909698.940986</v>
      </c>
      <c r="E103" s="9"/>
      <c r="F103" s="42" t="n">
        <f aca="false">'Central pensions'!I103</f>
        <v>39971190.9031131</v>
      </c>
      <c r="G103" s="9" t="n">
        <f aca="false">'Central pensions'!K103</f>
        <v>0</v>
      </c>
      <c r="H103" s="9" t="n">
        <f aca="false">'Central pensions'!V103</f>
        <v>0</v>
      </c>
      <c r="I103" s="42" t="n">
        <f aca="false">'Central pensions'!M103</f>
        <v>0</v>
      </c>
      <c r="J103" s="9" t="n">
        <f aca="false">'Central pensions'!W103</f>
        <v>0</v>
      </c>
      <c r="K103" s="9"/>
      <c r="L103" s="42" t="n">
        <f aca="false">'Central pensions'!N103</f>
        <v>3966572.61062093</v>
      </c>
      <c r="M103" s="42"/>
      <c r="N103" s="42" t="n">
        <f aca="false">'Central pensions'!L103</f>
        <v>1716503.58595705</v>
      </c>
      <c r="O103" s="9"/>
      <c r="P103" s="9" t="n">
        <f aca="false">'Central pensions'!X103</f>
        <v>30026260.4123055</v>
      </c>
      <c r="Q103" s="42"/>
      <c r="R103" s="42" t="n">
        <f aca="false">'Central SIPA income'!G98</f>
        <v>37067935.8718249</v>
      </c>
      <c r="S103" s="42"/>
      <c r="T103" s="9" t="n">
        <f aca="false">'Central SIPA income'!J98</f>
        <v>141732465.54694</v>
      </c>
      <c r="U103" s="9"/>
      <c r="V103" s="42" t="n">
        <f aca="false">'Central SIPA income'!F98</f>
        <v>163166.661745344</v>
      </c>
      <c r="W103" s="42"/>
      <c r="X103" s="42" t="n">
        <f aca="false">'Central SIPA income'!M98</f>
        <v>409827.612050389</v>
      </c>
      <c r="Y103" s="9"/>
      <c r="Z103" s="9" t="n">
        <f aca="false">R103+V103-N103-L103-F103</f>
        <v>-8423164.56612083</v>
      </c>
      <c r="AA103" s="9"/>
      <c r="AB103" s="9" t="n">
        <f aca="false">T103-P103-D103</f>
        <v>-108203493.806351</v>
      </c>
      <c r="AC103" s="24"/>
      <c r="AD103" s="9"/>
      <c r="AE103" s="9"/>
      <c r="AF103" s="9"/>
      <c r="AG103" s="9" t="n">
        <f aca="false">BF103/100*$AG$37</f>
        <v>8096834266.76863</v>
      </c>
      <c r="AH103" s="43" t="n">
        <f aca="false">(AG103-AG102)/AG102</f>
        <v>0.00653099311407216</v>
      </c>
      <c r="AI103" s="43"/>
      <c r="AJ103" s="43" t="n">
        <f aca="false">AB103/AG103</f>
        <v>-0.013363678969007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workers_and_wage_central!C91</f>
        <v>13766797</v>
      </c>
      <c r="AX103" s="7"/>
      <c r="AY103" s="43" t="n">
        <f aca="false">(AW103-AW102)/AW102</f>
        <v>0.00526672017166385</v>
      </c>
      <c r="AZ103" s="48" t="n">
        <f aca="false">workers_and_wage_central!B91</f>
        <v>8534.39352998572</v>
      </c>
      <c r="BA103" s="43" t="n">
        <f aca="false">(AZ103-AZ102)/AZ102</f>
        <v>0.00125764925570442</v>
      </c>
      <c r="BB103" s="7"/>
      <c r="BC103" s="7"/>
      <c r="BD103" s="7"/>
      <c r="BE103" s="7"/>
      <c r="BF103" s="7" t="n">
        <f aca="false">BF102*(1+AY103)*(1+BA103)*(1-BE103)</f>
        <v>154.191936137913</v>
      </c>
      <c r="BG103" s="7"/>
      <c r="BH103" s="7" t="n">
        <f aca="false">BH102+1</f>
        <v>72</v>
      </c>
      <c r="BI103" s="43" t="n">
        <f aca="false">T110/AG110</f>
        <v>0.0153186052897824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220746522.076979</v>
      </c>
      <c r="E104" s="9"/>
      <c r="F104" s="42" t="n">
        <f aca="false">'Central pensions'!I104</f>
        <v>40123293.4137437</v>
      </c>
      <c r="G104" s="9" t="n">
        <f aca="false">'Central pensions'!K104</f>
        <v>0</v>
      </c>
      <c r="H104" s="9" t="n">
        <f aca="false">'Central pensions'!V104</f>
        <v>0</v>
      </c>
      <c r="I104" s="42" t="n">
        <f aca="false">'Central pensions'!M104</f>
        <v>0</v>
      </c>
      <c r="J104" s="9" t="n">
        <f aca="false">'Central pensions'!W104</f>
        <v>0</v>
      </c>
      <c r="K104" s="9"/>
      <c r="L104" s="42" t="n">
        <f aca="false">'Central pensions'!N104</f>
        <v>3924801.87242028</v>
      </c>
      <c r="M104" s="42"/>
      <c r="N104" s="42" t="n">
        <f aca="false">'Central pensions'!L104</f>
        <v>1723343.04904693</v>
      </c>
      <c r="O104" s="9"/>
      <c r="P104" s="9" t="n">
        <f aca="false">'Central pensions'!X104</f>
        <v>29847140.5611652</v>
      </c>
      <c r="Q104" s="42"/>
      <c r="R104" s="42" t="n">
        <f aca="false">'Central SIPA income'!G99</f>
        <v>32621538.7728655</v>
      </c>
      <c r="S104" s="42"/>
      <c r="T104" s="9" t="n">
        <f aca="false">'Central SIPA income'!J99</f>
        <v>124731280.862273</v>
      </c>
      <c r="U104" s="9"/>
      <c r="V104" s="42" t="n">
        <f aca="false">'Central SIPA income'!F99</f>
        <v>159111.085813279</v>
      </c>
      <c r="W104" s="42"/>
      <c r="X104" s="42" t="n">
        <f aca="false">'Central SIPA income'!M99</f>
        <v>399641.174564028</v>
      </c>
      <c r="Y104" s="9"/>
      <c r="Z104" s="9" t="n">
        <f aca="false">R104+V104-N104-L104-F104</f>
        <v>-12990788.4765321</v>
      </c>
      <c r="AA104" s="9"/>
      <c r="AB104" s="9" t="n">
        <f aca="false">T104-P104-D104</f>
        <v>-125862381.775871</v>
      </c>
      <c r="AC104" s="24"/>
      <c r="AD104" s="9"/>
      <c r="AE104" s="9"/>
      <c r="AF104" s="9"/>
      <c r="AG104" s="9" t="n">
        <f aca="false">BF104/100*$AG$37</f>
        <v>8128633972.7588</v>
      </c>
      <c r="AH104" s="43" t="n">
        <f aca="false">(AG104-AG103)/AG103</f>
        <v>0.00392742458872862</v>
      </c>
      <c r="AI104" s="43"/>
      <c r="AJ104" s="43" t="n">
        <f aca="false">AB104/AG104</f>
        <v>-0.0154838294106574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7" t="n">
        <f aca="false">workers_and_wage_central!C92</f>
        <v>13759075</v>
      </c>
      <c r="AY104" s="43" t="n">
        <f aca="false">(AW104-AW103)/AW103</f>
        <v>-0.000560914786496816</v>
      </c>
      <c r="AZ104" s="48" t="n">
        <f aca="false">workers_and_wage_central!B92</f>
        <v>8572.72028255225</v>
      </c>
      <c r="BA104" s="43" t="n">
        <f aca="false">(AZ104-AZ103)/AZ103</f>
        <v>0.004490858364086</v>
      </c>
      <c r="BB104" s="7"/>
      <c r="BC104" s="7"/>
      <c r="BD104" s="7"/>
      <c r="BE104" s="7"/>
      <c r="BF104" s="7" t="n">
        <f aca="false">BF103*(1+AY104)*(1+BA104)*(1-BE104)</f>
        <v>154.797513339285</v>
      </c>
      <c r="BG104" s="7"/>
      <c r="BH104" s="0" t="n">
        <f aca="false">BH103+1</f>
        <v>73</v>
      </c>
      <c r="BI104" s="43" t="n">
        <f aca="false">T111/AG111</f>
        <v>0.0176006039262661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223317639.952268</v>
      </c>
      <c r="E105" s="9"/>
      <c r="F105" s="42" t="n">
        <f aca="false">'Central pensions'!I105</f>
        <v>40590624.5224783</v>
      </c>
      <c r="G105" s="9" t="n">
        <f aca="false">'Central pensions'!K105</f>
        <v>0</v>
      </c>
      <c r="H105" s="9" t="n">
        <f aca="false">'Central pensions'!V105</f>
        <v>0</v>
      </c>
      <c r="I105" s="42" t="n">
        <f aca="false">'Central pensions'!M105</f>
        <v>0</v>
      </c>
      <c r="J105" s="9" t="n">
        <f aca="false">'Central pensions'!W105</f>
        <v>0</v>
      </c>
      <c r="K105" s="9"/>
      <c r="L105" s="42" t="n">
        <f aca="false">'Central pensions'!N105</f>
        <v>3838937.19741748</v>
      </c>
      <c r="M105" s="42"/>
      <c r="N105" s="42" t="n">
        <f aca="false">'Central pensions'!L105</f>
        <v>1743737.48674769</v>
      </c>
      <c r="O105" s="9"/>
      <c r="P105" s="9" t="n">
        <f aca="false">'Central pensions'!X105</f>
        <v>29513792.5332899</v>
      </c>
      <c r="Q105" s="42"/>
      <c r="R105" s="42" t="n">
        <f aca="false">'Central SIPA income'!G100</f>
        <v>37667133.2498458</v>
      </c>
      <c r="S105" s="42"/>
      <c r="T105" s="9" t="n">
        <f aca="false">'Central SIPA income'!J100</f>
        <v>144023548.655258</v>
      </c>
      <c r="U105" s="9"/>
      <c r="V105" s="42" t="n">
        <f aca="false">'Central SIPA income'!F100</f>
        <v>156017.455025655</v>
      </c>
      <c r="W105" s="42"/>
      <c r="X105" s="42" t="n">
        <f aca="false">'Central SIPA income'!M100</f>
        <v>391870.865944022</v>
      </c>
      <c r="Y105" s="9"/>
      <c r="Z105" s="9" t="n">
        <f aca="false">R105+V105-N105-L105-F105</f>
        <v>-8350148.50177193</v>
      </c>
      <c r="AA105" s="9"/>
      <c r="AB105" s="9" t="n">
        <f aca="false">T105-P105-D105</f>
        <v>-108807883.8303</v>
      </c>
      <c r="AC105" s="24"/>
      <c r="AD105" s="9"/>
      <c r="AE105" s="9"/>
      <c r="AF105" s="9"/>
      <c r="AG105" s="9" t="n">
        <f aca="false">BF105/100*$AG$37</f>
        <v>8182494486.63333</v>
      </c>
      <c r="AH105" s="43" t="n">
        <f aca="false">(AG105-AG104)/AG104</f>
        <v>0.00662602278009192</v>
      </c>
      <c r="AI105" s="43" t="n">
        <f aca="false">(AG105-AG101)/AG101</f>
        <v>0.0216829395317313</v>
      </c>
      <c r="AJ105" s="43" t="n">
        <f aca="false">AB105/AG105</f>
        <v>-0.0132976421808832</v>
      </c>
      <c r="AK105" s="50"/>
      <c r="AL105" s="7"/>
      <c r="AM105" s="7"/>
      <c r="AN105" s="7"/>
      <c r="AO105" s="7"/>
      <c r="AP105" s="7"/>
      <c r="AQ105" s="7"/>
      <c r="AR105" s="7"/>
      <c r="AS105" s="7"/>
      <c r="AT105" s="7"/>
      <c r="AW105" s="47" t="n">
        <f aca="false">workers_and_wage_central!C93</f>
        <v>13785827</v>
      </c>
      <c r="AY105" s="43" t="n">
        <f aca="false">(AW105-AW104)/AW104</f>
        <v>0.00194431675094438</v>
      </c>
      <c r="AZ105" s="48" t="n">
        <f aca="false">workers_and_wage_central!B93</f>
        <v>8612.77735514803</v>
      </c>
      <c r="BA105" s="43" t="n">
        <f aca="false">(AZ105-AZ104)/AZ104</f>
        <v>0.00467262097391716</v>
      </c>
      <c r="BB105" s="7"/>
      <c r="BC105" s="7"/>
      <c r="BD105" s="7"/>
      <c r="BE105" s="7"/>
      <c r="BF105" s="7" t="n">
        <f aca="false">BF104*(1+AY105)*(1+BA105)*(1-BE105)</f>
        <v>155.823205188973</v>
      </c>
      <c r="BG105" s="50" t="e">
        <f aca="false">(BB105-BB101)/BB101</f>
        <v>#DIV/0!</v>
      </c>
      <c r="BH105" s="0" t="n">
        <f aca="false">BH104+1</f>
        <v>74</v>
      </c>
      <c r="BI105" s="43" t="n">
        <f aca="false">T112/AG112</f>
        <v>0.0153797019692736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224146005.331899</v>
      </c>
      <c r="E106" s="6"/>
      <c r="F106" s="8" t="n">
        <f aca="false">'Central pensions'!I106</f>
        <v>40741189.7357735</v>
      </c>
      <c r="G106" s="6" t="n">
        <f aca="false">'Central pensions'!K106</f>
        <v>0</v>
      </c>
      <c r="H106" s="6" t="n">
        <f aca="false">'Central pensions'!V106</f>
        <v>0</v>
      </c>
      <c r="I106" s="8" t="n">
        <f aca="false">'Central pensions'!M106</f>
        <v>0</v>
      </c>
      <c r="J106" s="6" t="n">
        <f aca="false">'Central pensions'!W106</f>
        <v>0</v>
      </c>
      <c r="K106" s="6"/>
      <c r="L106" s="8" t="n">
        <f aca="false">'Central pensions'!N106</f>
        <v>4578591.15616401</v>
      </c>
      <c r="M106" s="8"/>
      <c r="N106" s="8" t="n">
        <f aca="false">'Central pensions'!L106</f>
        <v>1750519.02957941</v>
      </c>
      <c r="O106" s="6"/>
      <c r="P106" s="6" t="n">
        <f aca="false">'Central pensions'!X106</f>
        <v>33389170.4891741</v>
      </c>
      <c r="Q106" s="8"/>
      <c r="R106" s="8" t="n">
        <f aca="false">'Central SIPA income'!G101</f>
        <v>32710940.9033847</v>
      </c>
      <c r="S106" s="8"/>
      <c r="T106" s="6" t="n">
        <f aca="false">'Central SIPA income'!J101</f>
        <v>125073117.656948</v>
      </c>
      <c r="U106" s="6"/>
      <c r="V106" s="8" t="n">
        <f aca="false">'Central SIPA income'!F101</f>
        <v>159837.901138042</v>
      </c>
      <c r="W106" s="8"/>
      <c r="X106" s="8" t="n">
        <f aca="false">'Central SIPA income'!M101</f>
        <v>401466.725113159</v>
      </c>
      <c r="Y106" s="6"/>
      <c r="Z106" s="6" t="n">
        <f aca="false">R106+V106-N106-L106-F106</f>
        <v>-14199521.1169941</v>
      </c>
      <c r="AA106" s="6"/>
      <c r="AB106" s="6" t="n">
        <f aca="false">T106-P106-D106</f>
        <v>-132462058.164125</v>
      </c>
      <c r="AC106" s="24"/>
      <c r="AD106" s="6"/>
      <c r="AE106" s="6"/>
      <c r="AF106" s="6"/>
      <c r="AG106" s="6" t="n">
        <f aca="false">BF106/100*$AG$37</f>
        <v>8179029072.79079</v>
      </c>
      <c r="AH106" s="36" t="n">
        <f aca="false">(AG106-AG105)/AG105</f>
        <v>-0.000423515573179027</v>
      </c>
      <c r="AI106" s="36"/>
      <c r="AJ106" s="36" t="n">
        <f aca="false">AB106/AG106</f>
        <v>-0.0161953279521633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0.00422839637874322</v>
      </c>
      <c r="AV106" s="5"/>
      <c r="AW106" s="40" t="n">
        <f aca="false">workers_and_wage_central!C94</f>
        <v>13771251</v>
      </c>
      <c r="AX106" s="5"/>
      <c r="AY106" s="36" t="n">
        <f aca="false">(AW106-AW105)/AW105</f>
        <v>-0.00105731778006499</v>
      </c>
      <c r="AZ106" s="41" t="n">
        <f aca="false">workers_and_wage_central!B94</f>
        <v>8618.24193023555</v>
      </c>
      <c r="BA106" s="36" t="n">
        <f aca="false">(AZ106-AZ105)/AZ105</f>
        <v>0.000634473046519107</v>
      </c>
      <c r="BB106" s="5"/>
      <c r="BC106" s="5"/>
      <c r="BD106" s="5"/>
      <c r="BE106" s="5"/>
      <c r="BF106" s="5" t="n">
        <f aca="false">BF105*(1+AY106)*(1+BA106)*(1-BE106)</f>
        <v>155.757211634913</v>
      </c>
      <c r="BG106" s="5"/>
      <c r="BH106" s="5" t="n">
        <f aca="false">BH105+1</f>
        <v>75</v>
      </c>
      <c r="BI106" s="36" t="n">
        <f aca="false">T113/AG113</f>
        <v>0.0176486788630302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228121661.225841</v>
      </c>
      <c r="E107" s="9"/>
      <c r="F107" s="42" t="n">
        <f aca="false">'Central pensions'!I107</f>
        <v>41463812.2552309</v>
      </c>
      <c r="G107" s="9" t="n">
        <f aca="false">'Central pensions'!K107</f>
        <v>0</v>
      </c>
      <c r="H107" s="9" t="n">
        <f aca="false">'Central pensions'!V107</f>
        <v>0</v>
      </c>
      <c r="I107" s="42" t="n">
        <f aca="false">'Central pensions'!M107</f>
        <v>0</v>
      </c>
      <c r="J107" s="9" t="n">
        <f aca="false">'Central pensions'!W107</f>
        <v>0</v>
      </c>
      <c r="K107" s="9"/>
      <c r="L107" s="42" t="n">
        <f aca="false">'Central pensions'!N107</f>
        <v>3879529.01262318</v>
      </c>
      <c r="M107" s="42"/>
      <c r="N107" s="42" t="n">
        <f aca="false">'Central pensions'!L107</f>
        <v>1781364.93087909</v>
      </c>
      <c r="O107" s="9"/>
      <c r="P107" s="9" t="n">
        <f aca="false">'Central pensions'!X107</f>
        <v>29931438.7510777</v>
      </c>
      <c r="Q107" s="42"/>
      <c r="R107" s="42" t="n">
        <f aca="false">'Central SIPA income'!G102</f>
        <v>37761997.3618207</v>
      </c>
      <c r="S107" s="42"/>
      <c r="T107" s="9" t="n">
        <f aca="false">'Central SIPA income'!J102</f>
        <v>144386269.809428</v>
      </c>
      <c r="U107" s="9"/>
      <c r="V107" s="42" t="n">
        <f aca="false">'Central SIPA income'!F102</f>
        <v>167157.037480283</v>
      </c>
      <c r="W107" s="42"/>
      <c r="X107" s="42" t="n">
        <f aca="false">'Central SIPA income'!M102</f>
        <v>419850.28543931</v>
      </c>
      <c r="Y107" s="9"/>
      <c r="Z107" s="9" t="n">
        <f aca="false">R107+V107-N107-L107-F107</f>
        <v>-9195551.79943214</v>
      </c>
      <c r="AA107" s="9"/>
      <c r="AB107" s="9" t="n">
        <f aca="false">T107-P107-D107</f>
        <v>-113666830.167491</v>
      </c>
      <c r="AC107" s="24"/>
      <c r="AD107" s="9"/>
      <c r="AE107" s="9"/>
      <c r="AF107" s="9"/>
      <c r="AG107" s="9" t="n">
        <f aca="false">BF107/100*$AG$37</f>
        <v>8229998372.22156</v>
      </c>
      <c r="AH107" s="43" t="n">
        <f aca="false">(AG107-AG106)/AG106</f>
        <v>0.00623170537445974</v>
      </c>
      <c r="AI107" s="43"/>
      <c r="AJ107" s="43" t="n">
        <f aca="false">AB107/AG107</f>
        <v>-0.0138112822173995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workers_and_wage_central!C95</f>
        <v>13799172</v>
      </c>
      <c r="AX107" s="7"/>
      <c r="AY107" s="43" t="n">
        <f aca="false">(AW107-AW106)/AW106</f>
        <v>0.00202748464899812</v>
      </c>
      <c r="AZ107" s="48" t="n">
        <f aca="false">workers_and_wage_central!B95</f>
        <v>8654.40160838333</v>
      </c>
      <c r="BA107" s="43" t="n">
        <f aca="false">(AZ107-AZ106)/AZ106</f>
        <v>0.00419571397977612</v>
      </c>
      <c r="BB107" s="7"/>
      <c r="BC107" s="7"/>
      <c r="BD107" s="7"/>
      <c r="BE107" s="7"/>
      <c r="BF107" s="7" t="n">
        <f aca="false">BF106*(1+AY107)*(1+BA107)*(1-BE107)</f>
        <v>156.727844687769</v>
      </c>
      <c r="BG107" s="7"/>
      <c r="BH107" s="7" t="n">
        <f aca="false">BH106+1</f>
        <v>76</v>
      </c>
      <c r="BI107" s="43" t="n">
        <f aca="false">T114/AG114</f>
        <v>0.0154379487023246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228928771.352923</v>
      </c>
      <c r="E108" s="9"/>
      <c r="F108" s="42" t="n">
        <f aca="false">'Central pensions'!I108</f>
        <v>41610514.0747723</v>
      </c>
      <c r="G108" s="9" t="n">
        <f aca="false">'Central pensions'!K108</f>
        <v>0</v>
      </c>
      <c r="H108" s="9" t="n">
        <f aca="false">'Central pensions'!V108</f>
        <v>0</v>
      </c>
      <c r="I108" s="42" t="n">
        <f aca="false">'Central pensions'!M108</f>
        <v>0</v>
      </c>
      <c r="J108" s="9" t="n">
        <f aca="false">'Central pensions'!W108</f>
        <v>0</v>
      </c>
      <c r="K108" s="9"/>
      <c r="L108" s="42" t="n">
        <f aca="false">'Central pensions'!N108</f>
        <v>3905695.92147946</v>
      </c>
      <c r="M108" s="42"/>
      <c r="N108" s="42" t="n">
        <f aca="false">'Central pensions'!L108</f>
        <v>1786638.61000713</v>
      </c>
      <c r="O108" s="9"/>
      <c r="P108" s="9" t="n">
        <f aca="false">'Central pensions'!X108</f>
        <v>30096233.1921008</v>
      </c>
      <c r="Q108" s="42"/>
      <c r="R108" s="42" t="n">
        <f aca="false">'Central SIPA income'!G103</f>
        <v>33261172.4739594</v>
      </c>
      <c r="S108" s="42"/>
      <c r="T108" s="9" t="n">
        <f aca="false">'Central SIPA income'!J103</f>
        <v>127176975.756546</v>
      </c>
      <c r="U108" s="9"/>
      <c r="V108" s="42" t="n">
        <f aca="false">'Central SIPA income'!F103</f>
        <v>166832.329587275</v>
      </c>
      <c r="W108" s="42"/>
      <c r="X108" s="42" t="n">
        <f aca="false">'Central SIPA income'!M103</f>
        <v>419034.712827957</v>
      </c>
      <c r="Y108" s="9"/>
      <c r="Z108" s="9" t="n">
        <f aca="false">R108+V108-N108-L108-F108</f>
        <v>-13874843.8027122</v>
      </c>
      <c r="AA108" s="9"/>
      <c r="AB108" s="9" t="n">
        <f aca="false">T108-P108-D108</f>
        <v>-131848028.788478</v>
      </c>
      <c r="AC108" s="24"/>
      <c r="AD108" s="9"/>
      <c r="AE108" s="9"/>
      <c r="AF108" s="9"/>
      <c r="AG108" s="9" t="n">
        <f aca="false">BF108/100*$AG$37</f>
        <v>8299933513.2628</v>
      </c>
      <c r="AH108" s="43" t="n">
        <f aca="false">(AG108-AG107)/AG107</f>
        <v>0.00849758868450026</v>
      </c>
      <c r="AI108" s="43"/>
      <c r="AJ108" s="43" t="n">
        <f aca="false">AB108/AG108</f>
        <v>-0.015885431922773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7" t="n">
        <f aca="false">workers_and_wage_central!C96</f>
        <v>13856294</v>
      </c>
      <c r="AY108" s="43" t="n">
        <f aca="false">(AW108-AW107)/AW107</f>
        <v>0.00413952373374287</v>
      </c>
      <c r="AZ108" s="48" t="n">
        <f aca="false">workers_and_wage_central!B96</f>
        <v>8691.9625682179</v>
      </c>
      <c r="BA108" s="43" t="n">
        <f aca="false">(AZ108-AZ107)/AZ107</f>
        <v>0.00434009900790715</v>
      </c>
      <c r="BB108" s="7"/>
      <c r="BC108" s="7"/>
      <c r="BD108" s="7"/>
      <c r="BE108" s="7"/>
      <c r="BF108" s="7" t="n">
        <f aca="false">BF107*(1+AY108)*(1+BA108)*(1-BE108)</f>
        <v>158.059653447334</v>
      </c>
      <c r="BG108" s="7"/>
      <c r="BH108" s="0" t="n">
        <f aca="false">BH107+1</f>
        <v>77</v>
      </c>
      <c r="BI108" s="43" t="n">
        <f aca="false">T115/AG115</f>
        <v>0.0176763568376608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230508155.916212</v>
      </c>
      <c r="E109" s="9"/>
      <c r="F109" s="42" t="n">
        <f aca="false">'Central pensions'!I109</f>
        <v>41897585.9146805</v>
      </c>
      <c r="G109" s="9" t="n">
        <f aca="false">'Central pensions'!K109</f>
        <v>0</v>
      </c>
      <c r="H109" s="9" t="n">
        <f aca="false">'Central pensions'!V109</f>
        <v>0</v>
      </c>
      <c r="I109" s="42" t="n">
        <f aca="false">'Central pensions'!M109</f>
        <v>0</v>
      </c>
      <c r="J109" s="9" t="n">
        <f aca="false">'Central pensions'!W109</f>
        <v>0</v>
      </c>
      <c r="K109" s="9"/>
      <c r="L109" s="42" t="n">
        <f aca="false">'Central pensions'!N109</f>
        <v>3862574.53696773</v>
      </c>
      <c r="M109" s="42"/>
      <c r="N109" s="42" t="n">
        <f aca="false">'Central pensions'!L109</f>
        <v>1798990.96586565</v>
      </c>
      <c r="O109" s="9"/>
      <c r="P109" s="9" t="n">
        <f aca="false">'Central pensions'!X109</f>
        <v>29940435.1402784</v>
      </c>
      <c r="Q109" s="42"/>
      <c r="R109" s="42" t="n">
        <f aca="false">'Central SIPA income'!G104</f>
        <v>38160118.7891478</v>
      </c>
      <c r="S109" s="42"/>
      <c r="T109" s="9" t="n">
        <f aca="false">'Central SIPA income'!J104</f>
        <v>145908521.592674</v>
      </c>
      <c r="U109" s="9"/>
      <c r="V109" s="42" t="n">
        <f aca="false">'Central SIPA income'!F104</f>
        <v>160803.221539011</v>
      </c>
      <c r="W109" s="42"/>
      <c r="X109" s="42" t="n">
        <f aca="false">'Central SIPA income'!M104</f>
        <v>403891.331650801</v>
      </c>
      <c r="Y109" s="9"/>
      <c r="Z109" s="9" t="n">
        <f aca="false">R109+V109-N109-L109-F109</f>
        <v>-9238229.40682707</v>
      </c>
      <c r="AA109" s="9"/>
      <c r="AB109" s="9" t="n">
        <f aca="false">T109-P109-D109</f>
        <v>-114540069.463816</v>
      </c>
      <c r="AC109" s="24"/>
      <c r="AD109" s="9"/>
      <c r="AE109" s="9"/>
      <c r="AF109" s="9"/>
      <c r="AG109" s="9" t="n">
        <f aca="false">BF109/100*$AG$37</f>
        <v>8321578138.22052</v>
      </c>
      <c r="AH109" s="43" t="n">
        <f aca="false">(AG109-AG108)/AG108</f>
        <v>0.0026078070291919</v>
      </c>
      <c r="AI109" s="43" t="n">
        <f aca="false">(AG109-AG105)/AG105</f>
        <v>0.0169977079501114</v>
      </c>
      <c r="AJ109" s="43" t="n">
        <f aca="false">AB109/AG109</f>
        <v>-0.0137642244729687</v>
      </c>
      <c r="AK109" s="50"/>
      <c r="AL109" s="7"/>
      <c r="AM109" s="7"/>
      <c r="AN109" s="7"/>
      <c r="AO109" s="7"/>
      <c r="AP109" s="7"/>
      <c r="AQ109" s="7"/>
      <c r="AR109" s="7"/>
      <c r="AS109" s="7"/>
      <c r="AT109" s="7"/>
      <c r="AW109" s="47" t="n">
        <f aca="false">workers_and_wage_central!C97</f>
        <v>13824875</v>
      </c>
      <c r="AY109" s="43" t="n">
        <f aca="false">(AW109-AW108)/AW108</f>
        <v>-0.00226748941672283</v>
      </c>
      <c r="AZ109" s="48" t="n">
        <f aca="false">workers_and_wage_central!B97</f>
        <v>8734.43476769758</v>
      </c>
      <c r="BA109" s="43" t="n">
        <f aca="false">(AZ109-AZ108)/AZ108</f>
        <v>0.00488637625235308</v>
      </c>
      <c r="BB109" s="7"/>
      <c r="BC109" s="7"/>
      <c r="BD109" s="7"/>
      <c r="BE109" s="7"/>
      <c r="BF109" s="7" t="n">
        <f aca="false">BF108*(1+AY109)*(1+BA109)*(1-BE109)</f>
        <v>158.471842522625</v>
      </c>
      <c r="BG109" s="50" t="e">
        <f aca="false">(BB109-BB105)/BB105</f>
        <v>#DIV/0!</v>
      </c>
      <c r="BH109" s="0" t="n">
        <f aca="false">BH108+1</f>
        <v>78</v>
      </c>
      <c r="BI109" s="43" t="n">
        <f aca="false">T116/AG116</f>
        <v>0.0154091396273969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232032664.642409</v>
      </c>
      <c r="E110" s="6"/>
      <c r="F110" s="8" t="n">
        <f aca="false">'Central pensions'!I110</f>
        <v>42174683.4216195</v>
      </c>
      <c r="G110" s="6" t="n">
        <f aca="false">'Central pensions'!K110</f>
        <v>0</v>
      </c>
      <c r="H110" s="6" t="n">
        <f aca="false">'Central pensions'!V110</f>
        <v>0</v>
      </c>
      <c r="I110" s="8" t="n">
        <f aca="false">'Central pensions'!M110</f>
        <v>0</v>
      </c>
      <c r="J110" s="6" t="n">
        <f aca="false">'Central pensions'!W110</f>
        <v>0</v>
      </c>
      <c r="K110" s="6"/>
      <c r="L110" s="8" t="n">
        <f aca="false">'Central pensions'!N110</f>
        <v>4705063.00198127</v>
      </c>
      <c r="M110" s="8"/>
      <c r="N110" s="8" t="n">
        <f aca="false">'Central pensions'!L110</f>
        <v>1808957.54969827</v>
      </c>
      <c r="O110" s="6"/>
      <c r="P110" s="6" t="n">
        <f aca="false">'Central pensions'!X110</f>
        <v>34366944.9938848</v>
      </c>
      <c r="Q110" s="8"/>
      <c r="R110" s="8" t="n">
        <f aca="false">'Central SIPA income'!G105</f>
        <v>33532802.3044623</v>
      </c>
      <c r="S110" s="8"/>
      <c r="T110" s="6" t="n">
        <f aca="false">'Central SIPA income'!J105</f>
        <v>128215575.956093</v>
      </c>
      <c r="U110" s="6"/>
      <c r="V110" s="8" t="n">
        <f aca="false">'Central SIPA income'!F105</f>
        <v>160101.684522959</v>
      </c>
      <c r="W110" s="8"/>
      <c r="X110" s="8" t="n">
        <f aca="false">'Central SIPA income'!M105</f>
        <v>402129.272925211</v>
      </c>
      <c r="Y110" s="6"/>
      <c r="Z110" s="6" t="n">
        <f aca="false">R110+V110-N110-L110-F110</f>
        <v>-14995799.9843138</v>
      </c>
      <c r="AA110" s="6"/>
      <c r="AB110" s="6" t="n">
        <f aca="false">T110-P110-D110</f>
        <v>-138184033.680201</v>
      </c>
      <c r="AC110" s="24"/>
      <c r="AD110" s="6"/>
      <c r="AE110" s="6"/>
      <c r="AF110" s="6"/>
      <c r="AG110" s="6" t="n">
        <f aca="false">BF110/100*$AG$37</f>
        <v>8369924907.04189</v>
      </c>
      <c r="AH110" s="36" t="n">
        <f aca="false">(AG110-AG109)/AG109</f>
        <v>0.00580980770934841</v>
      </c>
      <c r="AI110" s="36"/>
      <c r="AJ110" s="36" t="n">
        <f aca="false">AB110/AG110</f>
        <v>-0.0165095906134046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0.00655407808000281</v>
      </c>
      <c r="AV110" s="5"/>
      <c r="AW110" s="40" t="n">
        <f aca="false">workers_and_wage_central!C98</f>
        <v>13856766</v>
      </c>
      <c r="AX110" s="5"/>
      <c r="AY110" s="36" t="n">
        <f aca="false">(AW110-AW109)/AW109</f>
        <v>0.00230678396730531</v>
      </c>
      <c r="AZ110" s="41" t="n">
        <f aca="false">workers_and_wage_central!B98</f>
        <v>8764.96128198841</v>
      </c>
      <c r="BA110" s="36" t="n">
        <f aca="false">(AZ110-AZ109)/AZ109</f>
        <v>0.00349496162061042</v>
      </c>
      <c r="BB110" s="5"/>
      <c r="BC110" s="5"/>
      <c r="BD110" s="5"/>
      <c r="BE110" s="5"/>
      <c r="BF110" s="5" t="n">
        <f aca="false">BF109*(1+AY110)*(1+BA110)*(1-BE110)</f>
        <v>159.392533455028</v>
      </c>
      <c r="BG110" s="5"/>
      <c r="BH110" s="5" t="n">
        <f aca="false">BH109+1</f>
        <v>79</v>
      </c>
      <c r="BI110" s="36" t="n">
        <f aca="false">T117/AG117</f>
        <v>0.0177380042825538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235632817.781215</v>
      </c>
      <c r="E111" s="9"/>
      <c r="F111" s="42" t="n">
        <f aca="false">'Central pensions'!I111</f>
        <v>42829053.8704204</v>
      </c>
      <c r="G111" s="9" t="n">
        <f aca="false">'Central pensions'!K111</f>
        <v>0</v>
      </c>
      <c r="H111" s="9" t="n">
        <f aca="false">'Central pensions'!V111</f>
        <v>0</v>
      </c>
      <c r="I111" s="42" t="n">
        <f aca="false">'Central pensions'!M111</f>
        <v>0</v>
      </c>
      <c r="J111" s="9" t="n">
        <f aca="false">'Central pensions'!W111</f>
        <v>0</v>
      </c>
      <c r="K111" s="9"/>
      <c r="L111" s="42" t="n">
        <f aca="false">'Central pensions'!N111</f>
        <v>3961211.53818219</v>
      </c>
      <c r="M111" s="42"/>
      <c r="N111" s="42" t="n">
        <f aca="false">'Central pensions'!L111</f>
        <v>1836730.89460269</v>
      </c>
      <c r="O111" s="9"/>
      <c r="P111" s="9" t="n">
        <f aca="false">'Central pensions'!X111</f>
        <v>30659896.9613128</v>
      </c>
      <c r="Q111" s="42"/>
      <c r="R111" s="42" t="n">
        <f aca="false">'Central SIPA income'!G106</f>
        <v>38519863.8610073</v>
      </c>
      <c r="S111" s="42"/>
      <c r="T111" s="9" t="n">
        <f aca="false">'Central SIPA income'!J106</f>
        <v>147284038.054646</v>
      </c>
      <c r="U111" s="9"/>
      <c r="V111" s="42" t="n">
        <f aca="false">'Central SIPA income'!F106</f>
        <v>164238.10561802</v>
      </c>
      <c r="W111" s="42"/>
      <c r="X111" s="42" t="n">
        <f aca="false">'Central SIPA income'!M106</f>
        <v>412518.770152712</v>
      </c>
      <c r="Y111" s="9"/>
      <c r="Z111" s="9" t="n">
        <f aca="false">R111+V111-N111-L111-F111</f>
        <v>-9942894.33657997</v>
      </c>
      <c r="AA111" s="9"/>
      <c r="AB111" s="9" t="n">
        <f aca="false">T111-P111-D111</f>
        <v>-119008676.687882</v>
      </c>
      <c r="AC111" s="24"/>
      <c r="AD111" s="9"/>
      <c r="AE111" s="9"/>
      <c r="AF111" s="9"/>
      <c r="AG111" s="9" t="n">
        <f aca="false">BF111/100*$AG$37</f>
        <v>8368124109.35784</v>
      </c>
      <c r="AH111" s="43" t="n">
        <f aca="false">(AG111-AG110)/AG110</f>
        <v>-0.000215150996461068</v>
      </c>
      <c r="AI111" s="43"/>
      <c r="AJ111" s="43" t="n">
        <f aca="false">AB111/AG111</f>
        <v>-0.0142216672616982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workers_and_wage_central!C99</f>
        <v>13799424</v>
      </c>
      <c r="AX111" s="7"/>
      <c r="AY111" s="43" t="n">
        <f aca="false">(AW111-AW110)/AW110</f>
        <v>-0.00413819501606652</v>
      </c>
      <c r="AZ111" s="48" t="n">
        <f aca="false">workers_and_wage_central!B99</f>
        <v>8799.48949540848</v>
      </c>
      <c r="BA111" s="43" t="n">
        <f aca="false">(AZ111-AZ110)/AZ110</f>
        <v>0.00393934580076489</v>
      </c>
      <c r="BB111" s="7"/>
      <c r="BC111" s="7"/>
      <c r="BD111" s="7"/>
      <c r="BE111" s="7"/>
      <c r="BF111" s="7" t="n">
        <f aca="false">BF110*(1+AY111)*(1+BA111)*(1-BE111)</f>
        <v>159.358239992627</v>
      </c>
      <c r="BG111" s="7"/>
      <c r="BH111" s="7" t="n">
        <f aca="false">BH110+1</f>
        <v>80</v>
      </c>
      <c r="BI111" s="43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235902474.553067</v>
      </c>
      <c r="E112" s="9"/>
      <c r="F112" s="42" t="n">
        <f aca="false">'Central pensions'!I112</f>
        <v>42878067.1806922</v>
      </c>
      <c r="G112" s="9" t="n">
        <f aca="false">'Central pensions'!K112</f>
        <v>0</v>
      </c>
      <c r="H112" s="9" t="n">
        <f aca="false">'Central pensions'!V112</f>
        <v>0</v>
      </c>
      <c r="I112" s="42" t="n">
        <f aca="false">'Central pensions'!M112</f>
        <v>0</v>
      </c>
      <c r="J112" s="9" t="n">
        <f aca="false">'Central pensions'!W112</f>
        <v>0</v>
      </c>
      <c r="K112" s="9"/>
      <c r="L112" s="42" t="n">
        <f aca="false">'Central pensions'!N112</f>
        <v>3860541.78735536</v>
      </c>
      <c r="M112" s="42"/>
      <c r="N112" s="42" t="n">
        <f aca="false">'Central pensions'!L112</f>
        <v>1837205.46061788</v>
      </c>
      <c r="O112" s="9"/>
      <c r="P112" s="9" t="n">
        <f aca="false">'Central pensions'!X112</f>
        <v>30140132.0679045</v>
      </c>
      <c r="Q112" s="42"/>
      <c r="R112" s="42" t="n">
        <f aca="false">'Central SIPA income'!G107</f>
        <v>33989943.4287416</v>
      </c>
      <c r="S112" s="42"/>
      <c r="T112" s="9" t="n">
        <f aca="false">'Central SIPA income'!J107</f>
        <v>129963494.665973</v>
      </c>
      <c r="U112" s="9"/>
      <c r="V112" s="42" t="n">
        <f aca="false">'Central SIPA income'!F107</f>
        <v>167455.230437201</v>
      </c>
      <c r="W112" s="42"/>
      <c r="X112" s="42" t="n">
        <f aca="false">'Central SIPA income'!M107</f>
        <v>420599.260175673</v>
      </c>
      <c r="Y112" s="9"/>
      <c r="Z112" s="9" t="n">
        <f aca="false">R112+V112-N112-L112-F112</f>
        <v>-14418415.7694867</v>
      </c>
      <c r="AA112" s="9"/>
      <c r="AB112" s="9" t="n">
        <f aca="false">T112-P112-D112</f>
        <v>-136079111.954998</v>
      </c>
      <c r="AC112" s="24"/>
      <c r="AD112" s="9"/>
      <c r="AE112" s="9"/>
      <c r="AF112" s="9"/>
      <c r="AG112" s="9" t="n">
        <f aca="false">BF112/100*$AG$37</f>
        <v>8450325950.76427</v>
      </c>
      <c r="AH112" s="43" t="n">
        <f aca="false">(AG112-AG111)/AG111</f>
        <v>0.00982321011641154</v>
      </c>
      <c r="AI112" s="43"/>
      <c r="AJ112" s="43" t="n">
        <f aca="false">AB112/AG112</f>
        <v>-0.0161034157437075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7" t="n">
        <f aca="false">workers_and_wage_central!C100</f>
        <v>13844204</v>
      </c>
      <c r="AY112" s="43" t="n">
        <f aca="false">(AW112-AW111)/AW111</f>
        <v>0.00324506298233897</v>
      </c>
      <c r="AZ112" s="48" t="n">
        <f aca="false">workers_and_wage_central!B100</f>
        <v>8857.18660127158</v>
      </c>
      <c r="BA112" s="43" t="n">
        <f aca="false">(AZ112-AZ111)/AZ111</f>
        <v>0.00655686967899706</v>
      </c>
      <c r="BB112" s="7"/>
      <c r="BC112" s="7"/>
      <c r="BD112" s="7"/>
      <c r="BE112" s="7"/>
      <c r="BF112" s="7" t="n">
        <f aca="false">BF111*(1+AY112)*(1+BA112)*(1-BE112)</f>
        <v>160.923649467856</v>
      </c>
      <c r="BG112" s="7"/>
      <c r="BH112" s="0" t="n">
        <f aca="false">BH111+1</f>
        <v>81</v>
      </c>
      <c r="BI112" s="43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237870795.266309</v>
      </c>
      <c r="E113" s="9"/>
      <c r="F113" s="42" t="n">
        <f aca="false">'Central pensions'!I113</f>
        <v>43235832.7697793</v>
      </c>
      <c r="G113" s="9" t="n">
        <f aca="false">'Central pensions'!K113</f>
        <v>0</v>
      </c>
      <c r="H113" s="9" t="n">
        <f aca="false">'Central pensions'!V113</f>
        <v>0</v>
      </c>
      <c r="I113" s="42" t="n">
        <f aca="false">'Central pensions'!M113</f>
        <v>0</v>
      </c>
      <c r="J113" s="9" t="n">
        <f aca="false">'Central pensions'!W113</f>
        <v>0</v>
      </c>
      <c r="K113" s="9"/>
      <c r="L113" s="42" t="n">
        <f aca="false">'Central pensions'!N113</f>
        <v>3910923.4067688</v>
      </c>
      <c r="M113" s="42"/>
      <c r="N113" s="42" t="n">
        <f aca="false">'Central pensions'!L113</f>
        <v>1850869.44003896</v>
      </c>
      <c r="O113" s="9"/>
      <c r="P113" s="9" t="n">
        <f aca="false">'Central pensions'!X113</f>
        <v>30476737.7137941</v>
      </c>
      <c r="Q113" s="42"/>
      <c r="R113" s="42" t="n">
        <f aca="false">'Central SIPA income'!G108</f>
        <v>39425688.6694501</v>
      </c>
      <c r="S113" s="42"/>
      <c r="T113" s="9" t="n">
        <f aca="false">'Central SIPA income'!J108</f>
        <v>150747537.719103</v>
      </c>
      <c r="U113" s="9"/>
      <c r="V113" s="42" t="n">
        <f aca="false">'Central SIPA income'!F108</f>
        <v>168444.149045955</v>
      </c>
      <c r="W113" s="42"/>
      <c r="X113" s="42" t="n">
        <f aca="false">'Central SIPA income'!M108</f>
        <v>423083.138607716</v>
      </c>
      <c r="Y113" s="9"/>
      <c r="Z113" s="9" t="n">
        <f aca="false">R113+V113-N113-L113-F113</f>
        <v>-9403492.79809095</v>
      </c>
      <c r="AA113" s="9"/>
      <c r="AB113" s="9" t="n">
        <f aca="false">T113-P113-D113</f>
        <v>-117599995.261</v>
      </c>
      <c r="AC113" s="24"/>
      <c r="AD113" s="9"/>
      <c r="AE113" s="9"/>
      <c r="AF113" s="9"/>
      <c r="AG113" s="9" t="n">
        <f aca="false">BF113/100*$AG$37</f>
        <v>8541576334.92235</v>
      </c>
      <c r="AH113" s="43" t="n">
        <f aca="false">(AG113-AG112)/AG112</f>
        <v>0.0107984454907124</v>
      </c>
      <c r="AI113" s="43" t="n">
        <f aca="false">(AG113-AG109)/AG109</f>
        <v>0.0264370763631236</v>
      </c>
      <c r="AJ113" s="43" t="n">
        <f aca="false">AB113/AG113</f>
        <v>-0.0137679499251433</v>
      </c>
      <c r="AK113" s="50"/>
      <c r="AL113" s="7"/>
      <c r="AM113" s="7"/>
      <c r="AN113" s="7"/>
      <c r="AO113" s="7"/>
      <c r="AP113" s="7"/>
      <c r="AQ113" s="7"/>
      <c r="AR113" s="7"/>
      <c r="AS113" s="7"/>
      <c r="AT113" s="7"/>
      <c r="AW113" s="47" t="n">
        <f aca="false">workers_and_wage_central!C101</f>
        <v>13935996</v>
      </c>
      <c r="AY113" s="43" t="n">
        <f aca="false">(AW113-AW112)/AW112</f>
        <v>0.00663035592367752</v>
      </c>
      <c r="AZ113" s="48" t="n">
        <f aca="false">workers_and_wage_central!B101</f>
        <v>8893.86098412601</v>
      </c>
      <c r="BA113" s="43" t="n">
        <f aca="false">(AZ113-AZ112)/AZ112</f>
        <v>0.00414063567873458</v>
      </c>
      <c r="BB113" s="7"/>
      <c r="BC113" s="7"/>
      <c r="BD113" s="7"/>
      <c r="BE113" s="7"/>
      <c r="BF113" s="7" t="n">
        <f aca="false">BF112*(1+AY113)*(1+BA113)*(1-BE113)</f>
        <v>162.661374724801</v>
      </c>
      <c r="BG113" s="50" t="e">
        <f aca="false">(BB113-BB109)/BB109</f>
        <v>#DIV/0!</v>
      </c>
      <c r="BH113" s="0" t="n">
        <f aca="false">BH112+1</f>
        <v>82</v>
      </c>
      <c r="BI113" s="43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238132233.522355</v>
      </c>
      <c r="E114" s="6"/>
      <c r="F114" s="8" t="n">
        <f aca="false">'Central pensions'!I114</f>
        <v>43283352.267519</v>
      </c>
      <c r="G114" s="6" t="n">
        <f aca="false">'Central pensions'!K114</f>
        <v>0</v>
      </c>
      <c r="H114" s="6" t="n">
        <f aca="false">'Central pensions'!V114</f>
        <v>0</v>
      </c>
      <c r="I114" s="8" t="n">
        <f aca="false">'Central pensions'!M114</f>
        <v>0</v>
      </c>
      <c r="J114" s="6" t="n">
        <f aca="false">'Central pensions'!W114</f>
        <v>0</v>
      </c>
      <c r="K114" s="6"/>
      <c r="L114" s="8" t="n">
        <f aca="false">'Central pensions'!N114</f>
        <v>4676100.35525553</v>
      </c>
      <c r="M114" s="8"/>
      <c r="N114" s="8" t="n">
        <f aca="false">'Central pensions'!L114</f>
        <v>1852204.94491576</v>
      </c>
      <c r="O114" s="6"/>
      <c r="P114" s="6" t="n">
        <f aca="false">'Central pensions'!X114</f>
        <v>34454592.0907844</v>
      </c>
      <c r="Q114" s="8"/>
      <c r="R114" s="8" t="n">
        <f aca="false">'Central SIPA income'!G109</f>
        <v>34553933.6364168</v>
      </c>
      <c r="S114" s="8"/>
      <c r="T114" s="6" t="n">
        <f aca="false">'Central SIPA income'!J109</f>
        <v>132119960.10701</v>
      </c>
      <c r="U114" s="6"/>
      <c r="V114" s="8" t="n">
        <f aca="false">'Central SIPA income'!F109</f>
        <v>165580.194286063</v>
      </c>
      <c r="W114" s="8"/>
      <c r="X114" s="8" t="n">
        <f aca="false">'Central SIPA income'!M109</f>
        <v>415889.709951936</v>
      </c>
      <c r="Y114" s="6"/>
      <c r="Z114" s="6" t="n">
        <f aca="false">R114+V114-N114-L114-F114</f>
        <v>-15092143.7369874</v>
      </c>
      <c r="AA114" s="6"/>
      <c r="AB114" s="6" t="n">
        <f aca="false">T114-P114-D114</f>
        <v>-140466865.506129</v>
      </c>
      <c r="AC114" s="24"/>
      <c r="AD114" s="6"/>
      <c r="AE114" s="6"/>
      <c r="AF114" s="6"/>
      <c r="AG114" s="6" t="n">
        <f aca="false">BF114/100*$AG$37</f>
        <v>8558129234.30141</v>
      </c>
      <c r="AH114" s="36" t="n">
        <f aca="false">(AG114-AG113)/AG113</f>
        <v>0.00193792090944442</v>
      </c>
      <c r="AI114" s="36"/>
      <c r="AJ114" s="36" t="n">
        <f aca="false">AB114/AG114</f>
        <v>-0.0164132676266597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0.00348449489315416</v>
      </c>
      <c r="AV114" s="5"/>
      <c r="AW114" s="40" t="n">
        <f aca="false">workers_and_wage_central!C102</f>
        <v>13980296</v>
      </c>
      <c r="AX114" s="5"/>
      <c r="AY114" s="36" t="n">
        <f aca="false">(AW114-AW113)/AW113</f>
        <v>0.00317881836361032</v>
      </c>
      <c r="AZ114" s="41" t="n">
        <f aca="false">workers_and_wage_central!B102</f>
        <v>8882.85958611911</v>
      </c>
      <c r="BA114" s="36" t="n">
        <f aca="false">(AZ114-AZ113)/AZ113</f>
        <v>-0.00123696536594551</v>
      </c>
      <c r="BB114" s="5"/>
      <c r="BC114" s="5"/>
      <c r="BD114" s="5"/>
      <c r="BE114" s="5"/>
      <c r="BF114" s="5" t="n">
        <f aca="false">BF113*(1+AY114)*(1+BA114)*(1-BE114)</f>
        <v>162.976599604039</v>
      </c>
      <c r="BG114" s="5"/>
      <c r="BH114" s="5" t="n">
        <f aca="false">BH113+1</f>
        <v>83</v>
      </c>
      <c r="BI114" s="36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240296763.542688</v>
      </c>
      <c r="E115" s="9"/>
      <c r="F115" s="42" t="n">
        <f aca="false">'Central pensions'!I115</f>
        <v>43676781.2207435</v>
      </c>
      <c r="G115" s="9" t="n">
        <f aca="false">'Central pensions'!K115</f>
        <v>0</v>
      </c>
      <c r="H115" s="9" t="n">
        <f aca="false">'Central pensions'!V115</f>
        <v>0</v>
      </c>
      <c r="I115" s="42" t="n">
        <f aca="false">'Central pensions'!M115</f>
        <v>0</v>
      </c>
      <c r="J115" s="9" t="n">
        <f aca="false">'Central pensions'!W115</f>
        <v>0</v>
      </c>
      <c r="K115" s="9"/>
      <c r="L115" s="42" t="n">
        <f aca="false">'Central pensions'!N115</f>
        <v>3911260.58164562</v>
      </c>
      <c r="M115" s="42"/>
      <c r="N115" s="42" t="n">
        <f aca="false">'Central pensions'!L115</f>
        <v>1868098.65251886</v>
      </c>
      <c r="O115" s="9"/>
      <c r="P115" s="9" t="n">
        <f aca="false">'Central pensions'!X115</f>
        <v>30573277.3594576</v>
      </c>
      <c r="Q115" s="42"/>
      <c r="R115" s="42" t="n">
        <f aca="false">'Central SIPA income'!G110</f>
        <v>39654305.0327973</v>
      </c>
      <c r="S115" s="42"/>
      <c r="T115" s="9" t="n">
        <f aca="false">'Central SIPA income'!J110</f>
        <v>151621672.19893</v>
      </c>
      <c r="U115" s="9"/>
      <c r="V115" s="42" t="n">
        <f aca="false">'Central SIPA income'!F110</f>
        <v>165443.806277359</v>
      </c>
      <c r="W115" s="42"/>
      <c r="X115" s="42" t="n">
        <f aca="false">'Central SIPA income'!M110</f>
        <v>415547.142595826</v>
      </c>
      <c r="Y115" s="9"/>
      <c r="Z115" s="9" t="n">
        <f aca="false">R115+V115-N115-L115-F115</f>
        <v>-9636391.61583327</v>
      </c>
      <c r="AA115" s="9"/>
      <c r="AB115" s="9" t="n">
        <f aca="false">T115-P115-D115</f>
        <v>-119248368.703216</v>
      </c>
      <c r="AC115" s="24"/>
      <c r="AD115" s="9"/>
      <c r="AE115" s="9"/>
      <c r="AF115" s="9"/>
      <c r="AG115" s="9" t="n">
        <f aca="false">BF115/100*$AG$37</f>
        <v>8577653958.41574</v>
      </c>
      <c r="AH115" s="43" t="n">
        <f aca="false">(AG115-AG114)/AG114</f>
        <v>0.00228142431363019</v>
      </c>
      <c r="AI115" s="43"/>
      <c r="AJ115" s="43" t="n">
        <f aca="false">AB115/AG115</f>
        <v>-0.013902212572497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workers_and_wage_central!C103</f>
        <v>13971096</v>
      </c>
      <c r="AX115" s="7"/>
      <c r="AY115" s="43" t="n">
        <f aca="false">(AW115-AW114)/AW114</f>
        <v>-0.000658069042314984</v>
      </c>
      <c r="AZ115" s="48" t="n">
        <f aca="false">workers_and_wage_central!B103</f>
        <v>8908.9878870803</v>
      </c>
      <c r="BA115" s="43" t="n">
        <f aca="false">(AZ115-AZ114)/AZ114</f>
        <v>0.00294142901932313</v>
      </c>
      <c r="BB115" s="7"/>
      <c r="BC115" s="7"/>
      <c r="BD115" s="7"/>
      <c r="BE115" s="7"/>
      <c r="BF115" s="7" t="n">
        <f aca="false">BF114*(1+AY115)*(1+BA115)*(1-BE115)</f>
        <v>163.348418380928</v>
      </c>
      <c r="BG115" s="7"/>
      <c r="BH115" s="7" t="n">
        <f aca="false">BH114+1</f>
        <v>84</v>
      </c>
      <c r="BI115" s="43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240941290.508724</v>
      </c>
      <c r="E116" s="9"/>
      <c r="F116" s="42" t="n">
        <f aca="false">'Central pensions'!I116</f>
        <v>43793931.6262313</v>
      </c>
      <c r="G116" s="9" t="n">
        <f aca="false">'Central pensions'!K116</f>
        <v>0</v>
      </c>
      <c r="H116" s="9" t="n">
        <f aca="false">'Central pensions'!V116</f>
        <v>0</v>
      </c>
      <c r="I116" s="42" t="n">
        <f aca="false">'Central pensions'!M116</f>
        <v>0</v>
      </c>
      <c r="J116" s="9" t="n">
        <f aca="false">'Central pensions'!W116</f>
        <v>0</v>
      </c>
      <c r="K116" s="9"/>
      <c r="L116" s="42" t="n">
        <f aca="false">'Central pensions'!N116</f>
        <v>3895330.09070512</v>
      </c>
      <c r="M116" s="42"/>
      <c r="N116" s="42" t="n">
        <f aca="false">'Central pensions'!L116</f>
        <v>1871327.07701629</v>
      </c>
      <c r="O116" s="9"/>
      <c r="P116" s="9" t="n">
        <f aca="false">'Central pensions'!X116</f>
        <v>30508375.8052826</v>
      </c>
      <c r="Q116" s="42"/>
      <c r="R116" s="42" t="n">
        <f aca="false">'Central SIPA income'!G111</f>
        <v>34802128.1215794</v>
      </c>
      <c r="S116" s="42"/>
      <c r="T116" s="9" t="n">
        <f aca="false">'Central SIPA income'!J111</f>
        <v>133068953.232467</v>
      </c>
      <c r="U116" s="9"/>
      <c r="V116" s="42" t="n">
        <f aca="false">'Central SIPA income'!F111</f>
        <v>167346.494743592</v>
      </c>
      <c r="W116" s="42"/>
      <c r="X116" s="42" t="n">
        <f aca="false">'Central SIPA income'!M111</f>
        <v>420326.147462696</v>
      </c>
      <c r="Y116" s="9"/>
      <c r="Z116" s="9" t="n">
        <f aca="false">R116+V116-N116-L116-F116</f>
        <v>-14591114.1776297</v>
      </c>
      <c r="AA116" s="9"/>
      <c r="AB116" s="9" t="n">
        <f aca="false">T116-P116-D116</f>
        <v>-138380713.08154</v>
      </c>
      <c r="AC116" s="24"/>
      <c r="AD116" s="9"/>
      <c r="AE116" s="9"/>
      <c r="AF116" s="9"/>
      <c r="AG116" s="9" t="n">
        <f aca="false">BF116/100*$AG$37</f>
        <v>8635715974.42566</v>
      </c>
      <c r="AH116" s="43" t="n">
        <f aca="false">(AG116-AG115)/AG115</f>
        <v>0.00676898558643253</v>
      </c>
      <c r="AI116" s="43"/>
      <c r="AJ116" s="43" t="n">
        <f aca="false">AB116/AG116</f>
        <v>-0.0160242316319051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7" t="n">
        <f aca="false">workers_and_wage_central!C104</f>
        <v>14001828</v>
      </c>
      <c r="AY116" s="43" t="n">
        <f aca="false">(AW116-AW115)/AW115</f>
        <v>0.00219968426242293</v>
      </c>
      <c r="AZ116" s="48" t="n">
        <f aca="false">workers_and_wage_central!B104</f>
        <v>8949.60638934812</v>
      </c>
      <c r="BA116" s="43" t="n">
        <f aca="false">(AZ116-AZ115)/AZ115</f>
        <v>0.00455927236434169</v>
      </c>
      <c r="BB116" s="7"/>
      <c r="BC116" s="7"/>
      <c r="BD116" s="7"/>
      <c r="BE116" s="7"/>
      <c r="BF116" s="7" t="n">
        <f aca="false">BF115*(1+AY116)*(1+BA116)*(1-BE116)</f>
        <v>164.454121470515</v>
      </c>
      <c r="BG116" s="7"/>
      <c r="BH116" s="0" t="n">
        <f aca="false">BH115+1</f>
        <v>85</v>
      </c>
      <c r="BI116" s="43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245474413.569435</v>
      </c>
      <c r="E117" s="9"/>
      <c r="F117" s="42" t="n">
        <f aca="false">'Central pensions'!I117</f>
        <v>44617880.4021132</v>
      </c>
      <c r="G117" s="9" t="n">
        <f aca="false">'Central pensions'!K117</f>
        <v>0</v>
      </c>
      <c r="H117" s="9" t="n">
        <f aca="false">'Central pensions'!V117</f>
        <v>0</v>
      </c>
      <c r="I117" s="42" t="n">
        <f aca="false">'Central pensions'!M117</f>
        <v>0</v>
      </c>
      <c r="J117" s="9" t="n">
        <f aca="false">'Central pensions'!W117</f>
        <v>0</v>
      </c>
      <c r="K117" s="9"/>
      <c r="L117" s="42" t="n">
        <f aca="false">'Central pensions'!N117</f>
        <v>3959932.92195066</v>
      </c>
      <c r="M117" s="42"/>
      <c r="N117" s="42" t="n">
        <f aca="false">'Central pensions'!L117</f>
        <v>1906863.71790563</v>
      </c>
      <c r="O117" s="9"/>
      <c r="P117" s="9" t="n">
        <f aca="false">'Central pensions'!X117</f>
        <v>31039112.3168937</v>
      </c>
      <c r="Q117" s="42"/>
      <c r="R117" s="42" t="n">
        <f aca="false">'Central SIPA income'!G112</f>
        <v>40180126.2553423</v>
      </c>
      <c r="S117" s="42"/>
      <c r="T117" s="9" t="n">
        <f aca="false">'Central SIPA income'!J112</f>
        <v>153632195.21715</v>
      </c>
      <c r="U117" s="9"/>
      <c r="V117" s="42" t="n">
        <f aca="false">'Central SIPA income'!F112</f>
        <v>162935.170222417</v>
      </c>
      <c r="W117" s="42"/>
      <c r="X117" s="42" t="n">
        <f aca="false">'Central SIPA income'!M112</f>
        <v>409246.172085654</v>
      </c>
      <c r="Y117" s="9"/>
      <c r="Z117" s="9" t="n">
        <f aca="false">R117+V117-N117-L117-F117</f>
        <v>-10141615.6164047</v>
      </c>
      <c r="AA117" s="9"/>
      <c r="AB117" s="9" t="n">
        <f aca="false">T117-P117-D117</f>
        <v>-122881330.669179</v>
      </c>
      <c r="AC117" s="24"/>
      <c r="AD117" s="9"/>
      <c r="AE117" s="9"/>
      <c r="AF117" s="9"/>
      <c r="AG117" s="9" t="n">
        <f aca="false">BF117/100*$AG$37</f>
        <v>8661188303.36819</v>
      </c>
      <c r="AH117" s="43" t="n">
        <f aca="false">(AG117-AG116)/AG116</f>
        <v>0.00294964876310951</v>
      </c>
      <c r="AI117" s="43" t="n">
        <f aca="false">(AG117-AG113)/AG113</f>
        <v>0.0140035004963666</v>
      </c>
      <c r="AJ117" s="43" t="n">
        <f aca="false">AB117/AG117</f>
        <v>-0.0141875833159513</v>
      </c>
      <c r="AK117" s="50"/>
      <c r="AL117" s="54"/>
      <c r="AM117" s="7"/>
      <c r="AN117" s="7"/>
      <c r="AO117" s="7"/>
      <c r="AP117" s="7"/>
      <c r="AQ117" s="7"/>
      <c r="AR117" s="7"/>
      <c r="AS117" s="7"/>
      <c r="AT117" s="7"/>
      <c r="AW117" s="47" t="n">
        <f aca="false">workers_and_wage_central!C105</f>
        <v>13937694</v>
      </c>
      <c r="AY117" s="43" t="n">
        <f aca="false">(AW117-AW116)/AW116</f>
        <v>-0.00458040193037652</v>
      </c>
      <c r="AZ117" s="48" t="n">
        <f aca="false">workers_and_wage_central!B105</f>
        <v>9017.30747734079</v>
      </c>
      <c r="BA117" s="43" t="n">
        <f aca="false">(AZ117-AZ116)/AZ116</f>
        <v>0.00756470006024484</v>
      </c>
      <c r="BB117" s="7"/>
      <c r="BC117" s="7"/>
      <c r="BD117" s="7"/>
      <c r="BE117" s="7"/>
      <c r="BF117" s="7" t="n">
        <f aca="false">BF116*(1+AY117)*(1+BA117)*(1-BE117)</f>
        <v>164.939203366499</v>
      </c>
      <c r="BG117" s="50" t="e">
        <f aca="false">(BB117-BB113)/BB113</f>
        <v>#DIV/0!</v>
      </c>
      <c r="BH117" s="0" t="n">
        <f aca="false">BH116+1</f>
        <v>86</v>
      </c>
      <c r="BI117" s="43"/>
    </row>
    <row r="118" customFormat="false" ht="12.8" hidden="false" customHeight="false" outlineLevel="0" collapsed="false">
      <c r="AK118" s="5"/>
      <c r="AL118" s="35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27" t="n">
        <f aca="false">AVERAGE(AI29:AI117)</f>
        <v>0.0262548220233778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7"/>
    </row>
    <row r="121" customFormat="false" ht="12.8" hidden="false" customHeight="false" outlineLevel="0" collapsed="false">
      <c r="AK121" s="50"/>
      <c r="BF121" s="27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59</v>
      </c>
    </row>
    <row r="125" customFormat="false" ht="12.8" hidden="false" customHeight="false" outlineLevel="0" collapsed="false">
      <c r="AK125" s="50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27"/>
      <c r="AI130" s="27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27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7"/>
      <c r="AI135" s="27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5665901320.8228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5260049751.4821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5284711650.71247</v>
      </c>
      <c r="AJ138" s="27" t="n">
        <f aca="false">(AG138-AG134)/AG134</f>
        <v>0.0448661513634688</v>
      </c>
      <c r="AK138" s="27" t="n">
        <f aca="false">AVERAGE(AJ138:AJ230)</f>
        <v>0.0234016774778191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7"/>
      <c r="AI139" s="27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5450235053.74026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5068039238.74151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4963232196.24203</v>
      </c>
      <c r="AJ142" s="27" t="n">
        <f aca="false">(AG142-AG138)/AG138</f>
        <v>-0.0608319764101212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7"/>
      <c r="AI143" s="27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5069990023.3073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4587133830.61137</v>
      </c>
      <c r="AJ146" s="27" t="n">
        <f aca="false">(AG146-AG142)/AG142</f>
        <v>-0.0757769031872885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7"/>
      <c r="AI147" s="27"/>
      <c r="AK147" s="0" t="n">
        <f aca="false">100*AK144*AL144*AU144*AV144</f>
        <v>100.596883177987</v>
      </c>
      <c r="AL147" s="27" t="n">
        <f aca="false">(AK147-100)/100</f>
        <v>0.00596883177987451</v>
      </c>
      <c r="AM147" s="27"/>
      <c r="AN147" s="27"/>
      <c r="AO147" s="27"/>
      <c r="AP147" s="27"/>
      <c r="AQ147" s="27"/>
      <c r="AR147" s="27"/>
      <c r="AS147" s="27"/>
      <c r="AT147" s="27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4876058469.92848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5126112750.43764</v>
      </c>
      <c r="AH149" s="27" t="n">
        <f aca="false">AVERAGE(AJ138:AJ158)</f>
        <v>0.0106476951467973</v>
      </c>
      <c r="AI149" s="27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5251139890.69221</v>
      </c>
      <c r="AJ150" s="27" t="n">
        <f aca="false">(AG150-AG146)/AG146</f>
        <v>0.144754019525162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5226369460.21736</v>
      </c>
      <c r="AH151" s="27"/>
      <c r="AI151" s="27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5179906427.1055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5143864088.03437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5150886023.15632</v>
      </c>
      <c r="AJ154" s="27" t="n">
        <f aca="false">(AG154-AG150)/AG150</f>
        <v>-0.0190918295118346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5191114933.68337</v>
      </c>
      <c r="AH155" s="27"/>
      <c r="AI155" s="27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5218025886.82542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5234425948.92861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5305241126.2267</v>
      </c>
      <c r="AJ158" s="27" t="n">
        <f aca="false">(AG158-AG154)/AG154</f>
        <v>0.029966709101397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5330997785.57683</v>
      </c>
      <c r="AH159" s="27"/>
      <c r="AI159" s="27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5421873896.23317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5490230282.27943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5574769170.36902</v>
      </c>
      <c r="AJ162" s="27" t="n">
        <f aca="false">(AG162-AG158)/AG158</f>
        <v>0.0508041081883901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5597817736.06977</v>
      </c>
      <c r="AH163" s="27"/>
      <c r="AI163" s="27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5669462612.89146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5739656707.40917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5782084736.23154</v>
      </c>
      <c r="AJ166" s="27" t="n">
        <f aca="false">(AG166-AG162)/AG162</f>
        <v>0.0371881883405057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5805164372.96325</v>
      </c>
      <c r="AH167" s="27"/>
      <c r="AI167" s="27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5867314859.5633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5936114579.48348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5977109241.97063</v>
      </c>
      <c r="AJ170" s="27" t="n">
        <f aca="false">(AG170-AG166)/AG166</f>
        <v>0.0337290985234151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6014382251.69074</v>
      </c>
      <c r="AH171" s="27"/>
      <c r="AI171" s="27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6066833050.98436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6156979951.08526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6251178226.67722</v>
      </c>
      <c r="AJ174" s="27" t="n">
        <f aca="false">(AG174-AG170)/AG170</f>
        <v>0.0458530994853012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6267558425.49752</v>
      </c>
      <c r="AH175" s="27"/>
      <c r="AI175" s="27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6313382913.90436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6346108030.095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6413019627.37987</v>
      </c>
      <c r="AJ178" s="27" t="n">
        <f aca="false">(AG178-AG174)/AG174</f>
        <v>0.0258897434745943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6478601610.21205</v>
      </c>
      <c r="AH179" s="27"/>
      <c r="AI179" s="27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6514714571.22402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6527786151.34886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6583232888.08726</v>
      </c>
      <c r="AJ182" s="27" t="n">
        <f aca="false">(AG182-AG178)/AG178</f>
        <v>0.0265418275005247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6643417564.2019</v>
      </c>
      <c r="AH183" s="27"/>
      <c r="AI183" s="27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6696716371.49393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6733479438.45656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6760619087.07059</v>
      </c>
      <c r="AJ186" s="27" t="n">
        <f aca="false">(AG186-AG182)/AG182</f>
        <v>0.0269451502018581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6821095523.98369</v>
      </c>
      <c r="AH187" s="27"/>
      <c r="AI187" s="27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6865073270.1982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6905385623.54186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6977379764.13672</v>
      </c>
      <c r="AJ190" s="27" t="n">
        <f aca="false">(AG190-AG186)/AG186</f>
        <v>0.0320622526242718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7015699539.86403</v>
      </c>
      <c r="AH191" s="27"/>
      <c r="AI191" s="27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7071051874.04964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7103967100.86682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7189494311.92469</v>
      </c>
      <c r="AJ194" s="27" t="n">
        <f aca="false">(AG194-AG190)/AG190</f>
        <v>0.030400315728582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7244504820.83941</v>
      </c>
      <c r="AH195" s="27"/>
      <c r="AI195" s="27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7275250112.29883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7285213217.9905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7313723114.2267</v>
      </c>
      <c r="AJ198" s="27" t="n">
        <f aca="false">(AG198-AG194)/AG194</f>
        <v>0.0172792128225147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7347099356.70599</v>
      </c>
      <c r="AH199" s="27"/>
      <c r="AI199" s="27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7423364650.6781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7463332955.11334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7568556051.68671</v>
      </c>
      <c r="AJ202" s="27" t="n">
        <f aca="false">(AG202-AG198)/AG198</f>
        <v>0.0348431207307141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7570157921.79454</v>
      </c>
      <c r="AH203" s="27"/>
      <c r="AI203" s="27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7604780322.20615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7665914820.82442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7711267504.60966</v>
      </c>
      <c r="AJ206" s="27" t="n">
        <f aca="false">(AG206-AG202)/AG202</f>
        <v>0.0188558361658882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7749111399.14872</v>
      </c>
      <c r="AH207" s="27"/>
      <c r="AI207" s="27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7806228976.14605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7849962135.11438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7890767043.59511</v>
      </c>
      <c r="AJ210" s="27" t="n">
        <f aca="false">(AG210-AG206)/AG206</f>
        <v>0.0232775660911976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7891965207.9703</v>
      </c>
      <c r="AH211" s="27"/>
      <c r="AI211" s="27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7909067349.62903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7931207203.26083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8008839308.19439</v>
      </c>
      <c r="AJ214" s="27" t="n">
        <f aca="false">(AG214-AG210)/AG210</f>
        <v>0.0149633443677847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8044297018.33434</v>
      </c>
      <c r="AH215" s="27"/>
      <c r="AI215" s="27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8096834266.76863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8128633972.7588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8182494486.63333</v>
      </c>
      <c r="AJ218" s="27" t="n">
        <f aca="false">(AG218-AG214)/AG214</f>
        <v>0.0216829395317313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8179029072.79079</v>
      </c>
      <c r="AH219" s="27"/>
      <c r="AI219" s="27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8229998372.22156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8299933513.2628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8321578138.22052</v>
      </c>
      <c r="AJ222" s="27" t="n">
        <f aca="false">(AG222-AG218)/AG218</f>
        <v>0.0169977079501114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8369924907.04189</v>
      </c>
      <c r="AH223" s="27"/>
      <c r="AI223" s="27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8368124109.35784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8450325950.76427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8541576334.92235</v>
      </c>
      <c r="AJ226" s="27" t="n">
        <f aca="false">(AG226-AG222)/AG222</f>
        <v>0.0264370763631236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8558129234.30141</v>
      </c>
      <c r="AH227" s="27"/>
      <c r="AI227" s="27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8577653958.41574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8635715974.42566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8661188303.36819</v>
      </c>
      <c r="AJ230" s="27" t="n">
        <f aca="false">(AG230-AG226)/AG226</f>
        <v>0.0140035004963666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selection pane="topLeft" activeCell="AB26" activeCellId="0" sqref="AB26"/>
    </sheetView>
  </sheetViews>
  <sheetFormatPr defaultColWidth="8.99218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-0.0333242795046078</v>
      </c>
      <c r="AM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0.0606797249798003</v>
      </c>
      <c r="BL4" s="25" t="n">
        <f aca="false">SUM(P14:P17)/AVERAGE(AG14:AG17)</f>
        <v>0.0139487261321447</v>
      </c>
      <c r="BM4" s="25" t="n">
        <f aca="false">SUM(D14:D17)/AVERAGE(AG14:AG17)</f>
        <v>0.0800552783522634</v>
      </c>
      <c r="BN4" s="25" t="n">
        <f aca="false">(SUM(H14:H17)+SUM(J14:J17))/AVERAGE(AG14:AG17)</f>
        <v>0</v>
      </c>
      <c r="BO4" s="26" t="n">
        <f aca="false">AL4-BN4</f>
        <v>-0.0333242795046078</v>
      </c>
      <c r="BP4" s="27" t="n">
        <f aca="false">BN4+BM4</f>
        <v>0.0800552783522634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-0.0317921763858159</v>
      </c>
      <c r="AM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0.061192070228386</v>
      </c>
      <c r="BL5" s="25" t="n">
        <f aca="false">SUM(P18:P21)/AVERAGE(AG18:AG21)</f>
        <v>0.0139511398782791</v>
      </c>
      <c r="BM5" s="25" t="n">
        <f aca="false">SUM(D18:D21)/AVERAGE(AG18:AG21)</f>
        <v>0.0790331067359228</v>
      </c>
      <c r="BN5" s="25" t="n">
        <f aca="false">(SUM(H18:H21)+SUM(J18:J21))/AVERAGE(AG18:AG21)</f>
        <v>0</v>
      </c>
      <c r="BO5" s="26" t="n">
        <f aca="false">AL5-BN5</f>
        <v>-0.0317921763858159</v>
      </c>
      <c r="BP5" s="27" t="n">
        <f aca="false">BN5+BM5</f>
        <v>0.0790331067359228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-0.0349821232226126</v>
      </c>
      <c r="AM6" s="26"/>
      <c r="AO6" s="26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0.0631247280276019</v>
      </c>
      <c r="BL6" s="25" t="n">
        <f aca="false">SUM(P22:P25)/AVERAGE(AG22:AG25)</f>
        <v>0.0170139550021937</v>
      </c>
      <c r="BM6" s="25" t="n">
        <f aca="false">SUM(D22:D25)/AVERAGE(AG22:AG25)</f>
        <v>0.0810928962480207</v>
      </c>
      <c r="BN6" s="25" t="n">
        <f aca="false">(SUM(H22:H25)+SUM(J22:J25))/AVERAGE(AG22:AG25)</f>
        <v>0</v>
      </c>
      <c r="BO6" s="26" t="n">
        <f aca="false">AL6-BN6</f>
        <v>-0.0349821232226126</v>
      </c>
      <c r="BP6" s="27" t="n">
        <f aca="false">BN6+BM6</f>
        <v>0.0810928962480207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-0.035688352869083</v>
      </c>
      <c r="AM7" s="4" t="n">
        <f aca="false">'Central scenario'!AM6</f>
        <v>22247411.6609202</v>
      </c>
      <c r="AN7" s="26" t="n">
        <f aca="false">AM7/AVERAGE(AG26:AG29)</f>
        <v>0.00431061245093195</v>
      </c>
      <c r="AO7" s="26" t="n">
        <f aca="false">AVERAGE(AG26:AG29)/AVERAGE(AG22:AG25)-1</f>
        <v>-0.024817924445603</v>
      </c>
      <c r="AP7" s="4" t="n">
        <f aca="false">'Central scenario'!AP7</f>
        <v>24790307.5187826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0.0139722622962885</v>
      </c>
      <c r="BJ7" s="2" t="n">
        <f aca="false">BJ6+1</f>
        <v>2018</v>
      </c>
      <c r="BK7" s="25" t="n">
        <f aca="false">SUM(T26:T29)/AVERAGE(AG26:AG29)</f>
        <v>0.0627699644125705</v>
      </c>
      <c r="BL7" s="25" t="n">
        <f aca="false">SUM(P26:P29)/AVERAGE(AG26:AG29)</f>
        <v>0.0167066408484409</v>
      </c>
      <c r="BM7" s="25" t="n">
        <f aca="false">SUM(D26:D29)/AVERAGE(AG26:AG29)</f>
        <v>0.0817516764332127</v>
      </c>
      <c r="BN7" s="25" t="n">
        <f aca="false">(SUM(H26:H29)+SUM(J26:J29))/AVERAGE(AG26:AG29)</f>
        <v>0</v>
      </c>
      <c r="BO7" s="26" t="n">
        <f aca="false">AL7-BN7</f>
        <v>-0.035688352869083</v>
      </c>
      <c r="BP7" s="27" t="n">
        <f aca="false">BN7+BM7</f>
        <v>0.0817516764332127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-0.0392617615135558</v>
      </c>
      <c r="AM8" s="4" t="n">
        <f aca="false">'Central scenario'!AM7</f>
        <v>20644316.2443057</v>
      </c>
      <c r="AN8" s="26" t="n">
        <f aca="false">AM8/AVERAGE(AG30:AG33)</f>
        <v>0.00412796697626419</v>
      </c>
      <c r="AO8" s="26" t="n">
        <f aca="false">AVERAGE(AG30:AG33)/AVERAGE(AG26:AG29)-1</f>
        <v>-0.031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0.0144979417368471</v>
      </c>
      <c r="BJ8" s="2" t="n">
        <f aca="false">BJ7+1</f>
        <v>2019</v>
      </c>
      <c r="BK8" s="25" t="n">
        <f aca="false">SUM(T30:T33)/AVERAGE(AG30:AG33)</f>
        <v>0.0591581630396292</v>
      </c>
      <c r="BL8" s="25" t="n">
        <f aca="false">SUM(P30:P33)/AVERAGE(AG30:AG33)</f>
        <v>0.0165868344943194</v>
      </c>
      <c r="BM8" s="25" t="n">
        <f aca="false">SUM(D30:D33)/AVERAGE(AG30:AG33)</f>
        <v>0.0818330900588656</v>
      </c>
      <c r="BN8" s="25" t="n">
        <f aca="false">(SUM(H30:H33)+SUM(J30:J33))/AVERAGE(AG30:AG33)</f>
        <v>0</v>
      </c>
      <c r="BO8" s="26" t="n">
        <f aca="false">AL8-BN8</f>
        <v>-0.0392617615135558</v>
      </c>
      <c r="BP8" s="27" t="n">
        <f aca="false">BN8+BM8</f>
        <v>0.0818330900588656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-0.0391789318905839</v>
      </c>
      <c r="AM9" s="4" t="n">
        <f aca="false">'Central scenario'!AM8</f>
        <v>19740259.6575456</v>
      </c>
      <c r="AN9" s="26" t="n">
        <f aca="false">AM9/AVERAGE(AG34:AG37)</f>
        <v>0.00394719490851168</v>
      </c>
      <c r="AO9" s="26" t="n">
        <f aca="false">AVERAGE(AG34:AG37)/AVERAGE(AG30:AG33)-1</f>
        <v>0</v>
      </c>
      <c r="AP9" s="30" t="n">
        <f aca="false">'Central scenario'!AP9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408360755.816089</v>
      </c>
      <c r="AS9" s="28" t="n">
        <f aca="false">AQ9/AG37</f>
        <v>0.0794569090341755</v>
      </c>
      <c r="AT9" s="28" t="n">
        <f aca="false">AR9/AG37</f>
        <v>0.0777661163702607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0.0148560431493131</v>
      </c>
      <c r="BJ9" s="2" t="n">
        <f aca="false">BJ8+1</f>
        <v>2020</v>
      </c>
      <c r="BK9" s="25" t="n">
        <f aca="false">SUM(T34:T37)/AVERAGE(AG34:AG37)</f>
        <v>0.0588450155842336</v>
      </c>
      <c r="BL9" s="25" t="n">
        <f aca="false">SUM(P34:P37)/AVERAGE(AG34:AG37)</f>
        <v>0.0158263469683108</v>
      </c>
      <c r="BM9" s="25" t="n">
        <f aca="false">SUM(D34:D37)/AVERAGE(AG34:AG37)</f>
        <v>0.0821976005065066</v>
      </c>
      <c r="BN9" s="25" t="n">
        <f aca="false">(SUM(H34:H37)+SUM(J34:J37))/AVERAGE(AG34:AG37)</f>
        <v>0</v>
      </c>
      <c r="BO9" s="26" t="n">
        <f aca="false">AL9-BN9</f>
        <v>-0.0391789318905839</v>
      </c>
      <c r="BP9" s="27" t="n">
        <f aca="false">BN9+BM9</f>
        <v>0.0821976005065066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-0.0404422361662193</v>
      </c>
      <c r="AM10" s="4" t="n">
        <f aca="false">'Central scenario'!AM9</f>
        <v>18862810.403066</v>
      </c>
      <c r="AN10" s="26" t="n">
        <f aca="false">AM10/AVERAGE(AG38:AG41)</f>
        <v>0.00365329782569724</v>
      </c>
      <c r="AO10" s="26" t="n">
        <f aca="false">AVERAGE(AG38:AG41)/AVERAGE(AG34:AG37)-1</f>
        <v>0.0324214810870505</v>
      </c>
      <c r="AP10" s="26"/>
      <c r="AQ10" s="4" t="n">
        <f aca="false">AQ9*(1+AO10)</f>
        <v>430766862.140848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402458922.253812</v>
      </c>
      <c r="AS10" s="28" t="n">
        <f aca="false">AQ10/AG41</f>
        <v>0.0839235264350798</v>
      </c>
      <c r="AT10" s="28" t="n">
        <f aca="false">AR10/AG41</f>
        <v>0.0784084732816747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0.0173909554825388</v>
      </c>
      <c r="BJ10" s="2" t="n">
        <f aca="false">BJ9+1</f>
        <v>2021</v>
      </c>
      <c r="BK10" s="25" t="n">
        <f aca="false">SUM(T38:T41)/AVERAGE(AG38:AG41)</f>
        <v>0.0586154496908007</v>
      </c>
      <c r="BL10" s="25" t="n">
        <f aca="false">SUM(P38:P41)/AVERAGE(AG38:AG41)</f>
        <v>0.0156985521281365</v>
      </c>
      <c r="BM10" s="25" t="n">
        <f aca="false">SUM(D38:D41)/AVERAGE(AG38:AG41)</f>
        <v>0.0833591337288835</v>
      </c>
      <c r="BN10" s="25" t="n">
        <f aca="false">(SUM(H38:H41)+SUM(J38:J41))/AVERAGE(AG38:AG41)</f>
        <v>0</v>
      </c>
      <c r="BO10" s="26" t="n">
        <f aca="false">AL10-BN10</f>
        <v>-0.0404422361662193</v>
      </c>
      <c r="BP10" s="27" t="n">
        <f aca="false">BN10+BM10</f>
        <v>0.0833591337288835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-0.0431717725803926</v>
      </c>
      <c r="AM11" s="4" t="n">
        <f aca="false">'Central scenario'!AM10</f>
        <v>17835539.214349</v>
      </c>
      <c r="AN11" s="26" t="n">
        <f aca="false">AM11/AVERAGE(AG42:AG45)</f>
        <v>0.00342299736306685</v>
      </c>
      <c r="AO11" s="26" t="n">
        <f aca="false">AVERAGE(AG42:AG45)/AVERAGE(AG38:AG41)-1</f>
        <v>0.00915611930371441</v>
      </c>
      <c r="AP11" s="26"/>
      <c r="AQ11" s="4" t="n">
        <f aca="false">AQ10*(1+AO11)</f>
        <v>434711014.922696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388233620.305199</v>
      </c>
      <c r="AS11" s="28" t="n">
        <f aca="false">AQ11/AG45</f>
        <v>0.0825318545422594</v>
      </c>
      <c r="AT11" s="28" t="n">
        <f aca="false">AR11/AG45</f>
        <v>0.0737079107257987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0.0149889619340129</v>
      </c>
      <c r="BJ11" s="2" t="n">
        <f aca="false">BJ10+1</f>
        <v>2022</v>
      </c>
      <c r="BK11" s="25" t="n">
        <f aca="false">SUM(T42:T45)/AVERAGE(AG42:AG45)</f>
        <v>0.060031195178787</v>
      </c>
      <c r="BL11" s="25" t="n">
        <f aca="false">SUM(P42:P45)/AVERAGE(AG42:AG45)</f>
        <v>0.0159805302363389</v>
      </c>
      <c r="BM11" s="25" t="n">
        <f aca="false">SUM(D42:D45)/AVERAGE(AG42:AG45)</f>
        <v>0.0872224375228408</v>
      </c>
      <c r="BN11" s="25" t="n">
        <f aca="false">(SUM(H42:H45)+SUM(J42:J45))/AVERAGE(AG42:AG45)</f>
        <v>0</v>
      </c>
      <c r="BO11" s="26" t="n">
        <f aca="false">AL11-BN11</f>
        <v>-0.0431717725803926</v>
      </c>
      <c r="BP11" s="27" t="n">
        <f aca="false">BN11+BM11</f>
        <v>0.0872224375228408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-0.0465019578456363</v>
      </c>
      <c r="AM12" s="4" t="n">
        <f aca="false">'Central scenario'!AM11</f>
        <v>16827143.6015023</v>
      </c>
      <c r="AN12" s="26" t="n">
        <f aca="false">AM12/AVERAGE(AG46:AG49)</f>
        <v>0.00316671087493216</v>
      </c>
      <c r="AO12" s="26" t="n">
        <f aca="false">AVERAGE(AG46:AG49)/AVERAGE(AG42:AG45)-1</f>
        <v>0.0198171435019674</v>
      </c>
      <c r="AP12" s="26"/>
      <c r="AQ12" s="4" t="n">
        <f aca="false">AQ11*(1+AO12)</f>
        <v>443325745.487305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378947861.042371</v>
      </c>
      <c r="AS12" s="28" t="n">
        <f aca="false">AQ12/AG49</f>
        <v>0.0829355488508105</v>
      </c>
      <c r="AT12" s="28" t="n">
        <f aca="false">AR12/AG49</f>
        <v>0.0708920002082073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0.0149060616219551</v>
      </c>
      <c r="BJ12" s="2" t="n">
        <f aca="false">BJ11+1</f>
        <v>2023</v>
      </c>
      <c r="BK12" s="25" t="n">
        <f aca="false">SUM(T46:T49)/AVERAGE(AG46:AG49)</f>
        <v>0.0608997945146604</v>
      </c>
      <c r="BL12" s="25" t="n">
        <f aca="false">SUM(P46:P49)/AVERAGE(AG46:AG49)</f>
        <v>0.0163898102123195</v>
      </c>
      <c r="BM12" s="25" t="n">
        <f aca="false">SUM(D46:D49)/AVERAGE(AG46:AG49)</f>
        <v>0.0910119421479772</v>
      </c>
      <c r="BN12" s="25" t="n">
        <f aca="false">(SUM(H46:H49)+SUM(J46:J49))/AVERAGE(AG46:AG49)</f>
        <v>0</v>
      </c>
      <c r="BO12" s="26" t="n">
        <f aca="false">AL12-BN12</f>
        <v>-0.0465019578456363</v>
      </c>
      <c r="BP12" s="27" t="n">
        <f aca="false">BN12+BM12</f>
        <v>0.0910119421479772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-0.0494611387580811</v>
      </c>
      <c r="AM13" s="13" t="n">
        <f aca="false">'Central scenario'!AM12</f>
        <v>15842663.6881786</v>
      </c>
      <c r="AN13" s="34" t="n">
        <f aca="false">AM13/AVERAGE(AG50:AG53)</f>
        <v>0.00292479914676044</v>
      </c>
      <c r="AO13" s="34" t="n">
        <f aca="false">'GDP evolution by scenario'!G49</f>
        <v>0.0445117056636055</v>
      </c>
      <c r="AP13" s="34"/>
      <c r="AQ13" s="13" t="n">
        <f aca="false">AQ12*(1+AO13)</f>
        <v>463058930.583534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379652145.029441</v>
      </c>
      <c r="AS13" s="35" t="n">
        <f aca="false">AQ13/AG53</f>
        <v>0.0850934663376311</v>
      </c>
      <c r="AT13" s="35" t="n">
        <f aca="false">AR13/AG53</f>
        <v>0.0697663189053738</v>
      </c>
      <c r="BI13" s="27" t="n">
        <f aca="false">T20/AG20</f>
        <v>0.0145194034851054</v>
      </c>
      <c r="BJ13" s="0" t="n">
        <f aca="false">BJ12+1</f>
        <v>2024</v>
      </c>
      <c r="BK13" s="27" t="n">
        <f aca="false">SUM(T50:T53)/AVERAGE(AG50:AG53)</f>
        <v>0.0618043782644095</v>
      </c>
      <c r="BL13" s="27" t="n">
        <f aca="false">SUM(P50:P53)/AVERAGE(AG50:AG53)</f>
        <v>0.0167470514806634</v>
      </c>
      <c r="BM13" s="27" t="n">
        <f aca="false">SUM(D50:D53)/AVERAGE(AG50:AG53)</f>
        <v>0.0945184655418272</v>
      </c>
      <c r="BN13" s="27" t="n">
        <f aca="false">(SUM(H50:H53)+SUM(J50:J53))/AVERAGE(AG50:AG53)</f>
        <v>0</v>
      </c>
      <c r="BO13" s="34" t="n">
        <f aca="false">AL13-BN13</f>
        <v>-0.0494611387580811</v>
      </c>
      <c r="BP13" s="27" t="n">
        <f aca="false">BN13+BM13</f>
        <v>0.0945184655418272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5" t="n">
        <f aca="false">'Low pensions'!Q14</f>
        <v>93656514.9811863</v>
      </c>
      <c r="E14" s="6"/>
      <c r="F14" s="8" t="n">
        <f aca="false">'Low pensions'!I14</f>
        <v>17023180.2310724</v>
      </c>
      <c r="G14" s="55" t="n">
        <f aca="false">'Low pensions'!K14</f>
        <v>0</v>
      </c>
      <c r="H14" s="55" t="n">
        <f aca="false">'Low pensions'!V14</f>
        <v>0</v>
      </c>
      <c r="I14" s="55" t="n">
        <f aca="false">'Low pensions'!M14</f>
        <v>0</v>
      </c>
      <c r="J14" s="55" t="n">
        <f aca="false">'Low pensions'!W14</f>
        <v>0</v>
      </c>
      <c r="K14" s="6"/>
      <c r="L14" s="55" t="n">
        <f aca="false">'Low pensions'!N14</f>
        <v>2734055.21918241</v>
      </c>
      <c r="M14" s="8"/>
      <c r="N14" s="55" t="n">
        <f aca="false">'Low pensions'!L14</f>
        <v>691941.255166631</v>
      </c>
      <c r="O14" s="6"/>
      <c r="P14" s="55" t="n">
        <f aca="false">'Low pensions'!X14</f>
        <v>17993882.1597402</v>
      </c>
      <c r="Q14" s="8"/>
      <c r="R14" s="55" t="n">
        <f aca="false">'Low SIPA income'!G9</f>
        <v>17937752.5581512</v>
      </c>
      <c r="S14" s="8"/>
      <c r="T14" s="55" t="n">
        <f aca="false">'Low SIPA income'!J9</f>
        <v>68586551.6015996</v>
      </c>
      <c r="U14" s="6"/>
      <c r="V14" s="55" t="n">
        <f aca="false">'Low SIPA income'!F9</f>
        <v>135449.214417351</v>
      </c>
      <c r="W14" s="8"/>
      <c r="X14" s="55" t="n">
        <f aca="false">'Low SIPA income'!M9</f>
        <v>340209.375524274</v>
      </c>
      <c r="Y14" s="6"/>
      <c r="Z14" s="6" t="n">
        <f aca="false">R14+V14-N14-L14-F14</f>
        <v>-2375974.93285283</v>
      </c>
      <c r="AA14" s="6"/>
      <c r="AB14" s="6" t="n">
        <f aca="false">T14-P14-D14</f>
        <v>-43063845.5393268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-0.00877284731936132</v>
      </c>
      <c r="AK14" s="37" t="n">
        <f aca="false">AK13+1</f>
        <v>2025</v>
      </c>
      <c r="AL14" s="38" t="n">
        <f aca="false">SUM(AB54:AB57)/AVERAGE(AG54:AG57)</f>
        <v>-0.0527853827909467</v>
      </c>
      <c r="AM14" s="6" t="n">
        <f aca="false">'Central scenario'!AM13</f>
        <v>14900507.1403892</v>
      </c>
      <c r="AN14" s="38" t="n">
        <f aca="false">AM14/AVERAGE(AG54:AG57)</f>
        <v>0.00269319731029382</v>
      </c>
      <c r="AO14" s="38" t="n">
        <f aca="false">'GDP evolution by scenario'!G53</f>
        <v>0.0349589933534289</v>
      </c>
      <c r="AP14" s="38"/>
      <c r="AQ14" s="6" t="n">
        <f aca="false">AQ13*(1+AO14)</f>
        <v>479247004.66005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377786627.006056</v>
      </c>
      <c r="AS14" s="39" t="n">
        <f aca="false">AQ14/AG57</f>
        <v>0.0856917472070978</v>
      </c>
      <c r="AT14" s="39" t="n">
        <f aca="false">AR14/AG57</f>
        <v>0.0675501272305057</v>
      </c>
      <c r="AU14" s="5"/>
      <c r="AV14" s="5"/>
      <c r="AW14" s="40" t="n">
        <f aca="false">workers_and_wage_low!C2</f>
        <v>10914398</v>
      </c>
      <c r="AX14" s="5"/>
      <c r="AY14" s="36" t="n">
        <f aca="false">(AW14-AV6)/AV6</f>
        <v>-0.0223205379996999</v>
      </c>
      <c r="AZ14" s="41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0.0168102655679206</v>
      </c>
      <c r="BJ14" s="5" t="n">
        <f aca="false">BJ13+1</f>
        <v>2025</v>
      </c>
      <c r="BK14" s="36" t="n">
        <f aca="false">SUM(T54:T57)/AVERAGE(AG54:AG57)</f>
        <v>0.0621748516931273</v>
      </c>
      <c r="BL14" s="36" t="n">
        <f aca="false">SUM(P54:P57)/AVERAGE(AG54:AG57)</f>
        <v>0.0169670205204307</v>
      </c>
      <c r="BM14" s="36" t="n">
        <f aca="false">SUM(D54:D57)/AVERAGE(AG54:AG57)</f>
        <v>0.0979932139636433</v>
      </c>
      <c r="BN14" s="36" t="n">
        <f aca="false">(SUM(H54:H57)+SUM(J54:J57))/AVERAGE(AG54:AG57)</f>
        <v>0</v>
      </c>
      <c r="BO14" s="38" t="n">
        <f aca="false">AL14-BN14</f>
        <v>-0.0527853827909467</v>
      </c>
      <c r="BP14" s="27" t="n">
        <f aca="false">BN14+BM14</f>
        <v>0.0979932139636433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6" t="n">
        <f aca="false">'Low pensions'!Q15</f>
        <v>108601503.529371</v>
      </c>
      <c r="E15" s="9"/>
      <c r="F15" s="42" t="n">
        <f aca="false">'Low pensions'!I15</f>
        <v>19739608.8068971</v>
      </c>
      <c r="G15" s="56" t="n">
        <f aca="false">'Low pensions'!K15</f>
        <v>0</v>
      </c>
      <c r="H15" s="56" t="n">
        <f aca="false">'Low pensions'!V15</f>
        <v>0</v>
      </c>
      <c r="I15" s="56" t="n">
        <f aca="false">'Low pensions'!M15</f>
        <v>0</v>
      </c>
      <c r="J15" s="56" t="n">
        <f aca="false">'Low pensions'!W15</f>
        <v>0</v>
      </c>
      <c r="K15" s="9"/>
      <c r="L15" s="56" t="n">
        <f aca="false">'Low pensions'!N15</f>
        <v>2420800.43581521</v>
      </c>
      <c r="M15" s="42"/>
      <c r="N15" s="56" t="n">
        <f aca="false">'Low pensions'!L15</f>
        <v>804665.009123139</v>
      </c>
      <c r="O15" s="9"/>
      <c r="P15" s="56" t="n">
        <f aca="false">'Low pensions'!X15</f>
        <v>16988574.4350815</v>
      </c>
      <c r="Q15" s="42"/>
      <c r="R15" s="56" t="n">
        <f aca="false">'Low SIPA income'!G10</f>
        <v>21890721.9257899</v>
      </c>
      <c r="S15" s="42"/>
      <c r="T15" s="56" t="n">
        <f aca="false">'Low SIPA income'!J10</f>
        <v>83701072.5893412</v>
      </c>
      <c r="U15" s="9"/>
      <c r="V15" s="56" t="n">
        <f aca="false">'Low SIPA income'!F10</f>
        <v>147604.86706059</v>
      </c>
      <c r="W15" s="42"/>
      <c r="X15" s="56" t="n">
        <f aca="false">'Low SIPA income'!M10</f>
        <v>370740.870392189</v>
      </c>
      <c r="Y15" s="9"/>
      <c r="Z15" s="9" t="n">
        <f aca="false">R15+V15-N15-L15-F15</f>
        <v>-926747.45898499</v>
      </c>
      <c r="AA15" s="9"/>
      <c r="AB15" s="9" t="n">
        <f aca="false">T15-P15-D15</f>
        <v>-41889005.3751109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-0.00725563413413377</v>
      </c>
      <c r="AK15" s="44" t="n">
        <f aca="false">AK14+1</f>
        <v>2026</v>
      </c>
      <c r="AL15" s="45" t="n">
        <f aca="false">SUM(AB58:AB61)/AVERAGE(AG58:AG61)</f>
        <v>-0.0550369437581819</v>
      </c>
      <c r="AM15" s="9" t="n">
        <f aca="false">'Central scenario'!AM14</f>
        <v>13946867.9480024</v>
      </c>
      <c r="AN15" s="45" t="n">
        <f aca="false">AM15/AVERAGE(AG58:AG61)</f>
        <v>0.00246278255815327</v>
      </c>
      <c r="AO15" s="45" t="n">
        <f aca="false">'GDP evolution by scenario'!G57</f>
        <v>0.0383143306938398</v>
      </c>
      <c r="AP15" s="45"/>
      <c r="AQ15" s="9" t="n">
        <f aca="false">AQ14*(1+AO15)</f>
        <v>497609032.880627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378071146.179117</v>
      </c>
      <c r="AS15" s="46" t="n">
        <f aca="false">AQ15/AG61</f>
        <v>0.0868719775412575</v>
      </c>
      <c r="AT15" s="46" t="n">
        <f aca="false">AR15/AG61</f>
        <v>0.0660031991978504</v>
      </c>
      <c r="AU15" s="7"/>
      <c r="AV15" s="7"/>
      <c r="AW15" s="47" t="n">
        <f aca="false">workers_and_wage_low!C3</f>
        <v>10964047</v>
      </c>
      <c r="AX15" s="7"/>
      <c r="AY15" s="43" t="n">
        <f aca="false">(AW15-AW14)/AW14</f>
        <v>0.00454894534723766</v>
      </c>
      <c r="AZ15" s="48" t="n">
        <f aca="false">workers_and_wage_low!B3</f>
        <v>6793.27420829396</v>
      </c>
      <c r="BA15" s="43" t="n">
        <f aca="false">(AZ15-AZ14)/AZ14</f>
        <v>0.0590019653843375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0.0150541817778136</v>
      </c>
      <c r="BJ15" s="7" t="n">
        <f aca="false">BJ14+1</f>
        <v>2026</v>
      </c>
      <c r="BK15" s="43" t="n">
        <f aca="false">SUM(T58:T61)/AVERAGE(AG58:AG61)</f>
        <v>0.0622954373532965</v>
      </c>
      <c r="BL15" s="43" t="n">
        <f aca="false">SUM(P58:P61)/AVERAGE(AG58:AG61)</f>
        <v>0.0170095871138812</v>
      </c>
      <c r="BM15" s="43" t="n">
        <f aca="false">SUM(D58:D61)/AVERAGE(AG58:AG61)</f>
        <v>0.100322793997597</v>
      </c>
      <c r="BN15" s="43" t="n">
        <f aca="false">(SUM(H58:H61)+SUM(J58:J61))/AVERAGE(AG58:AG61)</f>
        <v>0</v>
      </c>
      <c r="BO15" s="45" t="n">
        <f aca="false">AL15-BN15</f>
        <v>-0.0550369437581819</v>
      </c>
      <c r="BP15" s="27" t="n">
        <f aca="false">BN15+BM15</f>
        <v>0.100322793997597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6" t="n">
        <f aca="false">'Low pensions'!Q16</f>
        <v>105207926.466812</v>
      </c>
      <c r="E16" s="9"/>
      <c r="F16" s="42" t="n">
        <f aca="false">'Low pensions'!I16</f>
        <v>19122786.0052417</v>
      </c>
      <c r="G16" s="56" t="n">
        <f aca="false">'Low pensions'!K16</f>
        <v>0</v>
      </c>
      <c r="H16" s="56" t="n">
        <f aca="false">'Low pensions'!V16</f>
        <v>0</v>
      </c>
      <c r="I16" s="56" t="n">
        <f aca="false">'Low pensions'!M16</f>
        <v>0</v>
      </c>
      <c r="J16" s="56" t="n">
        <f aca="false">'Low pensions'!W16</f>
        <v>0</v>
      </c>
      <c r="K16" s="9"/>
      <c r="L16" s="56" t="n">
        <f aca="false">'Low pensions'!N16</f>
        <v>2884467.35077997</v>
      </c>
      <c r="M16" s="42"/>
      <c r="N16" s="56" t="n">
        <f aca="false">'Low pensions'!L16</f>
        <v>781861.190604858</v>
      </c>
      <c r="O16" s="9"/>
      <c r="P16" s="56" t="n">
        <f aca="false">'Low pensions'!X16</f>
        <v>19269084.3797401</v>
      </c>
      <c r="Q16" s="42"/>
      <c r="R16" s="56" t="n">
        <f aca="false">'Low SIPA income'!G11</f>
        <v>20363170.8713995</v>
      </c>
      <c r="S16" s="42"/>
      <c r="T16" s="56" t="n">
        <f aca="false">'Low SIPA income'!J11</f>
        <v>77860348.7374329</v>
      </c>
      <c r="U16" s="9"/>
      <c r="V16" s="56" t="n">
        <f aca="false">'Low SIPA income'!F11</f>
        <v>145739.623465049</v>
      </c>
      <c r="W16" s="42"/>
      <c r="X16" s="56" t="n">
        <f aca="false">'Low SIPA income'!M11</f>
        <v>366055.91624484</v>
      </c>
      <c r="Y16" s="9"/>
      <c r="Z16" s="9" t="n">
        <f aca="false">R16+V16-N16-L16-F16</f>
        <v>-2280204.05176199</v>
      </c>
      <c r="AA16" s="9"/>
      <c r="AB16" s="9" t="n">
        <f aca="false">T16-P16-D16</f>
        <v>-46616662.1091188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-0.00889463192754834</v>
      </c>
      <c r="AK16" s="44" t="n">
        <f aca="false">AK15+1</f>
        <v>2027</v>
      </c>
      <c r="AL16" s="45" t="n">
        <f aca="false">SUM(AB62:AB65)/AVERAGE(AG62:AG65)</f>
        <v>-0.0569111140667451</v>
      </c>
      <c r="AM16" s="9" t="n">
        <f aca="false">'Central scenario'!AM15</f>
        <v>13032040.9288315</v>
      </c>
      <c r="AN16" s="45" t="n">
        <f aca="false">AM16/AVERAGE(AG62:AG65)</f>
        <v>0.00225044287355753</v>
      </c>
      <c r="AO16" s="45" t="n">
        <f aca="false">'GDP evolution by scenario'!G61</f>
        <v>0.0347373327912499</v>
      </c>
      <c r="AP16" s="45"/>
      <c r="AQ16" s="9" t="n">
        <f aca="false">AQ15*(1+AO16)</f>
        <v>514894643.455734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377966080.976376</v>
      </c>
      <c r="AS16" s="46" t="n">
        <f aca="false">AQ16/AG65</f>
        <v>0.0880606290843848</v>
      </c>
      <c r="AT16" s="46" t="n">
        <f aca="false">AR16/AG65</f>
        <v>0.0646422162016542</v>
      </c>
      <c r="AU16" s="7"/>
      <c r="AV16" s="7"/>
      <c r="AW16" s="47" t="n">
        <f aca="false">workers_and_wage_low!C4</f>
        <v>11007761</v>
      </c>
      <c r="AX16" s="7"/>
      <c r="AY16" s="43" t="n">
        <f aca="false">(AW16-AW15)/AW15</f>
        <v>0.00398703143100353</v>
      </c>
      <c r="AZ16" s="48" t="n">
        <f aca="false">workers_and_wage_low!B4</f>
        <v>7130.72702106317</v>
      </c>
      <c r="BA16" s="43" t="n">
        <f aca="false">(AZ16-AZ15)/AZ15</f>
        <v>0.0496745460910759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0.0155002225337987</v>
      </c>
      <c r="BJ16" s="7" t="n">
        <f aca="false">BJ15+1</f>
        <v>2027</v>
      </c>
      <c r="BK16" s="43" t="n">
        <f aca="false">SUM(T62:T65)/AVERAGE(AG62:AG65)</f>
        <v>0.0621487616447645</v>
      </c>
      <c r="BL16" s="43" t="n">
        <f aca="false">SUM(P62:P65)/AVERAGE(AG62:AG65)</f>
        <v>0.0167440755224416</v>
      </c>
      <c r="BM16" s="43" t="n">
        <f aca="false">SUM(D62:D65)/AVERAGE(AG62:AG65)</f>
        <v>0.102315800189068</v>
      </c>
      <c r="BN16" s="43" t="n">
        <f aca="false">(SUM(H62:H65)+SUM(J62:J65))/AVERAGE(AG62:AG65)</f>
        <v>0</v>
      </c>
      <c r="BO16" s="45" t="n">
        <f aca="false">AL16-BN16</f>
        <v>-0.0569111140667451</v>
      </c>
      <c r="BP16" s="27" t="n">
        <f aca="false">BN16+BM16</f>
        <v>0.102315800189068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6" t="n">
        <f aca="false">'Low pensions'!Q17</f>
        <v>113975481.973547</v>
      </c>
      <c r="E17" s="9"/>
      <c r="F17" s="42" t="n">
        <f aca="false">'Low pensions'!I17</f>
        <v>20716393.0021183</v>
      </c>
      <c r="G17" s="56" t="n">
        <f aca="false">'Low pensions'!K17</f>
        <v>0</v>
      </c>
      <c r="H17" s="56" t="n">
        <f aca="false">'Low pensions'!V17</f>
        <v>0</v>
      </c>
      <c r="I17" s="56" t="n">
        <f aca="false">'Low pensions'!M17</f>
        <v>0</v>
      </c>
      <c r="J17" s="56" t="n">
        <f aca="false">'Low pensions'!W17</f>
        <v>0</v>
      </c>
      <c r="K17" s="9"/>
      <c r="L17" s="56" t="n">
        <f aca="false">'Low pensions'!N17</f>
        <v>2795939.83379415</v>
      </c>
      <c r="M17" s="42"/>
      <c r="N17" s="56" t="n">
        <f aca="false">'Low pensions'!L17</f>
        <v>849139.032194909</v>
      </c>
      <c r="O17" s="9"/>
      <c r="P17" s="56" t="n">
        <f aca="false">'Low pensions'!X17</f>
        <v>19179857.5075146</v>
      </c>
      <c r="Q17" s="42"/>
      <c r="R17" s="56" t="n">
        <f aca="false">'Low SIPA income'!G12</f>
        <v>23353249.4531464</v>
      </c>
      <c r="S17" s="42"/>
      <c r="T17" s="56" t="n">
        <f aca="false">'Low SIPA income'!J12</f>
        <v>89293173.3499359</v>
      </c>
      <c r="U17" s="9"/>
      <c r="V17" s="56" t="n">
        <f aca="false">'Low SIPA income'!F12</f>
        <v>142139.790789282</v>
      </c>
      <c r="W17" s="42"/>
      <c r="X17" s="56" t="n">
        <f aca="false">'Low SIPA income'!M12</f>
        <v>357014.174423874</v>
      </c>
      <c r="Y17" s="9"/>
      <c r="Z17" s="9" t="n">
        <f aca="false">R17+V17-N17-L17-F17</f>
        <v>-866082.624171682</v>
      </c>
      <c r="AA17" s="9"/>
      <c r="AB17" s="9" t="n">
        <f aca="false">T17-P17-D17</f>
        <v>-43862166.131126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-0.00854270208949498</v>
      </c>
      <c r="AK17" s="44" t="n">
        <f aca="false">AK16+1</f>
        <v>2028</v>
      </c>
      <c r="AL17" s="45" t="n">
        <f aca="false">SUM(AB66:AB69)/AVERAGE(AG66:AG69)</f>
        <v>-0.0580859392464558</v>
      </c>
      <c r="AM17" s="9" t="n">
        <f aca="false">'Central scenario'!AM16</f>
        <v>12139889.4651339</v>
      </c>
      <c r="AN17" s="45" t="n">
        <f aca="false">AM17/AVERAGE(AG66:AG69)</f>
        <v>0.00204503149025969</v>
      </c>
      <c r="AO17" s="45" t="n">
        <f aca="false">'GDP evolution by scenario'!G65</f>
        <v>0.0301603844918357</v>
      </c>
      <c r="AP17" s="45"/>
      <c r="AQ17" s="9" t="n">
        <f aca="false">AQ16*(1+AO17)</f>
        <v>530424063.875145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377058878.299052</v>
      </c>
      <c r="AS17" s="46" t="n">
        <f aca="false">AQ17/AG69</f>
        <v>0.0884859974068118</v>
      </c>
      <c r="AT17" s="46" t="n">
        <f aca="false">AR17/AG69</f>
        <v>0.0629014277437435</v>
      </c>
      <c r="AU17" s="7"/>
      <c r="AV17" s="7"/>
      <c r="AW17" s="47" t="n">
        <f aca="false">workers_and_wage_low!C5</f>
        <v>10998612</v>
      </c>
      <c r="AX17" s="7"/>
      <c r="AY17" s="43" t="n">
        <f aca="false">(AW17-AW16)/AW16</f>
        <v>-0.000831140865067837</v>
      </c>
      <c r="AZ17" s="48" t="n">
        <f aca="false">workers_and_wage_low!B5</f>
        <v>7095.51972444848</v>
      </c>
      <c r="BA17" s="43" t="n">
        <f aca="false">(AZ17-AZ16)/AZ16</f>
        <v>-0.00493740631364791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0.0151018490753176</v>
      </c>
      <c r="BJ17" s="7" t="n">
        <f aca="false">BJ16+1</f>
        <v>2028</v>
      </c>
      <c r="BK17" s="43" t="n">
        <f aca="false">SUM(T66:T69)/AVERAGE(AG66:AG69)</f>
        <v>0.0622877045879815</v>
      </c>
      <c r="BL17" s="43" t="n">
        <f aca="false">SUM(P66:P69)/AVERAGE(AG66:AG69)</f>
        <v>0.0168475448817552</v>
      </c>
      <c r="BM17" s="43" t="n">
        <f aca="false">SUM(D66:D69)/AVERAGE(AG66:AG69)</f>
        <v>0.103526098952682</v>
      </c>
      <c r="BN17" s="43" t="n">
        <f aca="false">(SUM(H66:H69)+SUM(J66:J69))/AVERAGE(AG66:AG69)</f>
        <v>0</v>
      </c>
      <c r="BO17" s="45" t="n">
        <f aca="false">AL17-BN17</f>
        <v>-0.0580859392464558</v>
      </c>
      <c r="BP17" s="27" t="n">
        <f aca="false">BN17+BM17</f>
        <v>0.103526098952682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5" t="n">
        <f aca="false">'Low pensions'!Q18</f>
        <v>100105521.281386</v>
      </c>
      <c r="E18" s="6"/>
      <c r="F18" s="8" t="n">
        <f aca="false">'Low pensions'!I18</f>
        <v>18195363.4644723</v>
      </c>
      <c r="G18" s="55" t="n">
        <f aca="false">'Low pensions'!K18</f>
        <v>0</v>
      </c>
      <c r="H18" s="55" t="n">
        <f aca="false">'Low pensions'!V18</f>
        <v>0</v>
      </c>
      <c r="I18" s="55" t="n">
        <f aca="false">'Low pensions'!M18</f>
        <v>0</v>
      </c>
      <c r="J18" s="55" t="n">
        <f aca="false">'Low pensions'!W18</f>
        <v>0</v>
      </c>
      <c r="K18" s="6"/>
      <c r="L18" s="55" t="n">
        <f aca="false">'Low pensions'!N18</f>
        <v>2787177.88423236</v>
      </c>
      <c r="M18" s="8"/>
      <c r="N18" s="55" t="n">
        <f aca="false">'Low pensions'!L18</f>
        <v>743238.966017626</v>
      </c>
      <c r="O18" s="6"/>
      <c r="P18" s="55" t="n">
        <f aca="false">'Low pensions'!X18</f>
        <v>18551760.7910495</v>
      </c>
      <c r="Q18" s="8"/>
      <c r="R18" s="55" t="n">
        <f aca="false">'Low SIPA income'!G13</f>
        <v>19383225.6882034</v>
      </c>
      <c r="S18" s="8"/>
      <c r="T18" s="55" t="n">
        <f aca="false">'Low SIPA income'!J13</f>
        <v>74113443.3959675</v>
      </c>
      <c r="U18" s="6"/>
      <c r="V18" s="55" t="n">
        <f aca="false">'Low SIPA income'!F13</f>
        <v>133847.543868239</v>
      </c>
      <c r="W18" s="8"/>
      <c r="X18" s="55" t="n">
        <f aca="false">'Low SIPA income'!M13</f>
        <v>336186.440879338</v>
      </c>
      <c r="Y18" s="6"/>
      <c r="Z18" s="6" t="n">
        <f aca="false">R18+V18-N18-L18-F18</f>
        <v>-2208707.08265066</v>
      </c>
      <c r="AA18" s="6"/>
      <c r="AB18" s="6" t="n">
        <f aca="false">T18-P18-D18</f>
        <v>-44543838.6764676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-0.00900870168383934</v>
      </c>
      <c r="AK18" s="37" t="n">
        <f aca="false">AK17+1</f>
        <v>2029</v>
      </c>
      <c r="AL18" s="38" t="n">
        <f aca="false">SUM(AB70:AB73)/AVERAGE(AG70:AG73)</f>
        <v>-0.058530562273557</v>
      </c>
      <c r="AM18" s="6" t="n">
        <f aca="false">'Central scenario'!AM17</f>
        <v>11273018.6820578</v>
      </c>
      <c r="AN18" s="38" t="n">
        <f aca="false">AM18/AVERAGE(AG70:AG73)</f>
        <v>0.00185189052969679</v>
      </c>
      <c r="AO18" s="38" t="n">
        <f aca="false">'GDP evolution by scenario'!G69</f>
        <v>0.0279607672126112</v>
      </c>
      <c r="AP18" s="38"/>
      <c r="AQ18" s="6" t="n">
        <f aca="false">AQ17*(1+AO18)</f>
        <v>545255127.649125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376184966.761746</v>
      </c>
      <c r="AS18" s="39" t="n">
        <f aca="false">AQ18/AG73</f>
        <v>0.0888415694514707</v>
      </c>
      <c r="AT18" s="39" t="n">
        <f aca="false">AR18/AG73</f>
        <v>0.0612939909345876</v>
      </c>
      <c r="AU18" s="5"/>
      <c r="AV18" s="5"/>
      <c r="AW18" s="40" t="n">
        <f aca="false">workers_and_wage_low!C6</f>
        <v>11038456</v>
      </c>
      <c r="AX18" s="5"/>
      <c r="AY18" s="36" t="n">
        <f aca="false">(AW18-AW17)/AW17</f>
        <v>0.00362263892934854</v>
      </c>
      <c r="AZ18" s="41" t="n">
        <f aca="false">workers_and_wage_low!B6</f>
        <v>6695.86118670765</v>
      </c>
      <c r="BA18" s="36" t="n">
        <f aca="false">(AZ18-AZ17)/AZ17</f>
        <v>-0.0563254776621592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36" t="n">
        <f aca="false">T25/AG25</f>
        <v>0.0174407688792227</v>
      </c>
      <c r="BJ18" s="5" t="n">
        <f aca="false">BJ17+1</f>
        <v>2029</v>
      </c>
      <c r="BK18" s="36" t="n">
        <f aca="false">SUM(T70:T73)/AVERAGE(AG70:AG73)</f>
        <v>0.0622257825517039</v>
      </c>
      <c r="BL18" s="36" t="n">
        <f aca="false">SUM(P70:P73)/AVERAGE(AG70:AG73)</f>
        <v>0.0165818747052271</v>
      </c>
      <c r="BM18" s="36" t="n">
        <f aca="false">SUM(D70:D73)/AVERAGE(AG70:AG73)</f>
        <v>0.104174470120034</v>
      </c>
      <c r="BN18" s="36" t="n">
        <f aca="false">(SUM(H70:H73)+SUM(J70:J73))/AVERAGE(AG70:AG73)</f>
        <v>0</v>
      </c>
      <c r="BO18" s="38" t="n">
        <f aca="false">AL18-BN18</f>
        <v>-0.058530562273557</v>
      </c>
      <c r="BP18" s="27" t="n">
        <f aca="false">BN18+BM18</f>
        <v>0.104174470120034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6" t="n">
        <f aca="false">'Low pensions'!Q19</f>
        <v>102918004.219104</v>
      </c>
      <c r="E19" s="9"/>
      <c r="F19" s="42" t="n">
        <f aca="false">'Low pensions'!I19</f>
        <v>18706565.530396</v>
      </c>
      <c r="G19" s="56" t="n">
        <f aca="false">'Low pensions'!K19</f>
        <v>0</v>
      </c>
      <c r="H19" s="56" t="n">
        <f aca="false">'Low pensions'!V19</f>
        <v>0</v>
      </c>
      <c r="I19" s="56" t="n">
        <f aca="false">'Low pensions'!M19</f>
        <v>0</v>
      </c>
      <c r="J19" s="56" t="n">
        <f aca="false">'Low pensions'!W19</f>
        <v>0</v>
      </c>
      <c r="K19" s="9"/>
      <c r="L19" s="56" t="n">
        <f aca="false">'Low pensions'!N19</f>
        <v>2360820.19908017</v>
      </c>
      <c r="M19" s="42"/>
      <c r="N19" s="56" t="n">
        <f aca="false">'Low pensions'!L19</f>
        <v>765250.821417317</v>
      </c>
      <c r="O19" s="9"/>
      <c r="P19" s="56" t="n">
        <f aca="false">'Low pensions'!X19</f>
        <v>16460491.4698374</v>
      </c>
      <c r="Q19" s="42"/>
      <c r="R19" s="56" t="n">
        <f aca="false">'Low SIPA income'!G14</f>
        <v>21638438.4019034</v>
      </c>
      <c r="S19" s="42"/>
      <c r="T19" s="56" t="n">
        <f aca="false">'Low SIPA income'!J14</f>
        <v>82736444.6699194</v>
      </c>
      <c r="U19" s="9"/>
      <c r="V19" s="56" t="n">
        <f aca="false">'Low SIPA income'!F14</f>
        <v>143367.248183063</v>
      </c>
      <c r="W19" s="42"/>
      <c r="X19" s="56" t="n">
        <f aca="false">'Low SIPA income'!M14</f>
        <v>360097.193511266</v>
      </c>
      <c r="Y19" s="9"/>
      <c r="Z19" s="9" t="n">
        <f aca="false">R19+V19-N19-L19-F19</f>
        <v>-50830.9008069597</v>
      </c>
      <c r="AA19" s="9"/>
      <c r="AB19" s="9" t="n">
        <f aca="false">T19-P19-D19</f>
        <v>-36642051.0190219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-0.0066015487204388</v>
      </c>
      <c r="AK19" s="44" t="n">
        <f aca="false">AK18+1</f>
        <v>2030</v>
      </c>
      <c r="AL19" s="45" t="n">
        <f aca="false">SUM(AB74:AB77)/AVERAGE(AG74:AG77)</f>
        <v>-0.0593524870001305</v>
      </c>
      <c r="AM19" s="9" t="n">
        <f aca="false">'Central scenario'!AM18</f>
        <v>10452476.7322336</v>
      </c>
      <c r="AN19" s="45" t="n">
        <f aca="false">AM19/AVERAGE(AG74:AG77)</f>
        <v>0.00168266312934201</v>
      </c>
      <c r="AO19" s="45" t="n">
        <f aca="false">'GDP evolution by scenario'!G73</f>
        <v>0.0273792709256424</v>
      </c>
      <c r="AP19" s="45"/>
      <c r="AQ19" s="9" t="n">
        <f aca="false">AQ18*(1+AO19)</f>
        <v>560183815.512627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375901633.465465</v>
      </c>
      <c r="AS19" s="46" t="n">
        <f aca="false">AQ19/AG77</f>
        <v>0.0900255376028956</v>
      </c>
      <c r="AT19" s="46" t="n">
        <f aca="false">AR19/AG77</f>
        <v>0.0604100755884339</v>
      </c>
      <c r="AU19" s="7"/>
      <c r="AV19" s="7"/>
      <c r="AW19" s="47" t="n">
        <f aca="false">workers_and_wage_low!C7</f>
        <v>11078450</v>
      </c>
      <c r="AX19" s="7"/>
      <c r="AY19" s="43" t="n">
        <f aca="false">(AW19-AW18)/AW18</f>
        <v>0.0036231516436719</v>
      </c>
      <c r="AZ19" s="48" t="n">
        <f aca="false">workers_and_wage_low!B7</f>
        <v>6532.49666224882</v>
      </c>
      <c r="BA19" s="43" t="n">
        <f aca="false">(AZ19-AZ18)/AZ18</f>
        <v>-0.0243978362011342</v>
      </c>
      <c r="BB19" s="48" t="n">
        <f aca="false">'Central scenario'!BB19</f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0.0155376763361574</v>
      </c>
      <c r="BJ19" s="7" t="n">
        <f aca="false">BJ18+1</f>
        <v>2030</v>
      </c>
      <c r="BK19" s="43" t="n">
        <f aca="false">SUM(T74:T77)/AVERAGE(AG74:AG77)</f>
        <v>0.0624144985064287</v>
      </c>
      <c r="BL19" s="43" t="n">
        <f aca="false">SUM(P74:P77)/AVERAGE(AG74:AG77)</f>
        <v>0.0167195193268541</v>
      </c>
      <c r="BM19" s="43" t="n">
        <f aca="false">SUM(D74:D77)/AVERAGE(AG74:AG77)</f>
        <v>0.105047466179705</v>
      </c>
      <c r="BN19" s="43" t="n">
        <f aca="false">(SUM(H74:H77)+SUM(J74:J77))/AVERAGE(AG74:AG77)</f>
        <v>0</v>
      </c>
      <c r="BO19" s="45" t="n">
        <f aca="false">AL19-BN19</f>
        <v>-0.0593524870001305</v>
      </c>
      <c r="BP19" s="27" t="n">
        <f aca="false">BN19+BM19</f>
        <v>0.105047466179705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6" t="n">
        <f aca="false">'Low pensions'!Q20</f>
        <v>97846697.0954254</v>
      </c>
      <c r="E20" s="9"/>
      <c r="F20" s="42" t="n">
        <f aca="false">'Low pensions'!I20</f>
        <v>17784795.4304638</v>
      </c>
      <c r="G20" s="56" t="n">
        <f aca="false">'Low pensions'!K20</f>
        <v>0</v>
      </c>
      <c r="H20" s="56" t="n">
        <f aca="false">'Low pensions'!V20</f>
        <v>0</v>
      </c>
      <c r="I20" s="56" t="n">
        <f aca="false">'Low pensions'!M20</f>
        <v>0</v>
      </c>
      <c r="J20" s="56" t="n">
        <f aca="false">'Low pensions'!W20</f>
        <v>0</v>
      </c>
      <c r="K20" s="9"/>
      <c r="L20" s="56" t="n">
        <f aca="false">'Low pensions'!N20</f>
        <v>2043321.27732794</v>
      </c>
      <c r="M20" s="42"/>
      <c r="N20" s="56" t="n">
        <f aca="false">'Low pensions'!L20</f>
        <v>728177.17442967</v>
      </c>
      <c r="O20" s="9"/>
      <c r="P20" s="56" t="n">
        <f aca="false">'Low pensions'!X20</f>
        <v>14609019.7883069</v>
      </c>
      <c r="Q20" s="42"/>
      <c r="R20" s="56" t="n">
        <f aca="false">'Low SIPA income'!G15</f>
        <v>19239564.6393939</v>
      </c>
      <c r="S20" s="42"/>
      <c r="T20" s="56" t="n">
        <f aca="false">'Low SIPA income'!J15</f>
        <v>73564142.924497</v>
      </c>
      <c r="U20" s="9"/>
      <c r="V20" s="56" t="n">
        <f aca="false">'Low SIPA income'!F15</f>
        <v>147484.323702817</v>
      </c>
      <c r="W20" s="42"/>
      <c r="X20" s="56" t="n">
        <f aca="false">'Low SIPA income'!M15</f>
        <v>370438.100231078</v>
      </c>
      <c r="Y20" s="9"/>
      <c r="Z20" s="9" t="n">
        <f aca="false">R20+V20-N20-L20-F20</f>
        <v>-1169244.91912477</v>
      </c>
      <c r="AA20" s="9"/>
      <c r="AB20" s="9" t="n">
        <f aca="false">T20-P20-D20</f>
        <v>-38891573.9592352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-0.00767605564390957</v>
      </c>
      <c r="AK20" s="44" t="n">
        <f aca="false">AK19+1</f>
        <v>2031</v>
      </c>
      <c r="AL20" s="45" t="n">
        <f aca="false">SUM(AB78:AB81)/AVERAGE(AG78:AG81)</f>
        <v>-0.061919079342693</v>
      </c>
      <c r="AM20" s="9" t="n">
        <f aca="false">'Central scenario'!AM19</f>
        <v>9649081.86791266</v>
      </c>
      <c r="AN20" s="45" t="n">
        <f aca="false">AM20/AVERAGE(AG78:AG81)</f>
        <v>0.00154754401355231</v>
      </c>
      <c r="AO20" s="45" t="n">
        <f aca="false">'GDP evolution by scenario'!G77</f>
        <v>0.0294272763500056</v>
      </c>
      <c r="AP20" s="45"/>
      <c r="AQ20" s="9" t="n">
        <f aca="false">AQ19*(1+AO20)</f>
        <v>576668499.458517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377184852.327853</v>
      </c>
      <c r="AS20" s="46" t="n">
        <f aca="false">AQ20/AG81</f>
        <v>0.0917044447943938</v>
      </c>
      <c r="AT20" s="46" t="n">
        <f aca="false">AR20/AG81</f>
        <v>0.0599816489023767</v>
      </c>
      <c r="AU20" s="7"/>
      <c r="AV20" s="7"/>
      <c r="AW20" s="47" t="n">
        <f aca="false">workers_and_wage_low!C8</f>
        <v>11210329</v>
      </c>
      <c r="AX20" s="7"/>
      <c r="AY20" s="43" t="n">
        <f aca="false">(AW20-AW19)/AW19</f>
        <v>0.0119041021081469</v>
      </c>
      <c r="AZ20" s="48" t="n">
        <f aca="false">workers_and_wage_low!B8</f>
        <v>6579.43923167888</v>
      </c>
      <c r="BA20" s="43" t="n">
        <f aca="false">(AZ20-AZ19)/AZ19</f>
        <v>0.00718600741142901</v>
      </c>
      <c r="BB20" s="48" t="n">
        <f aca="false">'Central scenario'!BB20</f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0.0164758512223127</v>
      </c>
      <c r="BJ20" s="7" t="n">
        <f aca="false">BJ19+1</f>
        <v>2031</v>
      </c>
      <c r="BK20" s="43" t="n">
        <f aca="false">SUM(T78:T81)/AVERAGE(AG78:AG81)</f>
        <v>0.0622336197307018</v>
      </c>
      <c r="BL20" s="43" t="n">
        <f aca="false">SUM(P78:P81)/AVERAGE(AG78:AG81)</f>
        <v>0.0166401448898653</v>
      </c>
      <c r="BM20" s="43" t="n">
        <f aca="false">SUM(D78:D81)/AVERAGE(AG78:AG81)</f>
        <v>0.10751255418353</v>
      </c>
      <c r="BN20" s="43" t="n">
        <f aca="false">(SUM(H78:H81)+SUM(J78:J81))/AVERAGE(AG78:AG81)</f>
        <v>0</v>
      </c>
      <c r="BO20" s="45" t="n">
        <f aca="false">AL20-BN20</f>
        <v>-0.061919079342693</v>
      </c>
      <c r="BP20" s="27" t="n">
        <f aca="false">BN20+BM20</f>
        <v>0.10751255418353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6" t="n">
        <f aca="false">'Low pensions'!Q21</f>
        <v>106534685.427399</v>
      </c>
      <c r="E21" s="9"/>
      <c r="F21" s="42" t="n">
        <f aca="false">'Low pensions'!I21</f>
        <v>19363940.1514728</v>
      </c>
      <c r="G21" s="56" t="n">
        <f aca="false">'Low pensions'!K21</f>
        <v>0</v>
      </c>
      <c r="H21" s="56" t="n">
        <f aca="false">'Low pensions'!V21</f>
        <v>0</v>
      </c>
      <c r="I21" s="57" t="n">
        <f aca="false">'Low pensions'!M21</f>
        <v>0</v>
      </c>
      <c r="J21" s="56" t="n">
        <f aca="false">'Low pensions'!W21</f>
        <v>0</v>
      </c>
      <c r="K21" s="9"/>
      <c r="L21" s="56" t="n">
        <f aca="false">'Low pensions'!N21</f>
        <v>3455197.24784243</v>
      </c>
      <c r="M21" s="42"/>
      <c r="N21" s="56" t="n">
        <f aca="false">'Low pensions'!L21</f>
        <v>793557.674652562</v>
      </c>
      <c r="O21" s="9"/>
      <c r="P21" s="56" t="n">
        <f aca="false">'Low pensions'!X21</f>
        <v>22294955.1329427</v>
      </c>
      <c r="Q21" s="42"/>
      <c r="R21" s="56" t="n">
        <f aca="false">'Low SIPA income'!G16</f>
        <v>22236389.4116216</v>
      </c>
      <c r="S21" s="42"/>
      <c r="T21" s="56" t="n">
        <f aca="false">'Low SIPA income'!J16</f>
        <v>85022762.1810073</v>
      </c>
      <c r="U21" s="9"/>
      <c r="V21" s="56" t="n">
        <f aca="false">'Low SIPA income'!F16</f>
        <v>149945.240267777</v>
      </c>
      <c r="W21" s="42"/>
      <c r="X21" s="56" t="n">
        <f aca="false">'Low SIPA income'!M16</f>
        <v>376619.213140325</v>
      </c>
      <c r="Y21" s="9"/>
      <c r="Z21" s="9" t="n">
        <f aca="false">R21+V21-N21-L21-F21</f>
        <v>-1226360.42207848</v>
      </c>
      <c r="AA21" s="9"/>
      <c r="AB21" s="9" t="n">
        <f aca="false">T21-P21-D21</f>
        <v>-43806878.3793344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-0.00866127188023435</v>
      </c>
      <c r="AK21" s="44" t="n">
        <f aca="false">AK20+1</f>
        <v>2032</v>
      </c>
      <c r="AL21" s="45" t="n">
        <f aca="false">SUM(AB82:AB85)/AVERAGE(AG82:AG85)</f>
        <v>-0.0628962386492263</v>
      </c>
      <c r="AM21" s="9" t="n">
        <f aca="false">'Central scenario'!AM20</f>
        <v>8873587.4679367</v>
      </c>
      <c r="AN21" s="45" t="n">
        <f aca="false">AM21/AVERAGE(AG82:AG85)</f>
        <v>0.00140331610296238</v>
      </c>
      <c r="AO21" s="45" t="n">
        <f aca="false">'GDP evolution by scenario'!G81</f>
        <v>0.026020891497873</v>
      </c>
      <c r="AP21" s="45"/>
      <c r="AQ21" s="9" t="n">
        <f aca="false">AQ20*(1+AO21)</f>
        <v>591673927.913169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378020613.267211</v>
      </c>
      <c r="AS21" s="46" t="n">
        <f aca="false">AQ21/AG85</f>
        <v>0.0929809380758733</v>
      </c>
      <c r="AT21" s="46" t="n">
        <f aca="false">AR21/AG85</f>
        <v>0.0594055434512242</v>
      </c>
      <c r="AU21" s="7"/>
      <c r="AW21" s="47" t="n">
        <f aca="false">workers_and_wage_low!C9</f>
        <v>11163486</v>
      </c>
      <c r="AY21" s="43" t="n">
        <f aca="false">(AW21-AW20)/AW20</f>
        <v>-0.00417855711460386</v>
      </c>
      <c r="AZ21" s="48" t="n">
        <f aca="false">workers_and_wage_low!B9</f>
        <v>6677.47340160862</v>
      </c>
      <c r="BA21" s="43" t="n">
        <f aca="false">(AZ21-AZ20)/AZ20</f>
        <v>0.0149000798514447</v>
      </c>
      <c r="BB21" s="48" t="n">
        <f aca="false">'Central scenario'!BB21</f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0.014587377011415</v>
      </c>
      <c r="BJ21" s="7" t="n">
        <f aca="false">BJ20+1</f>
        <v>2032</v>
      </c>
      <c r="BK21" s="43" t="n">
        <f aca="false">SUM(T82:T85)/AVERAGE(AG82:AG85)</f>
        <v>0.0622503338603218</v>
      </c>
      <c r="BL21" s="43" t="n">
        <f aca="false">SUM(P82:P85)/AVERAGE(AG82:AG85)</f>
        <v>0.0167226050017775</v>
      </c>
      <c r="BM21" s="43" t="n">
        <f aca="false">SUM(D82:D85)/AVERAGE(AG82:AG85)</f>
        <v>0.108423967507771</v>
      </c>
      <c r="BN21" s="43" t="n">
        <f aca="false">(SUM(H82:H85)+SUM(J82:J85))/AVERAGE(AG82:AG85)</f>
        <v>0</v>
      </c>
      <c r="BO21" s="45" t="n">
        <f aca="false">AL21-BN21</f>
        <v>-0.0628962386492263</v>
      </c>
      <c r="BP21" s="27" t="n">
        <f aca="false">BN21+BM21</f>
        <v>0.108423967507771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5" t="n">
        <f aca="false">'Low pensions'!Q22</f>
        <v>102115705.579416</v>
      </c>
      <c r="E22" s="6"/>
      <c r="F22" s="8" t="n">
        <f aca="false">'Low pensions'!I22</f>
        <v>18560738.2556432</v>
      </c>
      <c r="G22" s="55" t="n">
        <f aca="false">'Low pensions'!K22</f>
        <v>0</v>
      </c>
      <c r="H22" s="55" t="n">
        <f aca="false">'Low pensions'!V22</f>
        <v>0</v>
      </c>
      <c r="I22" s="55" t="n">
        <f aca="false">'Low pensions'!M22</f>
        <v>0</v>
      </c>
      <c r="J22" s="55" t="n">
        <f aca="false">'Low pensions'!W22</f>
        <v>0</v>
      </c>
      <c r="K22" s="6"/>
      <c r="L22" s="55" t="n">
        <f aca="false">'Low pensions'!N22</f>
        <v>3777709.9243059</v>
      </c>
      <c r="M22" s="8"/>
      <c r="N22" s="55" t="n">
        <f aca="false">'Low pensions'!L22</f>
        <v>761934.605667923</v>
      </c>
      <c r="O22" s="6"/>
      <c r="P22" s="55" t="n">
        <f aca="false">'Low pensions'!X22</f>
        <v>23794494.1490327</v>
      </c>
      <c r="Q22" s="8"/>
      <c r="R22" s="55" t="n">
        <f aca="false">'Low SIPA income'!G17</f>
        <v>19524682.1309152</v>
      </c>
      <c r="S22" s="8"/>
      <c r="T22" s="55" t="n">
        <f aca="false">'Low SIPA income'!J17</f>
        <v>74654314.3649466</v>
      </c>
      <c r="U22" s="6"/>
      <c r="V22" s="55" t="n">
        <f aca="false">'Low SIPA income'!F17</f>
        <v>125831.082413354</v>
      </c>
      <c r="W22" s="8"/>
      <c r="X22" s="55" t="n">
        <f aca="false">'Low SIPA income'!M17</f>
        <v>316051.400914638</v>
      </c>
      <c r="Y22" s="6"/>
      <c r="Z22" s="6" t="n">
        <f aca="false">R22+V22-N22-L22-F22</f>
        <v>-3449869.57228848</v>
      </c>
      <c r="AA22" s="6"/>
      <c r="AB22" s="6" t="n">
        <f aca="false">T22-P22-D22</f>
        <v>-51255885.3635025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-0.0103358449141052</v>
      </c>
      <c r="AK22" s="37" t="n">
        <f aca="false">AK21+1</f>
        <v>2033</v>
      </c>
      <c r="AL22" s="38" t="n">
        <f aca="false">SUM(AB86:AB89)/AVERAGE(AG86:AG89)</f>
        <v>-0.0650938801052209</v>
      </c>
      <c r="AM22" s="6" t="n">
        <f aca="false">'Central scenario'!AM21</f>
        <v>8126011.66426731</v>
      </c>
      <c r="AN22" s="38" t="n">
        <f aca="false">AM22/AVERAGE(AG86:AG89)</f>
        <v>0.00127319079691089</v>
      </c>
      <c r="AO22" s="38" t="n">
        <f aca="false">'GDP evolution by scenario'!G85</f>
        <v>0.0234784504083159</v>
      </c>
      <c r="AP22" s="38"/>
      <c r="AQ22" s="6" t="n">
        <f aca="false">AQ21*(1+AO22)</f>
        <v>605565514.887571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378682862.567428</v>
      </c>
      <c r="AS22" s="39" t="n">
        <f aca="false">AQ22/AG89</f>
        <v>0.0943351910842801</v>
      </c>
      <c r="AT22" s="39" t="n">
        <f aca="false">AR22/AG89</f>
        <v>0.0589913383810715</v>
      </c>
      <c r="AU22" s="5"/>
      <c r="AV22" s="5"/>
      <c r="AW22" s="40" t="n">
        <f aca="false">workers_and_wage_low!C10</f>
        <v>11040038</v>
      </c>
      <c r="AX22" s="5"/>
      <c r="AY22" s="36" t="n">
        <f aca="false">(AW22-AW21)/AW21</f>
        <v>-0.0110581945460405</v>
      </c>
      <c r="AZ22" s="41" t="n">
        <f aca="false">workers_and_wage_low!B10</f>
        <v>6770.77562599748</v>
      </c>
      <c r="BA22" s="36" t="n">
        <f aca="false">(AZ22-AZ21)/AZ21</f>
        <v>0.0139726837947989</v>
      </c>
      <c r="BB22" s="41" t="n">
        <f aca="false">'Central scenario'!BB22</f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0.0161217565301906</v>
      </c>
      <c r="BJ22" s="5" t="n">
        <f aca="false">BJ21+1</f>
        <v>2033</v>
      </c>
      <c r="BK22" s="36" t="n">
        <f aca="false">SUM(T86:T89)/AVERAGE(AG86:AG89)</f>
        <v>0.0620754653195507</v>
      </c>
      <c r="BL22" s="36" t="n">
        <f aca="false">SUM(P86:P89)/AVERAGE(AG86:AG89)</f>
        <v>0.016973007790278</v>
      </c>
      <c r="BM22" s="36" t="n">
        <f aca="false">SUM(D86:D89)/AVERAGE(AG86:AG89)</f>
        <v>0.110196337634494</v>
      </c>
      <c r="BN22" s="36" t="n">
        <f aca="false">(SUM(H86:H89)+SUM(J86:J89))/AVERAGE(AG86:AG89)</f>
        <v>0</v>
      </c>
      <c r="BO22" s="38" t="n">
        <f aca="false">AL22-BN22</f>
        <v>-0.0650938801052209</v>
      </c>
      <c r="BP22" s="27" t="n">
        <f aca="false">BN22+BM22</f>
        <v>0.110196337634494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6" t="n">
        <f aca="false">'Low pensions'!Q23</f>
        <v>108794784.954875</v>
      </c>
      <c r="E23" s="9"/>
      <c r="F23" s="42" t="n">
        <f aca="false">'Low pensions'!I23</f>
        <v>19774739.9938983</v>
      </c>
      <c r="G23" s="56" t="n">
        <f aca="false">'Low pensions'!K23</f>
        <v>0</v>
      </c>
      <c r="H23" s="56" t="n">
        <f aca="false">'Low pensions'!V23</f>
        <v>0</v>
      </c>
      <c r="I23" s="56" t="n">
        <f aca="false">'Low pensions'!M23</f>
        <v>0</v>
      </c>
      <c r="J23" s="56" t="n">
        <f aca="false">'Low pensions'!W23</f>
        <v>0</v>
      </c>
      <c r="K23" s="9"/>
      <c r="L23" s="56" t="n">
        <f aca="false">'Low pensions'!N23</f>
        <v>3480220.1486442</v>
      </c>
      <c r="M23" s="42"/>
      <c r="N23" s="56" t="n">
        <f aca="false">'Low pensions'!L23</f>
        <v>813333.884063564</v>
      </c>
      <c r="O23" s="9"/>
      <c r="P23" s="56" t="n">
        <f aca="false">'Low pensions'!X23</f>
        <v>22533601.9534112</v>
      </c>
      <c r="Q23" s="42"/>
      <c r="R23" s="56" t="n">
        <f aca="false">'Low SIPA income'!G18</f>
        <v>22968678.0679802</v>
      </c>
      <c r="S23" s="42"/>
      <c r="T23" s="56" t="n">
        <f aca="false">'Low SIPA income'!J18</f>
        <v>87822731.3272973</v>
      </c>
      <c r="U23" s="9"/>
      <c r="V23" s="56" t="n">
        <f aca="false">'Low SIPA income'!F18</f>
        <v>130817.10440774</v>
      </c>
      <c r="W23" s="42"/>
      <c r="X23" s="56" t="n">
        <f aca="false">'Low SIPA income'!M18</f>
        <v>328574.850654505</v>
      </c>
      <c r="Y23" s="9"/>
      <c r="Z23" s="9" t="n">
        <f aca="false">R23+V23-N23-L23-F23</f>
        <v>-968798.854218129</v>
      </c>
      <c r="AA23" s="9"/>
      <c r="AB23" s="9" t="n">
        <f aca="false">T23-P23-D23</f>
        <v>-43505655.5809892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-0.00767850569883758</v>
      </c>
      <c r="AK23" s="44" t="n">
        <f aca="false">AK22+1</f>
        <v>2034</v>
      </c>
      <c r="AL23" s="45" t="n">
        <f aca="false">SUM(AB90:AB93)/AVERAGE(AG90:AG93)</f>
        <v>-0.0657481139122095</v>
      </c>
      <c r="AM23" s="9" t="n">
        <f aca="false">'Central scenario'!AM22</f>
        <v>7406781.38079157</v>
      </c>
      <c r="AN23" s="45" t="n">
        <f aca="false">AM23/AVERAGE(AG90:AG93)</f>
        <v>0.00114495467607172</v>
      </c>
      <c r="AO23" s="45" t="n">
        <f aca="false">'GDP evolution by scenario'!G89</f>
        <v>0.0251579985947348</v>
      </c>
      <c r="AP23" s="45"/>
      <c r="AQ23" s="9" t="n">
        <f aca="false">AQ22*(1+AO23)</f>
        <v>620800331.260133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380717961.516117</v>
      </c>
      <c r="AS23" s="46" t="n">
        <f aca="false">AQ23/AG93</f>
        <v>0.0954779435613612</v>
      </c>
      <c r="AT23" s="46" t="n">
        <f aca="false">AR23/AG93</f>
        <v>0.0585537188239684</v>
      </c>
      <c r="AU23" s="7"/>
      <c r="AV23" s="7"/>
      <c r="AW23" s="47" t="n">
        <f aca="false">workers_and_wage_low!C11</f>
        <v>11283076</v>
      </c>
      <c r="AX23" s="7"/>
      <c r="AY23" s="43" t="n">
        <f aca="false">(AW23-AW22)/AW22</f>
        <v>0.0220142358205651</v>
      </c>
      <c r="AZ23" s="48" t="n">
        <f aca="false">workers_and_wage_low!B11</f>
        <v>6733.90375528613</v>
      </c>
      <c r="BA23" s="43" t="n">
        <f aca="false">(AZ23-AZ22)/AZ22</f>
        <v>-0.0054457380879341</v>
      </c>
      <c r="BB23" s="48" t="n">
        <f aca="false">'Central scenario'!BB23</f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0.0143119548995419</v>
      </c>
      <c r="BJ23" s="7" t="n">
        <f aca="false">BJ22+1</f>
        <v>2034</v>
      </c>
      <c r="BK23" s="43" t="n">
        <f aca="false">SUM(T90:T93)/AVERAGE(AG90:AG93)</f>
        <v>0.062079902973916</v>
      </c>
      <c r="BL23" s="43" t="n">
        <f aca="false">SUM(P90:P93)/AVERAGE(AG90:AG93)</f>
        <v>0.0165908094811529</v>
      </c>
      <c r="BM23" s="43" t="n">
        <f aca="false">SUM(D90:D93)/AVERAGE(AG90:AG93)</f>
        <v>0.111237207404973</v>
      </c>
      <c r="BN23" s="43" t="n">
        <f aca="false">(SUM(H90:H93)+SUM(J90:J93))/AVERAGE(AG90:AG93)</f>
        <v>0</v>
      </c>
      <c r="BO23" s="45" t="n">
        <f aca="false">AL23-BN23</f>
        <v>-0.0657481139122095</v>
      </c>
      <c r="BP23" s="27" t="n">
        <f aca="false">BN23+BM23</f>
        <v>0.111237207404973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6" t="n">
        <f aca="false">'Low pensions'!Q24</f>
        <v>104479465.144334</v>
      </c>
      <c r="E24" s="9"/>
      <c r="F24" s="42" t="n">
        <f aca="false">'Low pensions'!I24</f>
        <v>18990379.5369209</v>
      </c>
      <c r="G24" s="56" t="n">
        <f aca="false">'Low pensions'!K24</f>
        <v>0</v>
      </c>
      <c r="H24" s="56" t="n">
        <f aca="false">'Low pensions'!V24</f>
        <v>0</v>
      </c>
      <c r="I24" s="56" t="n">
        <f aca="false">'Low pensions'!M24</f>
        <v>0</v>
      </c>
      <c r="J24" s="56" t="n">
        <f aca="false">'Low pensions'!W24</f>
        <v>0</v>
      </c>
      <c r="K24" s="9"/>
      <c r="L24" s="56" t="n">
        <f aca="false">'Low pensions'!N24</f>
        <v>3126537.14189256</v>
      </c>
      <c r="M24" s="42"/>
      <c r="N24" s="56" t="n">
        <f aca="false">'Low pensions'!L24</f>
        <v>780777.865234017</v>
      </c>
      <c r="O24" s="9"/>
      <c r="P24" s="56" t="n">
        <f aca="false">'Low pensions'!X24</f>
        <v>20519225.540017</v>
      </c>
      <c r="Q24" s="42"/>
      <c r="R24" s="56" t="n">
        <f aca="false">'Low SIPA income'!G19</f>
        <v>20775382.983597</v>
      </c>
      <c r="S24" s="42"/>
      <c r="T24" s="56" t="n">
        <f aca="false">'Low SIPA income'!J19</f>
        <v>79436477.4755446</v>
      </c>
      <c r="U24" s="9"/>
      <c r="V24" s="56" t="n">
        <f aca="false">'Low SIPA income'!F19</f>
        <v>136624.404082265</v>
      </c>
      <c r="W24" s="42"/>
      <c r="X24" s="56" t="n">
        <f aca="false">'Low SIPA income'!M19</f>
        <v>343161.113145958</v>
      </c>
      <c r="Y24" s="9"/>
      <c r="Z24" s="9" t="n">
        <f aca="false">R24+V24-N24-L24-F24</f>
        <v>-1985687.15636817</v>
      </c>
      <c r="AA24" s="9"/>
      <c r="AB24" s="9" t="n">
        <f aca="false">T24-P24-D24</f>
        <v>-45562213.2088066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-0.00866193579176105</v>
      </c>
      <c r="AK24" s="44" t="n">
        <f aca="false">AK23+1</f>
        <v>2035</v>
      </c>
      <c r="AL24" s="45" t="n">
        <f aca="false">SUM(AB94:AB97)/AVERAGE(AG94:AG97)</f>
        <v>-0.0667368913668611</v>
      </c>
      <c r="AM24" s="9" t="n">
        <f aca="false">'Central scenario'!AM23</f>
        <v>6738583.40306814</v>
      </c>
      <c r="AN24" s="45" t="n">
        <f aca="false">AM24/AVERAGE(AG94:AG97)</f>
        <v>0.0010264083480735</v>
      </c>
      <c r="AO24" s="45" t="n">
        <f aca="false">'GDP evolution by scenario'!G93</f>
        <v>0.0243501587026915</v>
      </c>
      <c r="AP24" s="45"/>
      <c r="AQ24" s="9" t="n">
        <f aca="false">AQ23*(1+AO24)</f>
        <v>635916917.849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383175041.690541</v>
      </c>
      <c r="AS24" s="46" t="n">
        <f aca="false">AQ24/AG97</f>
        <v>0.096779317303071</v>
      </c>
      <c r="AT24" s="46" t="n">
        <f aca="false">AR24/AG97</f>
        <v>0.0583148802957178</v>
      </c>
      <c r="AU24" s="7"/>
      <c r="AV24" s="7"/>
      <c r="AW24" s="47" t="n">
        <f aca="false">workers_and_wage_low!C12</f>
        <v>11508435</v>
      </c>
      <c r="AX24" s="7"/>
      <c r="AY24" s="43" t="n">
        <f aca="false">(AW24-AW23)/AW23</f>
        <v>0.0199731881625188</v>
      </c>
      <c r="AZ24" s="48" t="n">
        <f aca="false">workers_and_wage_low!B12</f>
        <v>6870.10480666965</v>
      </c>
      <c r="BA24" s="43" t="n">
        <f aca="false">(AZ24-AZ23)/AZ23</f>
        <v>0.0202261654358518</v>
      </c>
      <c r="BB24" s="48" t="n">
        <f aca="false">'Central scenario'!BB24</f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0.0145799820174062</v>
      </c>
      <c r="BJ24" s="7" t="n">
        <f aca="false">BJ23+1</f>
        <v>2035</v>
      </c>
      <c r="BK24" s="43" t="n">
        <f aca="false">SUM(T94:T97)/AVERAGE(AG94:AG97)</f>
        <v>0.0623267422381366</v>
      </c>
      <c r="BL24" s="43" t="n">
        <f aca="false">SUM(P94:P97)/AVERAGE(AG94:AG97)</f>
        <v>0.0165105698574957</v>
      </c>
      <c r="BM24" s="43" t="n">
        <f aca="false">SUM(D94:D97)/AVERAGE(AG94:AG97)</f>
        <v>0.112553063747502</v>
      </c>
      <c r="BN24" s="43" t="n">
        <f aca="false">(SUM(H94:H97)+SUM(J94:J97))/AVERAGE(AG94:AG97)</f>
        <v>0</v>
      </c>
      <c r="BO24" s="45" t="n">
        <f aca="false">AL24-BN24</f>
        <v>-0.0667368913668611</v>
      </c>
      <c r="BP24" s="27" t="n">
        <f aca="false">BN24+BM24</f>
        <v>0.112553063747502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6" t="n">
        <f aca="false">'Low pensions'!Q25</f>
        <v>113788204.297057</v>
      </c>
      <c r="E25" s="9"/>
      <c r="F25" s="42" t="n">
        <f aca="false">'Low pensions'!I25</f>
        <v>20682353.0675682</v>
      </c>
      <c r="G25" s="56" t="n">
        <f aca="false">'Low pensions'!K25</f>
        <v>0</v>
      </c>
      <c r="H25" s="56" t="n">
        <f aca="false">'Low pensions'!V25</f>
        <v>0</v>
      </c>
      <c r="I25" s="56" t="n">
        <f aca="false">'Low pensions'!M25</f>
        <v>0</v>
      </c>
      <c r="J25" s="56" t="n">
        <f aca="false">'Low pensions'!W25</f>
        <v>0</v>
      </c>
      <c r="K25" s="9"/>
      <c r="L25" s="56" t="n">
        <f aca="false">'Low pensions'!N25</f>
        <v>3567264.77388216</v>
      </c>
      <c r="M25" s="42"/>
      <c r="N25" s="56" t="n">
        <f aca="false">'Low pensions'!L25</f>
        <v>851958.421888165</v>
      </c>
      <c r="O25" s="9"/>
      <c r="P25" s="56" t="n">
        <f aca="false">'Low pensions'!X25</f>
        <v>23197777.7385936</v>
      </c>
      <c r="Q25" s="42"/>
      <c r="R25" s="56" t="n">
        <f aca="false">'Low SIPA income'!G20</f>
        <v>24105491.1022671</v>
      </c>
      <c r="S25" s="42"/>
      <c r="T25" s="56" t="n">
        <f aca="false">'Low SIPA income'!J20</f>
        <v>92169434.4934116</v>
      </c>
      <c r="U25" s="9"/>
      <c r="V25" s="56" t="n">
        <f aca="false">'Low SIPA income'!F20</f>
        <v>137226.502049696</v>
      </c>
      <c r="W25" s="42"/>
      <c r="X25" s="56" t="n">
        <f aca="false">'Low SIPA income'!M20</f>
        <v>344673.409650483</v>
      </c>
      <c r="Y25" s="9"/>
      <c r="Z25" s="9" t="n">
        <f aca="false">R25+V25-N25-L25-F25</f>
        <v>-858858.659021657</v>
      </c>
      <c r="AA25" s="9"/>
      <c r="AB25" s="9" t="n">
        <f aca="false">T25-P25-D25</f>
        <v>-44816547.5422389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-0.0084804149222024</v>
      </c>
      <c r="AK25" s="44" t="n">
        <f aca="false">AK24+1</f>
        <v>2036</v>
      </c>
      <c r="AL25" s="45" t="n">
        <f aca="false">SUM(AB98:AB101)/AVERAGE(AG98:AG101)</f>
        <v>-0.0679649900896704</v>
      </c>
      <c r="AM25" s="9" t="n">
        <f aca="false">'Central scenario'!AM24</f>
        <v>6098422.29766839</v>
      </c>
      <c r="AN25" s="45" t="n">
        <f aca="false">AM25/AVERAGE(AG98:AG101)</f>
        <v>0.000919015460154573</v>
      </c>
      <c r="AO25" s="45" t="n">
        <f aca="false">'GDP evolution by scenario'!G97</f>
        <v>0.0142193419618515</v>
      </c>
      <c r="AP25" s="45"/>
      <c r="AQ25" s="9" t="n">
        <f aca="false">AQ24*(1+AO25)</f>
        <v>644959237.963222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382485473.034489</v>
      </c>
      <c r="AS25" s="46" t="n">
        <f aca="false">AQ25/AG101</f>
        <v>0.0966663955407627</v>
      </c>
      <c r="AT25" s="46" t="n">
        <f aca="false">AR25/AG101</f>
        <v>0.0573268663329945</v>
      </c>
      <c r="AU25" s="7"/>
      <c r="AV25" s="7"/>
      <c r="AW25" s="47" t="n">
        <f aca="false">workers_and_wage_low!C13</f>
        <v>11593496</v>
      </c>
      <c r="AX25" s="7"/>
      <c r="AY25" s="43" t="n">
        <f aca="false">(AW25-AW24)/AW24</f>
        <v>0.00739118742035733</v>
      </c>
      <c r="AZ25" s="48" t="n">
        <f aca="false">workers_and_wage_low!B13</f>
        <v>6860.82377346674</v>
      </c>
      <c r="BA25" s="43" t="n">
        <f aca="false">(AZ25-AZ24)/AZ24</f>
        <v>-0.00135093036628761</v>
      </c>
      <c r="BB25" s="48" t="n">
        <f aca="false">'Central scenario'!BB25</f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F25" s="7"/>
      <c r="BI25" s="43" t="n">
        <f aca="false">T32/AG32</f>
        <v>0.0135167347884336</v>
      </c>
      <c r="BJ25" s="7" t="n">
        <f aca="false">BJ24+1</f>
        <v>2036</v>
      </c>
      <c r="BK25" s="43" t="n">
        <f aca="false">SUM(T98:T101)/AVERAGE(AG98:AG101)</f>
        <v>0.0623133692212062</v>
      </c>
      <c r="BL25" s="43" t="n">
        <f aca="false">SUM(P98:P101)/AVERAGE(AG98:AG101)</f>
        <v>0.0163678050212331</v>
      </c>
      <c r="BM25" s="43" t="n">
        <f aca="false">SUM(D98:D101)/AVERAGE(AG98:AG101)</f>
        <v>0.113910554289643</v>
      </c>
      <c r="BN25" s="43" t="n">
        <f aca="false">(SUM(H98:H101)+SUM(J98:J101))/AVERAGE(AG98:AG101)</f>
        <v>0</v>
      </c>
      <c r="BO25" s="45" t="n">
        <f aca="false">AL25-BN25</f>
        <v>-0.0679649900896704</v>
      </c>
      <c r="BP25" s="27" t="n">
        <f aca="false">BN25+BM25</f>
        <v>0.113910554289643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8538718.79308943</v>
      </c>
      <c r="D26" s="55" t="n">
        <f aca="false">'Low pensions'!Q26</f>
        <v>105416281.396166</v>
      </c>
      <c r="E26" s="6"/>
      <c r="F26" s="8" t="n">
        <f aca="false">'Low pensions'!I26</f>
        <v>19160656.979996</v>
      </c>
      <c r="G26" s="55" t="n">
        <f aca="false">'Low pensions'!K26</f>
        <v>0</v>
      </c>
      <c r="H26" s="55" t="n">
        <f aca="false">'Low pensions'!V26</f>
        <v>0</v>
      </c>
      <c r="I26" s="55" t="n">
        <f aca="false">'Low pensions'!M26</f>
        <v>0</v>
      </c>
      <c r="J26" s="55" t="n">
        <f aca="false">'Low pensions'!W26</f>
        <v>0</v>
      </c>
      <c r="K26" s="6"/>
      <c r="L26" s="55" t="n">
        <f aca="false">'Low pensions'!N26</f>
        <v>3726476.37955283</v>
      </c>
      <c r="M26" s="8"/>
      <c r="N26" s="55" t="n">
        <f aca="false">'Low pensions'!L26</f>
        <v>787898.602953561</v>
      </c>
      <c r="O26" s="6"/>
      <c r="P26" s="55" t="n">
        <f aca="false">'Low pensions'!X26</f>
        <v>23671489.2942029</v>
      </c>
      <c r="Q26" s="8"/>
      <c r="R26" s="55" t="n">
        <f aca="false">'Low SIPA income'!G21</f>
        <v>20979795.6356308</v>
      </c>
      <c r="S26" s="8"/>
      <c r="T26" s="55" t="n">
        <f aca="false">'Low SIPA income'!J21</f>
        <v>80218066.9673876</v>
      </c>
      <c r="U26" s="6"/>
      <c r="V26" s="55" t="n">
        <f aca="false">'Low SIPA income'!F21</f>
        <v>122300.514644915</v>
      </c>
      <c r="W26" s="8"/>
      <c r="X26" s="55" t="n">
        <f aca="false">'Low SIPA income'!M21</f>
        <v>307183.632571249</v>
      </c>
      <c r="Y26" s="6"/>
      <c r="Z26" s="6" t="n">
        <f aca="false">R26+V26-N26-L26-F26</f>
        <v>-2572935.81222676</v>
      </c>
      <c r="AA26" s="6"/>
      <c r="AB26" s="6" t="n">
        <f aca="false">T26-P26-D26</f>
        <v>-48869703.7229811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-0.00946571848210061</v>
      </c>
      <c r="AK26" s="37" t="n">
        <f aca="false">AK25+1</f>
        <v>2037</v>
      </c>
      <c r="AL26" s="38" t="n">
        <f aca="false">SUM(AB102:AB105)/AVERAGE(AG102:AG105)</f>
        <v>-0.0701518396715372</v>
      </c>
      <c r="AM26" s="6" t="n">
        <f aca="false">'Central scenario'!AM25</f>
        <v>5493111.4769607</v>
      </c>
      <c r="AN26" s="38" t="n">
        <f aca="false">AM26/AVERAGE(AG102:AG105)</f>
        <v>0.000822089972692987</v>
      </c>
      <c r="AO26" s="38" t="n">
        <f aca="false">'GDP evolution by scenario'!G101</f>
        <v>0.0224056867724418</v>
      </c>
      <c r="AP26" s="38"/>
      <c r="AQ26" s="6" t="n">
        <f aca="false">AQ25*(1+AO26)</f>
        <v>659409992.630019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385506026.684632</v>
      </c>
      <c r="AS26" s="39" t="n">
        <f aca="false">AQ26/AG105</f>
        <v>0.0980248235079433</v>
      </c>
      <c r="AT26" s="39" t="n">
        <f aca="false">AR26/AG105</f>
        <v>0.057307533475933</v>
      </c>
      <c r="AU26" s="36" t="n">
        <f aca="false">AVERAGE(AH26:AH29)</f>
        <v>-0.0145498200871361</v>
      </c>
      <c r="AV26" s="5"/>
      <c r="AW26" s="40" t="n">
        <f aca="false">workers_and_wage_low!C14</f>
        <v>11478869</v>
      </c>
      <c r="AX26" s="5"/>
      <c r="AY26" s="36" t="n">
        <f aca="false">(AW26-AW25)/AW25</f>
        <v>-0.00988718157146041</v>
      </c>
      <c r="AZ26" s="41" t="n">
        <f aca="false">workers_and_wage_low!B14</f>
        <v>6830.72180291376</v>
      </c>
      <c r="BA26" s="36" t="n">
        <f aca="false">(AZ26-AZ25)/AZ25</f>
        <v>-0.00438751548602627</v>
      </c>
      <c r="BB26" s="41" t="n">
        <f aca="false">'Central scenario'!BB26</f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0.016953092644078</v>
      </c>
      <c r="BJ26" s="5" t="n">
        <f aca="false">BJ25+1</f>
        <v>2037</v>
      </c>
      <c r="BK26" s="36" t="n">
        <f aca="false">SUM(T102:T105)/AVERAGE(AG102:AG105)</f>
        <v>0.062310634458487</v>
      </c>
      <c r="BL26" s="36" t="n">
        <f aca="false">SUM(P102:P105)/AVERAGE(AG102:AG105)</f>
        <v>0.0164833862214493</v>
      </c>
      <c r="BM26" s="36" t="n">
        <f aca="false">SUM(D102:D105)/AVERAGE(AG102:AG105)</f>
        <v>0.115979087908575</v>
      </c>
      <c r="BN26" s="36" t="n">
        <f aca="false">(SUM(H102:H105)+SUM(J102:J105))/AVERAGE(AG102:AG105)</f>
        <v>0</v>
      </c>
      <c r="BO26" s="38" t="n">
        <f aca="false">AL26-BN26</f>
        <v>-0.0701518396715372</v>
      </c>
      <c r="BP26" s="27" t="n">
        <f aca="false">BN26+BM26</f>
        <v>0.115979087908575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9171733.18462405</v>
      </c>
      <c r="D27" s="56" t="n">
        <f aca="false">'Low pensions'!Q27</f>
        <v>113231273.884248</v>
      </c>
      <c r="E27" s="9"/>
      <c r="F27" s="42" t="n">
        <f aca="false">'Low pensions'!I27</f>
        <v>20581124.3725295</v>
      </c>
      <c r="G27" s="56" t="n">
        <f aca="false">'Low pensions'!K27</f>
        <v>0</v>
      </c>
      <c r="H27" s="56" t="n">
        <f aca="false">'Low pensions'!V27</f>
        <v>0</v>
      </c>
      <c r="I27" s="56" t="n">
        <f aca="false">'Low pensions'!M27</f>
        <v>0</v>
      </c>
      <c r="J27" s="56" t="n">
        <f aca="false">'Low pensions'!W27</f>
        <v>0</v>
      </c>
      <c r="K27" s="9"/>
      <c r="L27" s="56" t="n">
        <f aca="false">'Low pensions'!N27</f>
        <v>3545054.34815978</v>
      </c>
      <c r="M27" s="42"/>
      <c r="N27" s="56" t="n">
        <f aca="false">'Low pensions'!L27</f>
        <v>848615.59921046</v>
      </c>
      <c r="O27" s="9"/>
      <c r="P27" s="56" t="n">
        <f aca="false">'Low pensions'!X27</f>
        <v>23064136.5098557</v>
      </c>
      <c r="Q27" s="42"/>
      <c r="R27" s="56" t="n">
        <f aca="false">'Low SIPA income'!G22</f>
        <v>23485086.0153599</v>
      </c>
      <c r="S27" s="42"/>
      <c r="T27" s="56" t="n">
        <f aca="false">'Low SIPA income'!J22</f>
        <v>89797261.8720582</v>
      </c>
      <c r="U27" s="9"/>
      <c r="V27" s="56" t="n">
        <f aca="false">'Low SIPA income'!F22</f>
        <v>117194.000885593</v>
      </c>
      <c r="W27" s="42"/>
      <c r="X27" s="56" t="n">
        <f aca="false">'Low SIPA income'!M22</f>
        <v>294357.542256602</v>
      </c>
      <c r="Y27" s="9"/>
      <c r="Z27" s="9" t="n">
        <f aca="false">R27+V27-N27-L27-F27</f>
        <v>-1372514.30365419</v>
      </c>
      <c r="AA27" s="9"/>
      <c r="AB27" s="9" t="n">
        <f aca="false">T27-P27-D27</f>
        <v>-46498148.522045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-0.00853140241908196</v>
      </c>
      <c r="AK27" s="44" t="n">
        <f aca="false">AK26+1</f>
        <v>2038</v>
      </c>
      <c r="AL27" s="45" t="n">
        <f aca="false">SUM(AB106:AB109)/AVERAGE(AG106:AG109)</f>
        <v>-0.0723828337310786</v>
      </c>
      <c r="AM27" s="9" t="n">
        <f aca="false">'Central scenario'!AM26</f>
        <v>4920541.96276278</v>
      </c>
      <c r="AN27" s="45" t="n">
        <f aca="false">AM27/AVERAGE(AG106:AG109)</f>
        <v>0.000729334913215519</v>
      </c>
      <c r="AO27" s="45" t="n">
        <f aca="false">'GDP evolution by scenario'!G105</f>
        <v>0.0178193862785985</v>
      </c>
      <c r="AP27" s="45"/>
      <c r="AQ27" s="9" t="n">
        <f aca="false">AQ26*(1+AO27)</f>
        <v>671160274.004661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387414906.540213</v>
      </c>
      <c r="AS27" s="46" t="n">
        <f aca="false">AQ27/AG109</f>
        <v>0.0989518566325583</v>
      </c>
      <c r="AT27" s="46" t="n">
        <f aca="false">AR27/AG109</f>
        <v>0.057118136716502</v>
      </c>
      <c r="AU27" s="7"/>
      <c r="AV27" s="7"/>
      <c r="AW27" s="47" t="n">
        <f aca="false">workers_and_wage_low!C15</f>
        <v>11474171</v>
      </c>
      <c r="AX27" s="7"/>
      <c r="AY27" s="43" t="n">
        <f aca="false">(AW27-AW26)/AW26</f>
        <v>-0.000409273770787</v>
      </c>
      <c r="AZ27" s="48" t="n">
        <f aca="false">workers_and_wage_low!B15</f>
        <v>6710.76558473702</v>
      </c>
      <c r="BA27" s="43" t="n">
        <f aca="false">(AZ27-AZ26)/AZ26</f>
        <v>-0.0175612799990725</v>
      </c>
      <c r="BB27" s="48" t="n">
        <f aca="false">'Central scenario'!BB27</f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0.014293157959977</v>
      </c>
      <c r="BJ27" s="7" t="n">
        <f aca="false">BJ26+1</f>
        <v>2038</v>
      </c>
      <c r="BK27" s="43" t="n">
        <f aca="false">SUM(T106:T109)/AVERAGE(AG106:AG109)</f>
        <v>0.0624107807036938</v>
      </c>
      <c r="BL27" s="43" t="n">
        <f aca="false">SUM(P106:P109)/AVERAGE(AG106:AG109)</f>
        <v>0.0166008895840336</v>
      </c>
      <c r="BM27" s="43" t="n">
        <f aca="false">SUM(D106:D109)/AVERAGE(AG106:AG109)</f>
        <v>0.118192724850739</v>
      </c>
      <c r="BN27" s="43" t="n">
        <f aca="false">(SUM(H106:H109)+SUM(J106:J109))/AVERAGE(AG106:AG109)</f>
        <v>0</v>
      </c>
      <c r="BO27" s="45" t="n">
        <f aca="false">AL27-BN27</f>
        <v>-0.0723828337310786</v>
      </c>
      <c r="BP27" s="27" t="n">
        <f aca="false">BN27+BM27</f>
        <v>0.118192724850739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8206519.67728873</v>
      </c>
      <c r="D28" s="56" t="n">
        <f aca="false">'Low pensions'!Q28</f>
        <v>101315057.744305</v>
      </c>
      <c r="E28" s="9"/>
      <c r="F28" s="42" t="n">
        <f aca="false">'Low pensions'!I28</f>
        <v>18415211.0341632</v>
      </c>
      <c r="G28" s="56" t="n">
        <f aca="false">'Low pensions'!K28</f>
        <v>0</v>
      </c>
      <c r="H28" s="56" t="n">
        <f aca="false">'Low pensions'!V28</f>
        <v>0</v>
      </c>
      <c r="I28" s="56" t="n">
        <f aca="false">'Low pensions'!M28</f>
        <v>0</v>
      </c>
      <c r="J28" s="56" t="n">
        <f aca="false">'Low pensions'!W28</f>
        <v>0</v>
      </c>
      <c r="K28" s="9"/>
      <c r="L28" s="56" t="n">
        <f aca="false">'Low pensions'!N28</f>
        <v>2985460.98784536</v>
      </c>
      <c r="M28" s="42"/>
      <c r="N28" s="56" t="n">
        <f aca="false">'Low pensions'!L28</f>
        <v>757175.410340801</v>
      </c>
      <c r="O28" s="9"/>
      <c r="P28" s="56" t="n">
        <f aca="false">'Low pensions'!X28</f>
        <v>19657326.9630458</v>
      </c>
      <c r="Q28" s="42"/>
      <c r="R28" s="56" t="n">
        <f aca="false">'Low SIPA income'!G23</f>
        <v>19335091.7428785</v>
      </c>
      <c r="S28" s="42"/>
      <c r="T28" s="56" t="n">
        <f aca="false">'Low SIPA income'!J23</f>
        <v>73929399.084167</v>
      </c>
      <c r="U28" s="9"/>
      <c r="V28" s="56" t="n">
        <f aca="false">'Low SIPA income'!F23</f>
        <v>112516.252418624</v>
      </c>
      <c r="W28" s="42"/>
      <c r="X28" s="56" t="n">
        <f aca="false">'Low SIPA income'!M23</f>
        <v>282608.386739882</v>
      </c>
      <c r="Y28" s="9"/>
      <c r="Z28" s="9" t="n">
        <f aca="false">R28+V28-N28-L28-F28</f>
        <v>-2710239.43705222</v>
      </c>
      <c r="AA28" s="9"/>
      <c r="AB28" s="9" t="n">
        <f aca="false">T28-P28-D28</f>
        <v>-47042985.6231841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-0.0092822852008671</v>
      </c>
      <c r="AK28" s="44" t="n">
        <f aca="false">AK27+1</f>
        <v>2039</v>
      </c>
      <c r="AL28" s="45" t="n">
        <f aca="false">SUM(AB110:AB113)/AVERAGE(AG110:AG113)</f>
        <v>-0.0743882819925469</v>
      </c>
      <c r="AM28" s="9" t="n">
        <f aca="false">'Central scenario'!AM27</f>
        <v>4379286.21321994</v>
      </c>
      <c r="AN28" s="45" t="n">
        <f aca="false">AM28/AVERAGE(AG110:AG113)</f>
        <v>0.000642026062254429</v>
      </c>
      <c r="AO28" s="45" t="n">
        <f aca="false">'GDP evolution by scenario'!G109</f>
        <v>0.0211747136051104</v>
      </c>
      <c r="AP28" s="45"/>
      <c r="AQ28" s="9" t="n">
        <f aca="false">AQ27*(1+AO28)</f>
        <v>685371900.589837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391196679.503018</v>
      </c>
      <c r="AS28" s="46" t="n">
        <f aca="false">AQ28/AG113</f>
        <v>0.0995917918191563</v>
      </c>
      <c r="AT28" s="46" t="n">
        <f aca="false">AR28/AG113</f>
        <v>0.0568450183497172</v>
      </c>
      <c r="AU28" s="9"/>
      <c r="AV28" s="7"/>
      <c r="AW28" s="47" t="n">
        <f aca="false">workers_and_wage_low!C16</f>
        <v>11575487</v>
      </c>
      <c r="AX28" s="7"/>
      <c r="AY28" s="43" t="n">
        <f aca="false">(AW28-AW27)/AW27</f>
        <v>0.00882991895449353</v>
      </c>
      <c r="AZ28" s="48" t="n">
        <f aca="false">workers_and_wage_low!B16</f>
        <v>6309.65751025799</v>
      </c>
      <c r="BA28" s="43" t="n">
        <f aca="false">(AZ28-AZ27)/AZ27</f>
        <v>-0.059770836786687</v>
      </c>
      <c r="BB28" s="48" t="n">
        <f aca="false">'Central scenario'!BB28</f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0.0160978920563383</v>
      </c>
      <c r="BJ28" s="7" t="n">
        <f aca="false">BJ27+1</f>
        <v>2039</v>
      </c>
      <c r="BK28" s="43" t="n">
        <f aca="false">SUM(T110:T113)/AVERAGE(AG110:AG113)</f>
        <v>0.0626938166710498</v>
      </c>
      <c r="BL28" s="43" t="n">
        <f aca="false">SUM(P110:P113)/AVERAGE(AG110:AG113)</f>
        <v>0.0166387390783845</v>
      </c>
      <c r="BM28" s="43" t="n">
        <f aca="false">SUM(D110:D113)/AVERAGE(AG110:AG113)</f>
        <v>0.120443359585212</v>
      </c>
      <c r="BN28" s="43" t="n">
        <f aca="false">(SUM(H110:H113)+SUM(J110:J113))/AVERAGE(AG110:AG113)</f>
        <v>0</v>
      </c>
      <c r="BO28" s="45" t="n">
        <f aca="false">AL28-BN28</f>
        <v>-0.0743882819925469</v>
      </c>
      <c r="BP28" s="27" t="n">
        <f aca="false">BN28+BM28</f>
        <v>0.120443359585212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8259104.44623308</v>
      </c>
      <c r="D29" s="56" t="n">
        <f aca="false">'Low pensions'!Q29</f>
        <v>101964252.422631</v>
      </c>
      <c r="E29" s="9"/>
      <c r="F29" s="42" t="n">
        <f aca="false">'Low pensions'!I29</f>
        <v>18533209.8516123</v>
      </c>
      <c r="G29" s="56" t="n">
        <f aca="false">'Low pensions'!K29</f>
        <v>0</v>
      </c>
      <c r="H29" s="56" t="n">
        <f aca="false">'Low pensions'!V29</f>
        <v>0</v>
      </c>
      <c r="I29" s="56" t="n">
        <f aca="false">'Low pensions'!M29</f>
        <v>0</v>
      </c>
      <c r="J29" s="56" t="n">
        <f aca="false">'Low pensions'!W29</f>
        <v>0</v>
      </c>
      <c r="K29" s="9"/>
      <c r="L29" s="56" t="n">
        <f aca="false">'Low pensions'!N29</f>
        <v>3012864.24956994</v>
      </c>
      <c r="M29" s="42"/>
      <c r="N29" s="56" t="n">
        <f aca="false">'Low pensions'!L29</f>
        <v>762958.868119732</v>
      </c>
      <c r="O29" s="9"/>
      <c r="P29" s="56" t="n">
        <f aca="false">'Low pensions'!X29</f>
        <v>19831341.496708</v>
      </c>
      <c r="Q29" s="42"/>
      <c r="R29" s="56" t="n">
        <f aca="false">'Low SIPA income'!G24</f>
        <v>20926953.6539737</v>
      </c>
      <c r="S29" s="42"/>
      <c r="T29" s="56" t="n">
        <f aca="false">'Low SIPA income'!J24</f>
        <v>80016021.0706174</v>
      </c>
      <c r="U29" s="9"/>
      <c r="V29" s="56" t="n">
        <f aca="false">'Low SIPA income'!F24</f>
        <v>102142.006075911</v>
      </c>
      <c r="W29" s="42"/>
      <c r="X29" s="56" t="n">
        <f aca="false">'Low SIPA income'!M24</f>
        <v>256551.270905201</v>
      </c>
      <c r="Y29" s="9"/>
      <c r="Z29" s="9" t="n">
        <f aca="false">R29+V29-N29-L29-F29</f>
        <v>-1279937.3092524</v>
      </c>
      <c r="AA29" s="9"/>
      <c r="AB29" s="9" t="n">
        <f aca="false">T29-P29-D29</f>
        <v>-41779572.8487213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-0.00841781548732602</v>
      </c>
      <c r="AK29" s="44" t="n">
        <f aca="false">AK28+1</f>
        <v>2040</v>
      </c>
      <c r="AL29" s="45" t="n">
        <f aca="false">SUM(AB114:AB117)/AVERAGE(AG114:AG117)</f>
        <v>-0.0761363437241472</v>
      </c>
      <c r="AM29" s="9" t="n">
        <f aca="false">'Central scenario'!AM28</f>
        <v>3887732.69163583</v>
      </c>
      <c r="AN29" s="45" t="n">
        <f aca="false">AM29/AVERAGE(AG114:AG117)</f>
        <v>0.000565106540452918</v>
      </c>
      <c r="AO29" s="45" t="n">
        <f aca="false">'GDP evolution by scenario'!G113</f>
        <v>0.0208341886453058</v>
      </c>
      <c r="AP29" s="45"/>
      <c r="AQ29" s="9" t="n">
        <f aca="false">AQ28*(1+AO29)</f>
        <v>699651068.058917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395422226.472389</v>
      </c>
      <c r="AS29" s="46" t="n">
        <f aca="false">AQ29/AG117</f>
        <v>0.101492707889159</v>
      </c>
      <c r="AT29" s="46" t="n">
        <f aca="false">AR29/AG117</f>
        <v>0.0573606964334163</v>
      </c>
      <c r="AV29" s="7"/>
      <c r="AW29" s="47" t="n">
        <f aca="false">workers_and_wage_low!C17</f>
        <v>11521097</v>
      </c>
      <c r="AX29" s="7"/>
      <c r="AY29" s="43" t="n">
        <f aca="false">(AW29-AW28)/AW28</f>
        <v>-0.00469872239500593</v>
      </c>
      <c r="AZ29" s="48" t="n">
        <f aca="false">workers_and_wage_low!B17</f>
        <v>5997.62668058537</v>
      </c>
      <c r="BA29" s="43" t="n">
        <f aca="false">(AZ29-AZ28)/AZ28</f>
        <v>-0.04945289489411</v>
      </c>
      <c r="BB29" s="48" t="n">
        <f aca="false">'Central scenario'!BB29</f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0.0134305119895292</v>
      </c>
      <c r="BJ29" s="7" t="n">
        <f aca="false">BJ28+1</f>
        <v>2040</v>
      </c>
      <c r="BK29" s="43" t="n">
        <f aca="false">SUM(T114:T117)/AVERAGE(AG114:AG117)</f>
        <v>0.0625075745985464</v>
      </c>
      <c r="BL29" s="43" t="n">
        <f aca="false">SUM(P114:P117)/AVERAGE(AG114:AG117)</f>
        <v>0.0165976832823218</v>
      </c>
      <c r="BM29" s="43" t="n">
        <f aca="false">SUM(D114:D117)/AVERAGE(AG114:AG117)</f>
        <v>0.122046235040372</v>
      </c>
      <c r="BN29" s="43" t="n">
        <f aca="false">(SUM(H114:H117)+SUM(J114:J117))/AVERAGE(AG114:AG117)</f>
        <v>0</v>
      </c>
      <c r="BO29" s="45" t="n">
        <f aca="false">AL29-BN29</f>
        <v>-0.0761363437241472</v>
      </c>
      <c r="BP29" s="27" t="n">
        <f aca="false">BN29+BM29</f>
        <v>0.122046235040372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5" t="n">
        <f aca="false">'Low pensions'!Q30</f>
        <v>93448409.5775154</v>
      </c>
      <c r="E30" s="6"/>
      <c r="F30" s="8" t="n">
        <f aca="false">'Low pensions'!I30</f>
        <v>16985354.6105647</v>
      </c>
      <c r="G30" s="55" t="n">
        <f aca="false">'Low pensions'!K30</f>
        <v>0</v>
      </c>
      <c r="H30" s="55" t="n">
        <f aca="false">'Low pensions'!V30</f>
        <v>0</v>
      </c>
      <c r="I30" s="55" t="n">
        <f aca="false">'Low pensions'!M30</f>
        <v>0</v>
      </c>
      <c r="J30" s="55" t="n">
        <f aca="false">'Low pensions'!W30</f>
        <v>0</v>
      </c>
      <c r="K30" s="6"/>
      <c r="L30" s="55" t="n">
        <f aca="false">'Low pensions'!N30</f>
        <v>3188833.56147129</v>
      </c>
      <c r="M30" s="8"/>
      <c r="N30" s="55" t="n">
        <f aca="false">'Low pensions'!L30</f>
        <v>699079.986117665</v>
      </c>
      <c r="O30" s="6"/>
      <c r="P30" s="55" t="n">
        <f aca="false">'Low pensions'!X30</f>
        <v>20393004.3312289</v>
      </c>
      <c r="Q30" s="8"/>
      <c r="R30" s="55" t="n">
        <f aca="false">'Low SIPA income'!G25</f>
        <v>18197280.1515091</v>
      </c>
      <c r="S30" s="8"/>
      <c r="T30" s="55" t="n">
        <f aca="false">'Low SIPA income'!J25</f>
        <v>69578877.848501</v>
      </c>
      <c r="U30" s="6"/>
      <c r="V30" s="55" t="n">
        <f aca="false">'Low SIPA income'!F25</f>
        <v>109942.340242882</v>
      </c>
      <c r="W30" s="8"/>
      <c r="X30" s="55" t="n">
        <f aca="false">'Low SIPA income'!M25</f>
        <v>276143.461433889</v>
      </c>
      <c r="Y30" s="6"/>
      <c r="Z30" s="6" t="n">
        <f aca="false">R30+V30-N30-L30-F30</f>
        <v>-2566045.66640171</v>
      </c>
      <c r="AA30" s="6"/>
      <c r="AB30" s="6" t="n">
        <f aca="false">T30-P30-D30</f>
        <v>-44262536.0602433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-0.00910453631075908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-0.319030658512367</v>
      </c>
      <c r="AS30" s="5"/>
      <c r="AT30" s="5"/>
      <c r="AU30" s="36" t="n">
        <f aca="false">AVERAGE(AH30:AH33)</f>
        <v>-0.0157812128378013</v>
      </c>
      <c r="AV30" s="5"/>
      <c r="AW30" s="40" t="n">
        <f aca="false">workers_and_wage_low!C18</f>
        <v>11445670</v>
      </c>
      <c r="AX30" s="5"/>
      <c r="AY30" s="36" t="n">
        <f aca="false">(AW30-AW29)/AW29</f>
        <v>-0.00654685920967422</v>
      </c>
      <c r="AZ30" s="41" t="n">
        <f aca="false">workers_and_wage_low!B18</f>
        <v>6013.21547009805</v>
      </c>
      <c r="BA30" s="36" t="n">
        <f aca="false">(AZ30-AZ29)/AZ29</f>
        <v>0.00259915969147425</v>
      </c>
      <c r="BB30" s="41" t="n">
        <f aca="false">'Central scenario'!BB30</f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0.0150521866457697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6" t="n">
        <f aca="false">'Low pensions'!Q31</f>
        <v>108793210.09312</v>
      </c>
      <c r="E31" s="9"/>
      <c r="F31" s="42" t="n">
        <f aca="false">'Low pensions'!I31</f>
        <v>19774453.7441323</v>
      </c>
      <c r="G31" s="56" t="n">
        <f aca="false">'Low pensions'!K31</f>
        <v>0</v>
      </c>
      <c r="H31" s="56" t="n">
        <f aca="false">'Low pensions'!V31</f>
        <v>0</v>
      </c>
      <c r="I31" s="56" t="n">
        <f aca="false">'Low pensions'!M31</f>
        <v>0</v>
      </c>
      <c r="J31" s="56" t="n">
        <f aca="false">'Low pensions'!W31</f>
        <v>0</v>
      </c>
      <c r="K31" s="9"/>
      <c r="L31" s="56" t="n">
        <f aca="false">'Low pensions'!N31</f>
        <v>3386183.66984505</v>
      </c>
      <c r="M31" s="42"/>
      <c r="N31" s="56" t="n">
        <f aca="false">'Low pensions'!L31</f>
        <v>817597.379953593</v>
      </c>
      <c r="O31" s="9"/>
      <c r="P31" s="56" t="n">
        <f aca="false">'Low pensions'!X31</f>
        <v>22069102.7143441</v>
      </c>
      <c r="Q31" s="42"/>
      <c r="R31" s="56" t="n">
        <f aca="false">'Low SIPA income'!G26</f>
        <v>20917623.0578563</v>
      </c>
      <c r="S31" s="42"/>
      <c r="T31" s="56" t="n">
        <f aca="false">'Low SIPA income'!J26</f>
        <v>79980344.7276639</v>
      </c>
      <c r="U31" s="9"/>
      <c r="V31" s="56" t="n">
        <f aca="false">'Low SIPA income'!F26</f>
        <v>100761.24723165</v>
      </c>
      <c r="W31" s="42"/>
      <c r="X31" s="56" t="n">
        <f aca="false">'Low SIPA income'!M26</f>
        <v>253083.202772238</v>
      </c>
      <c r="Y31" s="9"/>
      <c r="Z31" s="9" t="n">
        <f aca="false">R31+V31-N31-L31-F31</f>
        <v>-2959850.48884303</v>
      </c>
      <c r="AA31" s="9"/>
      <c r="AB31" s="9" t="n">
        <f aca="false">T31-P31-D31</f>
        <v>-50881968.0798002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-0.00927550615266511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7" t="n">
        <f aca="false">workers_and_wage_low!C19</f>
        <v>11505599</v>
      </c>
      <c r="AX31" s="7"/>
      <c r="AY31" s="43" t="n">
        <f aca="false">(AW31-AW30)/AW30</f>
        <v>0.0052359538585334</v>
      </c>
      <c r="AZ31" s="48" t="n">
        <f aca="false">workers_and_wage_low!B19</f>
        <v>5966.23060308801</v>
      </c>
      <c r="BA31" s="43" t="n">
        <f aca="false">(AZ31-AZ30)/AZ30</f>
        <v>-0.00781360109972626</v>
      </c>
      <c r="BB31" s="48" t="n">
        <f aca="false">'Central scenario'!BB31</f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0.013280357763046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34176076.1012353</v>
      </c>
      <c r="D32" s="56" t="n">
        <f aca="false">'Low pensions'!Q32</f>
        <v>99796850.4379787</v>
      </c>
      <c r="E32" s="9"/>
      <c r="F32" s="42" t="n">
        <f aca="false">'Low pensions'!I32</f>
        <v>18139258.8848768</v>
      </c>
      <c r="G32" s="56" t="n">
        <f aca="false">'Low pensions'!K32</f>
        <v>0</v>
      </c>
      <c r="H32" s="56" t="n">
        <f aca="false">'Low pensions'!V32</f>
        <v>0</v>
      </c>
      <c r="I32" s="56" t="n">
        <f aca="false">'Low pensions'!M32</f>
        <v>0</v>
      </c>
      <c r="J32" s="56" t="n">
        <f aca="false">'Low pensions'!W32</f>
        <v>0</v>
      </c>
      <c r="K32" s="9"/>
      <c r="L32" s="56" t="n">
        <f aca="false">'Low pensions'!N32</f>
        <v>2915888.99411533</v>
      </c>
      <c r="M32" s="42"/>
      <c r="N32" s="56" t="n">
        <f aca="false">'Low pensions'!L32</f>
        <v>750119.737794276</v>
      </c>
      <c r="O32" s="9"/>
      <c r="P32" s="56" t="n">
        <f aca="false">'Low pensions'!X32</f>
        <v>19257499.3282583</v>
      </c>
      <c r="Q32" s="42"/>
      <c r="R32" s="56" t="n">
        <f aca="false">'Low SIPA income'!G27</f>
        <v>17922886.653065</v>
      </c>
      <c r="S32" s="42"/>
      <c r="T32" s="56" t="n">
        <f aca="false">'Low SIPA income'!J27</f>
        <v>68529710.5250491</v>
      </c>
      <c r="U32" s="9"/>
      <c r="V32" s="56" t="n">
        <f aca="false">'Low SIPA income'!F27</f>
        <v>98966.0071782411</v>
      </c>
      <c r="W32" s="42"/>
      <c r="X32" s="56" t="n">
        <f aca="false">'Low SIPA income'!M27</f>
        <v>248574.077340144</v>
      </c>
      <c r="Y32" s="9"/>
      <c r="Z32" s="9" t="n">
        <f aca="false">R32+V32-N32-L32-F32</f>
        <v>-3783414.95654323</v>
      </c>
      <c r="AA32" s="9"/>
      <c r="AB32" s="9" t="n">
        <f aca="false">T32-P32-D32</f>
        <v>-50524639.2411879</v>
      </c>
      <c r="AC32" s="24"/>
      <c r="AD32" s="9"/>
      <c r="AE32" s="9"/>
      <c r="AF32" s="9" t="n">
        <f aca="false">'Central scenario'!AF32</f>
        <v>397.614228233701</v>
      </c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-0.00996543168900148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7" t="n">
        <f aca="false">workers_and_wage_low!C20</f>
        <v>11532718</v>
      </c>
      <c r="AX32" s="7"/>
      <c r="AY32" s="43" t="n">
        <f aca="false">(AW32-AW31)/AW31</f>
        <v>0.00235702634864991</v>
      </c>
      <c r="AZ32" s="48" t="n">
        <f aca="false">workers_and_wage_low!B20</f>
        <v>5870.95977098352</v>
      </c>
      <c r="BA32" s="43" t="n">
        <f aca="false">(AZ32-AZ31)/AZ31</f>
        <v>-0.0159683455840908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0.0155593664885257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6" t="n">
        <f aca="false">'Low pensions'!Q33</f>
        <v>107215819.021593</v>
      </c>
      <c r="E33" s="9"/>
      <c r="F33" s="42" t="n">
        <f aca="false">'Low pensions'!I33</f>
        <v>19487744.2449492</v>
      </c>
      <c r="G33" s="56" t="n">
        <f aca="false">'Low pensions'!K33</f>
        <v>0</v>
      </c>
      <c r="H33" s="56" t="n">
        <f aca="false">'Low pensions'!V33</f>
        <v>0</v>
      </c>
      <c r="I33" s="56" t="n">
        <f aca="false">'Low pensions'!M33</f>
        <v>0</v>
      </c>
      <c r="J33" s="56" t="n">
        <f aca="false">'Low pensions'!W33</f>
        <v>0</v>
      </c>
      <c r="K33" s="9"/>
      <c r="L33" s="56" t="n">
        <f aca="false">'Low pensions'!N33</f>
        <v>3234749.80705187</v>
      </c>
      <c r="M33" s="42"/>
      <c r="N33" s="56" t="n">
        <f aca="false">'Low pensions'!L33</f>
        <v>808375.012220964</v>
      </c>
      <c r="O33" s="9"/>
      <c r="P33" s="56" t="n">
        <f aca="false">'Low pensions'!X33</f>
        <v>21232572.9341974</v>
      </c>
      <c r="Q33" s="42"/>
      <c r="R33" s="56" t="n">
        <f aca="false">'Low SIPA income'!G28</f>
        <v>20338522.826413</v>
      </c>
      <c r="S33" s="42"/>
      <c r="T33" s="56" t="n">
        <f aca="false">'Low SIPA income'!J28</f>
        <v>77766104.801139</v>
      </c>
      <c r="U33" s="9"/>
      <c r="V33" s="56" t="n">
        <f aca="false">'Low SIPA income'!F28</f>
        <v>99045.2493544169</v>
      </c>
      <c r="W33" s="42"/>
      <c r="X33" s="56" t="n">
        <f aca="false">'Low SIPA income'!M28</f>
        <v>248773.110840544</v>
      </c>
      <c r="Y33" s="9"/>
      <c r="Z33" s="9" t="n">
        <f aca="false">R33+V33-N33-L33-F33</f>
        <v>-3093300.98845463</v>
      </c>
      <c r="AA33" s="9"/>
      <c r="AB33" s="9" t="n">
        <f aca="false">T33-P33-D33</f>
        <v>-50682287.1546514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-0.0110487919093253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7" t="n">
        <f aca="false">workers_and_wage_low!C21</f>
        <v>11483522</v>
      </c>
      <c r="AX33" s="7"/>
      <c r="AY33" s="43" t="n">
        <f aca="false">(AW33-AW32)/AW32</f>
        <v>-0.00426577672323211</v>
      </c>
      <c r="AZ33" s="48" t="n">
        <f aca="false">workers_and_wage_low!B21</f>
        <v>5849.15477765096</v>
      </c>
      <c r="BA33" s="43" t="n">
        <f aca="false">(AZ33-AZ32)/AZ32</f>
        <v>-0.00371404236839178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0.0137632831352449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5" t="n">
        <f aca="false">'Low pensions'!Q34</f>
        <v>96457428.020698</v>
      </c>
      <c r="E34" s="6"/>
      <c r="F34" s="8" t="n">
        <f aca="false">'Low pensions'!I34</f>
        <v>17532279.3310415</v>
      </c>
      <c r="G34" s="55" t="n">
        <f aca="false">'Low pensions'!K34</f>
        <v>0</v>
      </c>
      <c r="H34" s="55" t="n">
        <f aca="false">'Low pensions'!V34</f>
        <v>0</v>
      </c>
      <c r="I34" s="55" t="n">
        <f aca="false">'Low pensions'!M34</f>
        <v>0</v>
      </c>
      <c r="J34" s="55" t="n">
        <f aca="false">'Low pensions'!W34</f>
        <v>0</v>
      </c>
      <c r="K34" s="6"/>
      <c r="L34" s="55" t="n">
        <f aca="false">'Low pensions'!N34</f>
        <v>3169080.74974327</v>
      </c>
      <c r="M34" s="8"/>
      <c r="N34" s="55" t="n">
        <f aca="false">'Low pensions'!L34</f>
        <v>726758.969506893</v>
      </c>
      <c r="O34" s="6"/>
      <c r="P34" s="55" t="n">
        <f aca="false">'Low pensions'!X34</f>
        <v>20442788.4972584</v>
      </c>
      <c r="Q34" s="8"/>
      <c r="R34" s="55" t="n">
        <f aca="false">'Low SIPA income'!G29</f>
        <v>17760089.4391748</v>
      </c>
      <c r="S34" s="8"/>
      <c r="T34" s="55" t="n">
        <f aca="false">'Low SIPA income'!J29</f>
        <v>67907241.2678286</v>
      </c>
      <c r="U34" s="6"/>
      <c r="V34" s="55" t="n">
        <f aca="false">'Low SIPA income'!F29</f>
        <v>103095.862777887</v>
      </c>
      <c r="W34" s="8"/>
      <c r="X34" s="55" t="n">
        <f aca="false">'Low SIPA income'!M29</f>
        <v>258947.083936047</v>
      </c>
      <c r="Y34" s="6"/>
      <c r="Z34" s="6" t="n">
        <f aca="false">R34+V34-N34-L34-F34</f>
        <v>-3564933.74833902</v>
      </c>
      <c r="AA34" s="6"/>
      <c r="AB34" s="6" t="n">
        <f aca="false">T34-P34-D34</f>
        <v>-48992975.2501279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-0.0103120716009866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workers_and_wage_low!C22</f>
        <v>11508677</v>
      </c>
      <c r="AX34" s="5"/>
      <c r="AY34" s="36" t="n">
        <f aca="false">(AW34-AW33)/AW33</f>
        <v>0.00219053004818557</v>
      </c>
      <c r="AZ34" s="41" t="n">
        <f aca="false">workers_and_wage_low!B22</f>
        <v>5855.44689346206</v>
      </c>
      <c r="BA34" s="36" t="n">
        <f aca="false">(AZ34-AZ33)/AZ33</f>
        <v>0.0010757307765457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36" t="n">
        <f aca="false">BD34/BD33-1</f>
        <v>0.00666479873825954</v>
      </c>
      <c r="BF34" s="5"/>
      <c r="BG34" s="5"/>
      <c r="BH34" s="5"/>
      <c r="BI34" s="36" t="n">
        <f aca="false">T41/AG41</f>
        <v>0.0160258560101848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6" t="n">
        <f aca="false">'Low pensions'!Q35</f>
        <v>108036771.245905</v>
      </c>
      <c r="E35" s="9"/>
      <c r="F35" s="42" t="n">
        <f aca="false">'Low pensions'!I35</f>
        <v>19636962.0295141</v>
      </c>
      <c r="G35" s="56" t="n">
        <f aca="false">'Low pensions'!K35</f>
        <v>0</v>
      </c>
      <c r="H35" s="56" t="n">
        <f aca="false">'Low pensions'!V35</f>
        <v>0</v>
      </c>
      <c r="I35" s="56" t="n">
        <f aca="false">'Low pensions'!M35</f>
        <v>0</v>
      </c>
      <c r="J35" s="56" t="n">
        <f aca="false">'Low pensions'!W35</f>
        <v>0</v>
      </c>
      <c r="K35" s="9"/>
      <c r="L35" s="56" t="n">
        <f aca="false">'Low pensions'!N35</f>
        <v>3093063.20627795</v>
      </c>
      <c r="M35" s="42"/>
      <c r="N35" s="56" t="n">
        <f aca="false">'Low pensions'!L35</f>
        <v>815273.642310828</v>
      </c>
      <c r="O35" s="9"/>
      <c r="P35" s="56" t="n">
        <f aca="false">'Low pensions'!X35</f>
        <v>20535314.7165613</v>
      </c>
      <c r="Q35" s="42"/>
      <c r="R35" s="56" t="n">
        <f aca="false">'Low SIPA income'!G30</f>
        <v>20528961.3258337</v>
      </c>
      <c r="S35" s="42"/>
      <c r="T35" s="56" t="n">
        <f aca="false">'Low SIPA income'!J30</f>
        <v>78494262.9093027</v>
      </c>
      <c r="U35" s="9"/>
      <c r="V35" s="56" t="n">
        <f aca="false">'Low SIPA income'!F30</f>
        <v>97900.3538065853</v>
      </c>
      <c r="W35" s="42"/>
      <c r="X35" s="56" t="n">
        <f aca="false">'Low SIPA income'!M30</f>
        <v>245897.463306937</v>
      </c>
      <c r="Y35" s="9"/>
      <c r="Z35" s="9" t="n">
        <f aca="false">R35+V35-N35-L35-F35</f>
        <v>-2918437.19846258</v>
      </c>
      <c r="AA35" s="9"/>
      <c r="AB35" s="9" t="n">
        <f aca="false">T35-P35-D35</f>
        <v>-50077823.0531636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-0.0102701440850233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workers_and_wage_low!C23</f>
        <v>11548973</v>
      </c>
      <c r="AX35" s="7"/>
      <c r="AY35" s="43" t="n">
        <f aca="false">(AW35-AW34)/AW34</f>
        <v>0.00350135814915998</v>
      </c>
      <c r="AZ35" s="48" t="n">
        <f aca="false">workers_and_wage_low!B23</f>
        <v>5871.64687761835</v>
      </c>
      <c r="BA35" s="43" t="n">
        <f aca="false">(AZ35-AZ34)/AZ34</f>
        <v>0.00276665205082455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3" t="n">
        <f aca="false">BD35/BD34-1</f>
        <v>0.0066206732833145</v>
      </c>
      <c r="BF35" s="7"/>
      <c r="BG35" s="7" t="n">
        <f aca="false">AVERAGE(BF34:BF37)</f>
        <v>100</v>
      </c>
      <c r="BH35" s="7"/>
      <c r="BI35" s="43" t="n">
        <f aca="false">T42/AG42</f>
        <v>0.0139724706601584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6" t="n">
        <f aca="false">'Low pensions'!Q36</f>
        <v>98948653.6912474</v>
      </c>
      <c r="E36" s="9"/>
      <c r="F36" s="42" t="n">
        <f aca="false">'Low pensions'!I36</f>
        <v>17985089.0858627</v>
      </c>
      <c r="G36" s="56" t="n">
        <f aca="false">'Low pensions'!K36</f>
        <v>0</v>
      </c>
      <c r="H36" s="56" t="n">
        <f aca="false">'Low pensions'!V36</f>
        <v>0</v>
      </c>
      <c r="I36" s="56" t="n">
        <f aca="false">'Low pensions'!M36</f>
        <v>0</v>
      </c>
      <c r="J36" s="56" t="n">
        <f aca="false">'Low pensions'!W36</f>
        <v>0</v>
      </c>
      <c r="K36" s="9"/>
      <c r="L36" s="56" t="n">
        <f aca="false">'Low pensions'!N36</f>
        <v>2670274.79463938</v>
      </c>
      <c r="M36" s="42"/>
      <c r="N36" s="56" t="n">
        <f aca="false">'Low pensions'!L36</f>
        <v>747459.069123846</v>
      </c>
      <c r="O36" s="9"/>
      <c r="P36" s="56" t="n">
        <f aca="false">'Low pensions'!X36</f>
        <v>17968367.8655763</v>
      </c>
      <c r="Q36" s="42"/>
      <c r="R36" s="56" t="n">
        <f aca="false">'Low SIPA income'!G31</f>
        <v>18005690.6422424</v>
      </c>
      <c r="S36" s="42"/>
      <c r="T36" s="56" t="n">
        <f aca="false">'Low SIPA income'!J31</f>
        <v>68846318.7544314</v>
      </c>
      <c r="U36" s="9"/>
      <c r="V36" s="56" t="n">
        <f aca="false">'Low SIPA income'!F31</f>
        <v>106484.729333824</v>
      </c>
      <c r="W36" s="42"/>
      <c r="X36" s="56" t="n">
        <f aca="false">'Low SIPA income'!M31</f>
        <v>267458.939687222</v>
      </c>
      <c r="Y36" s="9"/>
      <c r="Z36" s="9" t="n">
        <f aca="false">R36+V36-N36-L36-F36</f>
        <v>-3290647.57804969</v>
      </c>
      <c r="AA36" s="9"/>
      <c r="AB36" s="9" t="n">
        <f aca="false">T36-P36-D36</f>
        <v>-48070702.8023923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-0.00937761324081064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7" t="n">
        <f aca="false">workers_and_wage_low!C24</f>
        <v>11606968</v>
      </c>
      <c r="AX36" s="7"/>
      <c r="AY36" s="43" t="n">
        <f aca="false">(AW36-AW35)/AW35</f>
        <v>0.00502165863579385</v>
      </c>
      <c r="AZ36" s="48" t="n">
        <f aca="false">workers_and_wage_low!B24</f>
        <v>5887.30731670437</v>
      </c>
      <c r="BA36" s="43" t="n">
        <f aca="false">(AZ36-AZ35)/AZ35</f>
        <v>0.00266712890138408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3" t="n">
        <f aca="false">BD36/BD35-1</f>
        <v>0.00657712826592327</v>
      </c>
      <c r="BF36" s="7"/>
      <c r="BG36" s="7"/>
      <c r="BH36" s="7"/>
      <c r="BI36" s="43" t="n">
        <f aca="false">T43/AG43</f>
        <v>0.0160351037368251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6" t="n">
        <f aca="false">'Low pensions'!Q37</f>
        <v>107634384.126816</v>
      </c>
      <c r="E37" s="9"/>
      <c r="F37" s="42" t="n">
        <f aca="false">'Low pensions'!I37</f>
        <v>19563823.4074728</v>
      </c>
      <c r="G37" s="56" t="n">
        <f aca="false">'Low pensions'!K37</f>
        <v>0</v>
      </c>
      <c r="H37" s="56" t="n">
        <f aca="false">'Low pensions'!V37</f>
        <v>0</v>
      </c>
      <c r="I37" s="56" t="n">
        <f aca="false">'Low pensions'!M37</f>
        <v>0</v>
      </c>
      <c r="J37" s="56" t="n">
        <f aca="false">'Low pensions'!W37</f>
        <v>0</v>
      </c>
      <c r="K37" s="9"/>
      <c r="L37" s="56" t="n">
        <f aca="false">'Low pensions'!N37</f>
        <v>3030093.15412975</v>
      </c>
      <c r="M37" s="42"/>
      <c r="N37" s="56" t="n">
        <f aca="false">'Low pensions'!L37</f>
        <v>814161.657738283</v>
      </c>
      <c r="O37" s="9"/>
      <c r="P37" s="56" t="n">
        <f aca="false">'Low pensions'!X37</f>
        <v>20202445.0055876</v>
      </c>
      <c r="Q37" s="42"/>
      <c r="R37" s="56" t="n">
        <f aca="false">'Low SIPA income'!G32</f>
        <v>20671987.985198</v>
      </c>
      <c r="S37" s="42"/>
      <c r="T37" s="56" t="n">
        <f aca="false">'Low SIPA income'!J32</f>
        <v>79041137.7377457</v>
      </c>
      <c r="U37" s="9"/>
      <c r="V37" s="56" t="n">
        <f aca="false">'Low SIPA income'!F32</f>
        <v>105455.75310811</v>
      </c>
      <c r="W37" s="42"/>
      <c r="X37" s="56" t="n">
        <f aca="false">'Low SIPA income'!M32</f>
        <v>264874.448070306</v>
      </c>
      <c r="Y37" s="9"/>
      <c r="Z37" s="9" t="n">
        <f aca="false">R37+V37-N37-L37-F37</f>
        <v>-2630634.48103466</v>
      </c>
      <c r="AA37" s="9"/>
      <c r="AB37" s="9" t="n">
        <f aca="false">T37-P37-D37</f>
        <v>-48795691.3946575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-0.00929239982373145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7" t="n">
        <f aca="false">workers_and_wage_low!C25</f>
        <v>11602075</v>
      </c>
      <c r="AX37" s="7"/>
      <c r="AY37" s="43" t="n">
        <f aca="false">(AW37-AW36)/AW36</f>
        <v>-0.000421557119826642</v>
      </c>
      <c r="AZ37" s="48" t="n">
        <f aca="false">workers_and_wage_low!B25</f>
        <v>5909.23971902664</v>
      </c>
      <c r="BA37" s="43" t="n">
        <f aca="false">(AZ37-AZ36)/AZ36</f>
        <v>0.00372537072424277</v>
      </c>
      <c r="BB37" s="53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3" t="n">
        <f aca="false">BD37/BD36-1</f>
        <v>0.00653415230808396</v>
      </c>
      <c r="BF37" s="7" t="n">
        <v>100</v>
      </c>
      <c r="BG37" s="50" t="n">
        <f aca="false">(BB37-BB33)/BB33</f>
        <v>0.0300536211024986</v>
      </c>
      <c r="BH37" s="7"/>
      <c r="BI37" s="43" t="n">
        <f aca="false">T44/AG44</f>
        <v>0.0139963271515476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5" t="n">
        <f aca="false">'Low pensions'!Q38</f>
        <v>100640813.41041</v>
      </c>
      <c r="E38" s="6"/>
      <c r="F38" s="8" t="n">
        <f aca="false">'Low pensions'!I38</f>
        <v>18292659.1452958</v>
      </c>
      <c r="G38" s="55" t="n">
        <f aca="false">'Low pensions'!K38</f>
        <v>0</v>
      </c>
      <c r="H38" s="55" t="n">
        <f aca="false">'Low pensions'!V38</f>
        <v>0</v>
      </c>
      <c r="I38" s="55" t="n">
        <f aca="false">'Low pensions'!M38</f>
        <v>0</v>
      </c>
      <c r="J38" s="55" t="n">
        <f aca="false">'Low pensions'!W38</f>
        <v>0</v>
      </c>
      <c r="K38" s="6"/>
      <c r="L38" s="55" t="n">
        <f aca="false">'Low pensions'!N38</f>
        <v>3209295.53732072</v>
      </c>
      <c r="M38" s="8"/>
      <c r="N38" s="55" t="n">
        <f aca="false">'Low pensions'!L38</f>
        <v>763595.846906327</v>
      </c>
      <c r="O38" s="6"/>
      <c r="P38" s="55" t="n">
        <f aca="false">'Low pensions'!X38</f>
        <v>20854128.8519866</v>
      </c>
      <c r="Q38" s="8"/>
      <c r="R38" s="55" t="n">
        <f aca="false">'Low SIPA income'!G33</f>
        <v>18108835.8098998</v>
      </c>
      <c r="S38" s="8"/>
      <c r="T38" s="55" t="n">
        <f aca="false">'Low SIPA income'!J33</f>
        <v>69240703.2427366</v>
      </c>
      <c r="U38" s="6"/>
      <c r="V38" s="55" t="n">
        <f aca="false">'Low SIPA income'!F33</f>
        <v>112917.722752853</v>
      </c>
      <c r="W38" s="8"/>
      <c r="X38" s="55" t="n">
        <f aca="false">'Low SIPA income'!M33</f>
        <v>283616.764472354</v>
      </c>
      <c r="Y38" s="6"/>
      <c r="Z38" s="6" t="n">
        <f aca="false">R38+V38-N38-L38-F38</f>
        <v>-4043796.99687014</v>
      </c>
      <c r="AA38" s="6"/>
      <c r="AB38" s="6" t="n">
        <f aca="false">T38-P38-D38</f>
        <v>-52254239.0196595</v>
      </c>
      <c r="AC38" s="24"/>
      <c r="AD38" s="6"/>
      <c r="AE38" s="6"/>
      <c r="AF38" s="6"/>
      <c r="AG38" s="6" t="n">
        <f aca="false">BF38/100*$AG$37</f>
        <v>5213767917.86485</v>
      </c>
      <c r="AH38" s="36" t="n">
        <f aca="false">(AG38-AG37)/AG37</f>
        <v>-0.00711692577331677</v>
      </c>
      <c r="AI38" s="36"/>
      <c r="AJ38" s="36" t="n">
        <f aca="false">AB38/AG38</f>
        <v>-0.0100223561621551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-0.00567296032976914</v>
      </c>
      <c r="AV38" s="5"/>
      <c r="AW38" s="40" t="n">
        <f aca="false">workers_and_wage_low!C26</f>
        <v>11645062</v>
      </c>
      <c r="AX38" s="5"/>
      <c r="AY38" s="36" t="n">
        <f aca="false">(AW38-AW37)/AW37</f>
        <v>0.00370511309399396</v>
      </c>
      <c r="AZ38" s="41" t="n">
        <f aca="false">workers_and_wage_low!B26</f>
        <v>5931.59715836225</v>
      </c>
      <c r="BA38" s="36" t="n">
        <f aca="false">(AZ38-AZ37)/AZ37</f>
        <v>0.00378347137680394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36" t="n">
        <f aca="false">BD38/BD37-1</f>
        <v>0.0145106607117969</v>
      </c>
      <c r="BF38" s="5" t="n">
        <f aca="false">BF37*(1+AY38)*(1+BA38)*(1-BE38)</f>
        <v>99.2883074226683</v>
      </c>
      <c r="BG38" s="5"/>
      <c r="BH38" s="5"/>
      <c r="BI38" s="36" t="n">
        <f aca="false">T45/AG45</f>
        <v>0.0160123040206636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6" t="n">
        <f aca="false">'Low pensions'!Q39</f>
        <v>111654624.283509</v>
      </c>
      <c r="E39" s="9"/>
      <c r="F39" s="42" t="n">
        <f aca="false">'Low pensions'!I39</f>
        <v>20294549.6444392</v>
      </c>
      <c r="G39" s="56" t="n">
        <f aca="false">'Low pensions'!K39</f>
        <v>0</v>
      </c>
      <c r="H39" s="56" t="n">
        <f aca="false">'Low pensions'!V39</f>
        <v>0</v>
      </c>
      <c r="I39" s="56" t="n">
        <f aca="false">'Low pensions'!M39</f>
        <v>0</v>
      </c>
      <c r="J39" s="56" t="n">
        <f aca="false">'Low pensions'!W39</f>
        <v>0</v>
      </c>
      <c r="K39" s="9"/>
      <c r="L39" s="56" t="n">
        <f aca="false">'Low pensions'!N39</f>
        <v>3106227.84357243</v>
      </c>
      <c r="M39" s="42"/>
      <c r="N39" s="56" t="n">
        <f aca="false">'Low pensions'!L39</f>
        <v>847354.061037742</v>
      </c>
      <c r="O39" s="9"/>
      <c r="P39" s="56" t="n">
        <f aca="false">'Low pensions'!X39</f>
        <v>20780123.0806461</v>
      </c>
      <c r="Q39" s="42"/>
      <c r="R39" s="56" t="n">
        <f aca="false">'Low SIPA income'!G34</f>
        <v>21064894.312997</v>
      </c>
      <c r="S39" s="42"/>
      <c r="T39" s="56" t="n">
        <f aca="false">'Low SIPA income'!J34</f>
        <v>80543449.1359445</v>
      </c>
      <c r="U39" s="9"/>
      <c r="V39" s="56" t="n">
        <f aca="false">'Low SIPA income'!F34</f>
        <v>103626.123722929</v>
      </c>
      <c r="W39" s="42"/>
      <c r="X39" s="56" t="n">
        <f aca="false">'Low SIPA income'!M34</f>
        <v>260278.94655152</v>
      </c>
      <c r="Y39" s="9"/>
      <c r="Z39" s="9" t="n">
        <f aca="false">R39+V39-N39-L39-F39</f>
        <v>-3079611.11232942</v>
      </c>
      <c r="AA39" s="9"/>
      <c r="AB39" s="9" t="n">
        <f aca="false">T39-P39-D39</f>
        <v>-51891298.2282109</v>
      </c>
      <c r="AC39" s="24"/>
      <c r="AD39" s="9"/>
      <c r="AE39" s="9"/>
      <c r="AF39" s="9"/>
      <c r="AG39" s="9" t="n">
        <f aca="false">BF39/100*$AG$37</f>
        <v>5176524969.40292</v>
      </c>
      <c r="AH39" s="43" t="n">
        <f aca="false">(AG39-AG38)/AG38</f>
        <v>-0.00714319261015091</v>
      </c>
      <c r="AI39" s="43"/>
      <c r="AJ39" s="43" t="n">
        <f aca="false">AB39/AG39</f>
        <v>-0.0100243500292043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workers_and_wage_low!C27</f>
        <v>11656504</v>
      </c>
      <c r="AX39" s="7"/>
      <c r="AY39" s="43" t="n">
        <f aca="false">(AW39-AW38)/AW38</f>
        <v>0.000982562394257755</v>
      </c>
      <c r="AZ39" s="48" t="n">
        <f aca="false">workers_and_wage_low!B27</f>
        <v>5968.8184501266</v>
      </c>
      <c r="BA39" s="43" t="n">
        <f aca="false">(AZ39-AZ38)/AZ38</f>
        <v>0.00627508759792889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3" t="n">
        <f aca="false">BD39/BD38-1</f>
        <v>0.0143031130906166</v>
      </c>
      <c r="BF39" s="7" t="n">
        <f aca="false">BF38*(1+AY39)*(1+BA39)*(1-BE39)</f>
        <v>98.5790719188123</v>
      </c>
      <c r="BG39" s="7"/>
      <c r="BH39" s="7"/>
      <c r="BI39" s="43" t="n">
        <f aca="false">T46/AG46</f>
        <v>0.0140952992659316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6" t="n">
        <f aca="false">'Low pensions'!Q40</f>
        <v>105006520.704135</v>
      </c>
      <c r="E40" s="9"/>
      <c r="F40" s="42" t="n">
        <f aca="false">'Low pensions'!I40</f>
        <v>19086178.1237899</v>
      </c>
      <c r="G40" s="56" t="n">
        <f aca="false">'Low pensions'!K40</f>
        <v>0</v>
      </c>
      <c r="H40" s="56" t="n">
        <f aca="false">'Low pensions'!V40</f>
        <v>0</v>
      </c>
      <c r="I40" s="56" t="n">
        <f aca="false">'Low pensions'!M40</f>
        <v>0</v>
      </c>
      <c r="J40" s="56" t="n">
        <f aca="false">'Low pensions'!W40</f>
        <v>0</v>
      </c>
      <c r="K40" s="9"/>
      <c r="L40" s="56" t="n">
        <f aca="false">'Low pensions'!N40</f>
        <v>2756493.48688125</v>
      </c>
      <c r="M40" s="42"/>
      <c r="N40" s="56" t="n">
        <f aca="false">'Low pensions'!L40</f>
        <v>798019.578496922</v>
      </c>
      <c r="O40" s="9"/>
      <c r="P40" s="56" t="n">
        <f aca="false">'Low pensions'!X40</f>
        <v>18693926.0742944</v>
      </c>
      <c r="Q40" s="42"/>
      <c r="R40" s="56" t="n">
        <f aca="false">'Low SIPA income'!G35</f>
        <v>18464986.991215</v>
      </c>
      <c r="S40" s="42"/>
      <c r="T40" s="56" t="n">
        <f aca="false">'Low SIPA income'!J35</f>
        <v>70602478.1527237</v>
      </c>
      <c r="U40" s="9"/>
      <c r="V40" s="56" t="n">
        <f aca="false">'Low SIPA income'!F35</f>
        <v>108595.752542131</v>
      </c>
      <c r="W40" s="42"/>
      <c r="X40" s="56" t="n">
        <f aca="false">'Low SIPA income'!M35</f>
        <v>272761.221361608</v>
      </c>
      <c r="Y40" s="9"/>
      <c r="Z40" s="9" t="n">
        <f aca="false">R40+V40-N40-L40-F40</f>
        <v>-4067108.44541085</v>
      </c>
      <c r="AA40" s="9"/>
      <c r="AB40" s="9" t="n">
        <f aca="false">T40-P40-D40</f>
        <v>-53097968.6257053</v>
      </c>
      <c r="AC40" s="24"/>
      <c r="AD40" s="9"/>
      <c r="AE40" s="9"/>
      <c r="AF40" s="9"/>
      <c r="AG40" s="9" t="n">
        <f aca="false">BF40/100*$AG$37</f>
        <v>5129770088.93506</v>
      </c>
      <c r="AH40" s="43" t="n">
        <f aca="false">(AG40-AG39)/AG39</f>
        <v>-0.00903209793137451</v>
      </c>
      <c r="AI40" s="43"/>
      <c r="AJ40" s="43" t="n">
        <f aca="false">AB40/AG40</f>
        <v>-0.0103509451116021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7" t="n">
        <f aca="false">workers_and_wage_low!C28</f>
        <v>11677249</v>
      </c>
      <c r="AX40" s="7"/>
      <c r="AY40" s="43" t="n">
        <f aca="false">(AW40-AW39)/AW39</f>
        <v>0.00177969312239759</v>
      </c>
      <c r="AZ40" s="48" t="n">
        <f aca="false">workers_and_wage_low!B28</f>
        <v>5988.85077167618</v>
      </c>
      <c r="BA40" s="43" t="n">
        <f aca="false">(AZ40-AZ39)/AZ39</f>
        <v>0.00335616198029241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3" t="n">
        <f aca="false">BD40/BD39-1</f>
        <v>0.0141014189013327</v>
      </c>
      <c r="BF40" s="7" t="n">
        <f aca="false">BF39*(1+AY40)*(1+BA40)*(1-BE40)</f>
        <v>97.6886960872576</v>
      </c>
      <c r="BG40" s="7"/>
      <c r="BH40" s="7"/>
      <c r="BI40" s="43" t="n">
        <f aca="false">T47/AG47</f>
        <v>0.0162603768235316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6" t="n">
        <f aca="false">'Low pensions'!Q41</f>
        <v>113100272.657845</v>
      </c>
      <c r="E41" s="9"/>
      <c r="F41" s="42" t="n">
        <f aca="false">'Low pensions'!I41</f>
        <v>20557313.3489398</v>
      </c>
      <c r="G41" s="56" t="n">
        <f aca="false">'Low pensions'!K41</f>
        <v>0</v>
      </c>
      <c r="H41" s="56" t="n">
        <f aca="false">'Low pensions'!V41</f>
        <v>0</v>
      </c>
      <c r="I41" s="56" t="n">
        <f aca="false">'Low pensions'!M41</f>
        <v>0</v>
      </c>
      <c r="J41" s="56" t="n">
        <f aca="false">'Low pensions'!W41</f>
        <v>0</v>
      </c>
      <c r="K41" s="9"/>
      <c r="L41" s="56" t="n">
        <f aca="false">'Low pensions'!N41</f>
        <v>3081968.38708882</v>
      </c>
      <c r="M41" s="42"/>
      <c r="N41" s="56" t="n">
        <f aca="false">'Low pensions'!L41</f>
        <v>860584.249632459</v>
      </c>
      <c r="O41" s="9"/>
      <c r="P41" s="56" t="n">
        <f aca="false">'Low pensions'!X41</f>
        <v>20727029.2397395</v>
      </c>
      <c r="Q41" s="42"/>
      <c r="R41" s="56" t="n">
        <f aca="false">'Low SIPA income'!G36</f>
        <v>21513390.456545</v>
      </c>
      <c r="S41" s="42"/>
      <c r="T41" s="56" t="n">
        <f aca="false">'Low SIPA income'!J36</f>
        <v>82258313.0127234</v>
      </c>
      <c r="U41" s="9"/>
      <c r="V41" s="56" t="n">
        <f aca="false">'Low SIPA income'!F36</f>
        <v>104789.069196413</v>
      </c>
      <c r="W41" s="42"/>
      <c r="X41" s="56" t="n">
        <f aca="false">'Low SIPA income'!M36</f>
        <v>263199.930294427</v>
      </c>
      <c r="Y41" s="9"/>
      <c r="Z41" s="9" t="n">
        <f aca="false">R41+V41-N41-L41-F41</f>
        <v>-2881686.45991963</v>
      </c>
      <c r="AA41" s="9"/>
      <c r="AB41" s="9" t="n">
        <f aca="false">T41-P41-D41</f>
        <v>-51568988.8848609</v>
      </c>
      <c r="AC41" s="24"/>
      <c r="AD41" s="9"/>
      <c r="AE41" s="9"/>
      <c r="AF41" s="9"/>
      <c r="AG41" s="9" t="n">
        <f aca="false">BF41/100*$AG$37</f>
        <v>5132849874.63049</v>
      </c>
      <c r="AH41" s="43" t="n">
        <f aca="false">(AG41-AG40)/AG40</f>
        <v>0.000600374995765646</v>
      </c>
      <c r="AI41" s="43" t="n">
        <f aca="false">(AG41-AG37)/AG37</f>
        <v>-0.0225265406224266</v>
      </c>
      <c r="AJ41" s="43" t="n">
        <f aca="false">AB41/AG41</f>
        <v>-0.0100468531409314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7" t="n">
        <f aca="false">workers_and_wage_low!C29</f>
        <v>11777344</v>
      </c>
      <c r="AX41" s="7"/>
      <c r="AY41" s="43" t="n">
        <f aca="false">(AW41-AW40)/AW40</f>
        <v>0.00857179631949272</v>
      </c>
      <c r="AZ41" s="48" t="n">
        <f aca="false">workers_and_wage_low!B29</f>
        <v>6025.30067370807</v>
      </c>
      <c r="BA41" s="43" t="n">
        <f aca="false">(AZ41-AZ40)/AZ40</f>
        <v>0.00608629325083183</v>
      </c>
      <c r="BB41" s="53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3" t="n">
        <f aca="false">BD41/BD40-1</f>
        <v>0.0139053339621691</v>
      </c>
      <c r="BF41" s="7" t="n">
        <f aca="false">BF40*(1+AY41)*(1+BA41)*(1-BE41)</f>
        <v>97.7473459377573</v>
      </c>
      <c r="BG41" s="50" t="n">
        <f aca="false">(BB41-BB37)/BB37</f>
        <v>0.0652173913043478</v>
      </c>
      <c r="BH41" s="7"/>
      <c r="BI41" s="43" t="n">
        <f aca="false">T48/AG48</f>
        <v>0.0142314195349454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5" t="n">
        <f aca="false">'Low pensions'!Q42</f>
        <v>107371025.989057</v>
      </c>
      <c r="E42" s="6"/>
      <c r="F42" s="8" t="n">
        <f aca="false">'Low pensions'!I42</f>
        <v>19515954.9485055</v>
      </c>
      <c r="G42" s="55" t="n">
        <f aca="false">'Low pensions'!K42</f>
        <v>0</v>
      </c>
      <c r="H42" s="55" t="n">
        <f aca="false">'Low pensions'!V42</f>
        <v>0</v>
      </c>
      <c r="I42" s="55" t="n">
        <f aca="false">'Low pensions'!M42</f>
        <v>0</v>
      </c>
      <c r="J42" s="55" t="n">
        <f aca="false">'Low pensions'!W42</f>
        <v>0</v>
      </c>
      <c r="K42" s="6"/>
      <c r="L42" s="55" t="n">
        <f aca="false">'Low pensions'!N42</f>
        <v>3336782.53364927</v>
      </c>
      <c r="M42" s="8"/>
      <c r="N42" s="55" t="n">
        <f aca="false">'Low pensions'!L42</f>
        <v>818098.004299596</v>
      </c>
      <c r="O42" s="6"/>
      <c r="P42" s="55" t="n">
        <f aca="false">'Low pensions'!X42</f>
        <v>21815514.2712247</v>
      </c>
      <c r="Q42" s="8"/>
      <c r="R42" s="55" t="n">
        <f aca="false">'Low SIPA income'!G37</f>
        <v>18844174.9906513</v>
      </c>
      <c r="S42" s="8"/>
      <c r="T42" s="55" t="n">
        <f aca="false">'Low SIPA income'!J37</f>
        <v>72052336.3334369</v>
      </c>
      <c r="U42" s="6"/>
      <c r="V42" s="55" t="n">
        <f aca="false">'Low SIPA income'!F37</f>
        <v>108439.779342018</v>
      </c>
      <c r="W42" s="8"/>
      <c r="X42" s="55" t="n">
        <f aca="false">'Low SIPA income'!M37</f>
        <v>272369.461651247</v>
      </c>
      <c r="Y42" s="6"/>
      <c r="Z42" s="6" t="n">
        <f aca="false">R42+V42-N42-L42-F42</f>
        <v>-4718220.71646103</v>
      </c>
      <c r="AA42" s="6"/>
      <c r="AB42" s="6" t="n">
        <f aca="false">T42-P42-D42</f>
        <v>-57134203.9268443</v>
      </c>
      <c r="AC42" s="24"/>
      <c r="AD42" s="6"/>
      <c r="AE42" s="6"/>
      <c r="AF42" s="6"/>
      <c r="AG42" s="6" t="n">
        <f aca="false">BF42/100*$AG$37</f>
        <v>5156735561.36994</v>
      </c>
      <c r="AH42" s="36" t="n">
        <f aca="false">(AG42-AG41)/AG41</f>
        <v>0.0046534941256522</v>
      </c>
      <c r="AI42" s="36"/>
      <c r="AJ42" s="36" t="n">
        <f aca="false">AB42/AG42</f>
        <v>-0.0110795295292718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0.00648061104450061</v>
      </c>
      <c r="AV42" s="5"/>
      <c r="AW42" s="40" t="n">
        <f aca="false">workers_and_wage_low!C30</f>
        <v>11755418</v>
      </c>
      <c r="AX42" s="5"/>
      <c r="AY42" s="36" t="n">
        <f aca="false">(AW42-AW41)/AW41</f>
        <v>-0.00186171007656735</v>
      </c>
      <c r="AZ42" s="41" t="n">
        <f aca="false">workers_and_wage_low!B30</f>
        <v>6064.62995770137</v>
      </c>
      <c r="BA42" s="36" t="n">
        <f aca="false">(AZ42-AZ41)/AZ41</f>
        <v>0.00652735624711833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36" t="n">
        <f aca="false">BD42/BD41-1</f>
        <v>0</v>
      </c>
      <c r="BF42" s="5" t="n">
        <f aca="false">BF41*(1+AY42)*(1+BA42)*(1-BE42)</f>
        <v>98.2022126378768</v>
      </c>
      <c r="BG42" s="5"/>
      <c r="BH42" s="5"/>
      <c r="BI42" s="36" t="n">
        <f aca="false">T49/AG49</f>
        <v>0.0163074632237749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6" t="n">
        <f aca="false">'Low pensions'!Q43</f>
        <v>115844204.948888</v>
      </c>
      <c r="E43" s="9"/>
      <c r="F43" s="42" t="n">
        <f aca="false">'Low pensions'!I43</f>
        <v>21056055.5233808</v>
      </c>
      <c r="G43" s="56" t="n">
        <f aca="false">'Low pensions'!K43</f>
        <v>0</v>
      </c>
      <c r="H43" s="56" t="n">
        <f aca="false">'Low pensions'!V43</f>
        <v>0</v>
      </c>
      <c r="I43" s="56" t="n">
        <f aca="false">'Low pensions'!M43</f>
        <v>0</v>
      </c>
      <c r="J43" s="56" t="n">
        <f aca="false">'Low pensions'!W43</f>
        <v>0</v>
      </c>
      <c r="K43" s="9"/>
      <c r="L43" s="56" t="n">
        <f aca="false">'Low pensions'!N43</f>
        <v>3095031.9319716</v>
      </c>
      <c r="M43" s="42"/>
      <c r="N43" s="56" t="n">
        <f aca="false">'Low pensions'!L43</f>
        <v>884214.380651251</v>
      </c>
      <c r="O43" s="9"/>
      <c r="P43" s="56" t="n">
        <f aca="false">'Low pensions'!X43</f>
        <v>20924822.0450873</v>
      </c>
      <c r="Q43" s="42"/>
      <c r="R43" s="56" t="n">
        <f aca="false">'Low SIPA income'!G38</f>
        <v>21774408.7849655</v>
      </c>
      <c r="S43" s="42"/>
      <c r="T43" s="56" t="n">
        <f aca="false">'Low SIPA income'!J38</f>
        <v>83256339.2143414</v>
      </c>
      <c r="U43" s="9"/>
      <c r="V43" s="56" t="n">
        <f aca="false">'Low SIPA income'!F38</f>
        <v>107511.462506641</v>
      </c>
      <c r="W43" s="42"/>
      <c r="X43" s="56" t="n">
        <f aca="false">'Low SIPA income'!M38</f>
        <v>270037.79740195</v>
      </c>
      <c r="Y43" s="9"/>
      <c r="Z43" s="9" t="n">
        <f aca="false">R43+V43-N43-L43-F43</f>
        <v>-3153381.5885315</v>
      </c>
      <c r="AA43" s="9"/>
      <c r="AB43" s="9" t="n">
        <f aca="false">T43-P43-D43</f>
        <v>-53512687.7796337</v>
      </c>
      <c r="AC43" s="24"/>
      <c r="AD43" s="9"/>
      <c r="AE43" s="9"/>
      <c r="AF43" s="9"/>
      <c r="AG43" s="9" t="n">
        <f aca="false">BF43/100*$AG$37</f>
        <v>5192129753.61927</v>
      </c>
      <c r="AH43" s="43" t="n">
        <f aca="false">(AG43-AG42)/AG42</f>
        <v>0.00686368184447536</v>
      </c>
      <c r="AI43" s="43"/>
      <c r="AJ43" s="43" t="n">
        <f aca="false">AB43/AG43</f>
        <v>-0.0103065004764821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workers_and_wage_low!C31</f>
        <v>11775512</v>
      </c>
      <c r="AX43" s="7"/>
      <c r="AY43" s="43" t="n">
        <f aca="false">(AW43-AW42)/AW42</f>
        <v>0.00170933947223314</v>
      </c>
      <c r="AZ43" s="48" t="n">
        <f aca="false">workers_and_wage_low!B31</f>
        <v>6095.83579549401</v>
      </c>
      <c r="BA43" s="43" t="n">
        <f aca="false">(AZ43-AZ42)/AZ42</f>
        <v>0.00514554688584391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3" t="n">
        <f aca="false">BD43/BD42-1</f>
        <v>0</v>
      </c>
      <c r="BF43" s="7" t="n">
        <f aca="false">BF42*(1+AY43)*(1+BA43)*(1-BE43)</f>
        <v>98.8762413818467</v>
      </c>
      <c r="BG43" s="7"/>
      <c r="BH43" s="7"/>
      <c r="BI43" s="43" t="n">
        <f aca="false">T50/AG50</f>
        <v>0.0143796529897019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6" t="n">
        <f aca="false">'Low pensions'!Q44</f>
        <v>111761014.778925</v>
      </c>
      <c r="E44" s="9"/>
      <c r="F44" s="42" t="n">
        <f aca="false">'Low pensions'!I44</f>
        <v>20313887.3763493</v>
      </c>
      <c r="G44" s="56" t="n">
        <f aca="false">'Low pensions'!K44</f>
        <v>0</v>
      </c>
      <c r="H44" s="56" t="n">
        <f aca="false">'Low pensions'!V44</f>
        <v>0</v>
      </c>
      <c r="I44" s="56" t="n">
        <f aca="false">'Low pensions'!M44</f>
        <v>0</v>
      </c>
      <c r="J44" s="56" t="n">
        <f aca="false">'Low pensions'!W44</f>
        <v>0</v>
      </c>
      <c r="K44" s="9"/>
      <c r="L44" s="56" t="n">
        <f aca="false">'Low pensions'!N44</f>
        <v>2855941.85571013</v>
      </c>
      <c r="M44" s="42"/>
      <c r="N44" s="56" t="n">
        <f aca="false">'Low pensions'!L44</f>
        <v>853589.086029358</v>
      </c>
      <c r="O44" s="9"/>
      <c r="P44" s="56" t="n">
        <f aca="false">'Low pensions'!X44</f>
        <v>19515691.1676932</v>
      </c>
      <c r="Q44" s="42"/>
      <c r="R44" s="56" t="n">
        <f aca="false">'Low SIPA income'!G39</f>
        <v>19129737.4978801</v>
      </c>
      <c r="S44" s="42"/>
      <c r="T44" s="56" t="n">
        <f aca="false">'Low SIPA income'!J39</f>
        <v>73144209.330014</v>
      </c>
      <c r="U44" s="9"/>
      <c r="V44" s="56" t="n">
        <f aca="false">'Low SIPA income'!F39</f>
        <v>108600.038996507</v>
      </c>
      <c r="W44" s="42"/>
      <c r="X44" s="56" t="n">
        <f aca="false">'Low SIPA income'!M39</f>
        <v>272771.987699182</v>
      </c>
      <c r="Y44" s="9"/>
      <c r="Z44" s="9" t="n">
        <f aca="false">R44+V44-N44-L44-F44</f>
        <v>-4785080.78121216</v>
      </c>
      <c r="AA44" s="9"/>
      <c r="AB44" s="9" t="n">
        <f aca="false">T44-P44-D44</f>
        <v>-58132496.6166044</v>
      </c>
      <c r="AC44" s="24"/>
      <c r="AD44" s="9"/>
      <c r="AE44" s="9"/>
      <c r="AF44" s="9"/>
      <c r="AG44" s="9" t="n">
        <f aca="false">BF44/100*$AG$37</f>
        <v>5225957391.39508</v>
      </c>
      <c r="AH44" s="43" t="n">
        <f aca="false">(AG44-AG43)/AG43</f>
        <v>0.00651517573347046</v>
      </c>
      <c r="AI44" s="43"/>
      <c r="AJ44" s="43" t="n">
        <f aca="false">AB44/AG44</f>
        <v>-0.0111237984282696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7" t="n">
        <f aca="false">workers_and_wage_low!C32</f>
        <v>11793288</v>
      </c>
      <c r="AX44" s="7"/>
      <c r="AY44" s="43" t="n">
        <f aca="false">(AW44-AW43)/AW43</f>
        <v>0.00150957342661618</v>
      </c>
      <c r="AZ44" s="48" t="n">
        <f aca="false">workers_and_wage_low!B32</f>
        <v>6126.30313253177</v>
      </c>
      <c r="BA44" s="43" t="n">
        <f aca="false">(AZ44-AZ43)/AZ43</f>
        <v>0.00499805737226026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3" t="n">
        <f aca="false">BD44/BD43-1</f>
        <v>0</v>
      </c>
      <c r="BF44" s="7" t="n">
        <f aca="false">BF43*(1+AY44)*(1+BA44)*(1-BE44)</f>
        <v>99.5204374703145</v>
      </c>
      <c r="BG44" s="7"/>
      <c r="BH44" s="7"/>
      <c r="BI44" s="43" t="n">
        <f aca="false">T51/AG51</f>
        <v>0.0164234782962554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6" t="n">
        <f aca="false">'Low pensions'!Q45</f>
        <v>119496556.861025</v>
      </c>
      <c r="E45" s="9"/>
      <c r="F45" s="42" t="n">
        <f aca="false">'Low pensions'!I45</f>
        <v>21719913.7171231</v>
      </c>
      <c r="G45" s="56" t="n">
        <f aca="false">'Low pensions'!K45</f>
        <v>0</v>
      </c>
      <c r="H45" s="56" t="n">
        <f aca="false">'Low pensions'!V45</f>
        <v>0</v>
      </c>
      <c r="I45" s="56" t="n">
        <f aca="false">'Low pensions'!M45</f>
        <v>0</v>
      </c>
      <c r="J45" s="56" t="n">
        <f aca="false">'Low pensions'!W45</f>
        <v>0</v>
      </c>
      <c r="K45" s="9"/>
      <c r="L45" s="56" t="n">
        <f aca="false">'Low pensions'!N45</f>
        <v>3080418.32946725</v>
      </c>
      <c r="M45" s="42"/>
      <c r="N45" s="56" t="n">
        <f aca="false">'Low pensions'!L45</f>
        <v>913584.693295516</v>
      </c>
      <c r="O45" s="9"/>
      <c r="P45" s="56" t="n">
        <f aca="false">'Low pensions'!X45</f>
        <v>21010578.7867476</v>
      </c>
      <c r="Q45" s="42"/>
      <c r="R45" s="56" t="n">
        <f aca="false">'Low SIPA income'!G40</f>
        <v>22057786.5026234</v>
      </c>
      <c r="S45" s="42" t="n">
        <f aca="false">SUM(T42:T45)/AVERAGE(AG42:AG45)</f>
        <v>0.060031195178787</v>
      </c>
      <c r="T45" s="56" t="n">
        <f aca="false">'Low SIPA income'!J40</f>
        <v>84339858.4786348</v>
      </c>
      <c r="U45" s="9"/>
      <c r="V45" s="56" t="n">
        <f aca="false">'Low SIPA income'!F40</f>
        <v>105854.884652053</v>
      </c>
      <c r="W45" s="42"/>
      <c r="X45" s="56" t="n">
        <f aca="false">'Low SIPA income'!M40</f>
        <v>265876.951435873</v>
      </c>
      <c r="Y45" s="9"/>
      <c r="Z45" s="9" t="n">
        <f aca="false">R45+V45-N45-L45-F45</f>
        <v>-3550275.35261051</v>
      </c>
      <c r="AA45" s="9"/>
      <c r="AB45" s="9" t="n">
        <f aca="false">T45-P45-D45</f>
        <v>-56167277.1691379</v>
      </c>
      <c r="AC45" s="24"/>
      <c r="AD45" s="9"/>
      <c r="AE45" s="9"/>
      <c r="AF45" s="9"/>
      <c r="AG45" s="9" t="n">
        <f aca="false">BF45/100*$AG$37</f>
        <v>5267190678.48049</v>
      </c>
      <c r="AH45" s="43" t="n">
        <f aca="false">(AG45-AG44)/AG44</f>
        <v>0.0078900924744044</v>
      </c>
      <c r="AI45" s="43" t="n">
        <f aca="false">(AG45-AG41)/AG41</f>
        <v>0.0261727514209966</v>
      </c>
      <c r="AJ45" s="43" t="n">
        <f aca="false">AB45/AG45</f>
        <v>-0.0106636118944039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7" t="n">
        <f aca="false">workers_and_wage_low!C33</f>
        <v>11839722</v>
      </c>
      <c r="AX45" s="7"/>
      <c r="AY45" s="43" t="n">
        <f aca="false">(AW45-AW44)/AW44</f>
        <v>0.00393732434924001</v>
      </c>
      <c r="AZ45" s="48" t="n">
        <f aca="false">workers_and_wage_low!B33</f>
        <v>6150.42401653522</v>
      </c>
      <c r="BA45" s="43" t="n">
        <f aca="false">(AZ45-AZ44)/AZ44</f>
        <v>0.00393726583253251</v>
      </c>
      <c r="BB45" s="53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3" t="n">
        <f aca="false">BD45/BD44-1</f>
        <v>0</v>
      </c>
      <c r="BF45" s="7" t="n">
        <f aca="false">BF44*(1+AY45)*(1+BA45)*(1-BE45)</f>
        <v>100.305662925048</v>
      </c>
      <c r="BG45" s="50" t="n">
        <f aca="false">(BB45-BB41)/BB41</f>
        <v>0</v>
      </c>
      <c r="BH45" s="7"/>
      <c r="BI45" s="43" t="n">
        <f aca="false">T52/AG52</f>
        <v>0.0144676463067991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5" t="n">
        <f aca="false">'Low pensions'!Q46</f>
        <v>116246795.619702</v>
      </c>
      <c r="E46" s="6"/>
      <c r="F46" s="8" t="n">
        <f aca="false">'Low pensions'!I46</f>
        <v>21129231.1433575</v>
      </c>
      <c r="G46" s="55" t="n">
        <f aca="false">'Low pensions'!K46</f>
        <v>0</v>
      </c>
      <c r="H46" s="55" t="n">
        <f aca="false">'Low pensions'!V46</f>
        <v>0</v>
      </c>
      <c r="I46" s="55" t="n">
        <f aca="false">'Low pensions'!M46</f>
        <v>0</v>
      </c>
      <c r="J46" s="55" t="n">
        <f aca="false">'Low pensions'!W46</f>
        <v>0</v>
      </c>
      <c r="K46" s="6"/>
      <c r="L46" s="55" t="n">
        <f aca="false">'Low pensions'!N46</f>
        <v>3519919.07224027</v>
      </c>
      <c r="M46" s="8"/>
      <c r="N46" s="55" t="n">
        <f aca="false">'Low pensions'!L46</f>
        <v>889476.489122901</v>
      </c>
      <c r="O46" s="6"/>
      <c r="P46" s="55" t="n">
        <f aca="false">'Low pensions'!X46</f>
        <v>23158514.0040079</v>
      </c>
      <c r="Q46" s="8"/>
      <c r="R46" s="55" t="n">
        <f aca="false">'Low SIPA income'!G41</f>
        <v>19530156.2217375</v>
      </c>
      <c r="S46" s="8"/>
      <c r="T46" s="55" t="n">
        <f aca="false">'Low SIPA income'!J41</f>
        <v>74675245.0256544</v>
      </c>
      <c r="U46" s="6"/>
      <c r="V46" s="55" t="n">
        <f aca="false">'Low SIPA income'!F41</f>
        <v>110810.658396151</v>
      </c>
      <c r="W46" s="8"/>
      <c r="X46" s="55" t="n">
        <f aca="false">'Low SIPA income'!M41</f>
        <v>278324.426291831</v>
      </c>
      <c r="Y46" s="6"/>
      <c r="Z46" s="6" t="n">
        <f aca="false">R46+V46-N46-L46-F46</f>
        <v>-5897659.82458704</v>
      </c>
      <c r="AA46" s="6"/>
      <c r="AB46" s="6" t="n">
        <f aca="false">T46-P46-D46</f>
        <v>-64730064.5980551</v>
      </c>
      <c r="AC46" s="24"/>
      <c r="AD46" s="6"/>
      <c r="AE46" s="6"/>
      <c r="AF46" s="6"/>
      <c r="AG46" s="6" t="n">
        <f aca="false">BF46/100*$AG$37</f>
        <v>5297882905.27075</v>
      </c>
      <c r="AH46" s="36" t="n">
        <f aca="false">(AG46-AG45)/AG45</f>
        <v>0.00582705822966701</v>
      </c>
      <c r="AI46" s="36"/>
      <c r="AJ46" s="36" t="n">
        <f aca="false">AB46/AG46</f>
        <v>-0.012218100278067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0.00369614800061926</v>
      </c>
      <c r="AV46" s="5"/>
      <c r="AW46" s="40" t="n">
        <f aca="false">workers_and_wage_low!C34</f>
        <v>11898165</v>
      </c>
      <c r="AX46" s="5"/>
      <c r="AY46" s="36" t="n">
        <f aca="false">(AW46-AW45)/AW45</f>
        <v>0.00493618008936358</v>
      </c>
      <c r="AZ46" s="41" t="n">
        <f aca="false">workers_and_wage_low!B34</f>
        <v>6184.14747396858</v>
      </c>
      <c r="BA46" s="36" t="n">
        <f aca="false">(AZ46-AZ45)/AZ45</f>
        <v>0.00548311097620125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36" t="n">
        <f aca="false">BD46/BD45-1</f>
        <v>0.00457154249559943</v>
      </c>
      <c r="BF46" s="5" t="n">
        <f aca="false">BF45*(1+AY46)*(1+BA46)*(1-BE46)</f>
        <v>100.890149863678</v>
      </c>
      <c r="BG46" s="5"/>
      <c r="BH46" s="5"/>
      <c r="BI46" s="36" t="n">
        <f aca="false">T53/AG53</f>
        <v>0.0165276694503105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6" t="n">
        <f aca="false">'Low pensions'!Q47</f>
        <v>122394709.745789</v>
      </c>
      <c r="E47" s="9"/>
      <c r="F47" s="42" t="n">
        <f aca="false">'Low pensions'!I47</f>
        <v>22246687.3100169</v>
      </c>
      <c r="G47" s="56" t="n">
        <f aca="false">'Low pensions'!K47</f>
        <v>0</v>
      </c>
      <c r="H47" s="56" t="n">
        <f aca="false">'Low pensions'!V47</f>
        <v>0</v>
      </c>
      <c r="I47" s="56" t="n">
        <f aca="false">'Low pensions'!M47</f>
        <v>0</v>
      </c>
      <c r="J47" s="56" t="n">
        <f aca="false">'Low pensions'!W47</f>
        <v>0</v>
      </c>
      <c r="K47" s="9"/>
      <c r="L47" s="56" t="n">
        <f aca="false">'Low pensions'!N47</f>
        <v>3139604.21092829</v>
      </c>
      <c r="M47" s="42"/>
      <c r="N47" s="56" t="n">
        <f aca="false">'Low pensions'!L47</f>
        <v>936984.935435724</v>
      </c>
      <c r="O47" s="9"/>
      <c r="P47" s="56" t="n">
        <f aca="false">'Low pensions'!X47</f>
        <v>21446435.8350746</v>
      </c>
      <c r="Q47" s="42"/>
      <c r="R47" s="56" t="n">
        <f aca="false">'Low SIPA income'!G42</f>
        <v>22513565.9833454</v>
      </c>
      <c r="S47" s="42"/>
      <c r="T47" s="56" t="n">
        <f aca="false">'Low SIPA income'!J42</f>
        <v>86082570.8263579</v>
      </c>
      <c r="U47" s="9"/>
      <c r="V47" s="56" t="n">
        <f aca="false">'Low SIPA income'!F42</f>
        <v>107993.934586205</v>
      </c>
      <c r="W47" s="42"/>
      <c r="X47" s="56" t="n">
        <f aca="false">'Low SIPA income'!M42</f>
        <v>271249.628165253</v>
      </c>
      <c r="Y47" s="9"/>
      <c r="Z47" s="9" t="n">
        <f aca="false">R47+V47-N47-L47-F47</f>
        <v>-3701716.53844933</v>
      </c>
      <c r="AA47" s="9"/>
      <c r="AB47" s="9" t="n">
        <f aca="false">T47-P47-D47</f>
        <v>-57758574.7545063</v>
      </c>
      <c r="AC47" s="24"/>
      <c r="AD47" s="9"/>
      <c r="AE47" s="9"/>
      <c r="AF47" s="9"/>
      <c r="AG47" s="9" t="n">
        <f aca="false">BF47/100*$AG$37</f>
        <v>5294008359.12865</v>
      </c>
      <c r="AH47" s="43" t="n">
        <f aca="false">(AG47-AG46)/AG46</f>
        <v>-0.000731338576442067</v>
      </c>
      <c r="AI47" s="43"/>
      <c r="AJ47" s="43" t="n">
        <f aca="false">AB47/AG47</f>
        <v>-0.0109101782310017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workers_and_wage_low!C35</f>
        <v>11890452</v>
      </c>
      <c r="AX47" s="7"/>
      <c r="AY47" s="43" t="n">
        <f aca="false">(AW47-AW46)/AW46</f>
        <v>-0.000648251221932121</v>
      </c>
      <c r="AZ47" s="48" t="n">
        <f aca="false">workers_and_wage_low!B35</f>
        <v>6211.90205869394</v>
      </c>
      <c r="BA47" s="43" t="n">
        <f aca="false">(AZ47-AZ46)/AZ46</f>
        <v>0.00448802116091007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3" t="n">
        <f aca="false">BD47/BD46-1</f>
        <v>0.00455073860069999</v>
      </c>
      <c r="BF47" s="7" t="n">
        <f aca="false">BF46*(1+AY47)*(1+BA47)*(1-BE47)</f>
        <v>100.8163650051</v>
      </c>
      <c r="BG47" s="7"/>
      <c r="BH47" s="7"/>
      <c r="BI47" s="43" t="n">
        <f aca="false">T54/AG54</f>
        <v>0.0144667185847348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6" t="n">
        <f aca="false">'Low pensions'!Q48</f>
        <v>119917493.141056</v>
      </c>
      <c r="E48" s="9"/>
      <c r="F48" s="42" t="n">
        <f aca="false">'Low pensions'!I48</f>
        <v>21796423.8687361</v>
      </c>
      <c r="G48" s="56" t="n">
        <f aca="false">'Low pensions'!K48</f>
        <v>0</v>
      </c>
      <c r="H48" s="56" t="n">
        <f aca="false">'Low pensions'!V48</f>
        <v>0</v>
      </c>
      <c r="I48" s="56" t="n">
        <f aca="false">'Low pensions'!M48</f>
        <v>0</v>
      </c>
      <c r="J48" s="56" t="n">
        <f aca="false">'Low pensions'!W48</f>
        <v>0</v>
      </c>
      <c r="K48" s="9"/>
      <c r="L48" s="56" t="n">
        <f aca="false">'Low pensions'!N48</f>
        <v>3023613.90496377</v>
      </c>
      <c r="M48" s="42"/>
      <c r="N48" s="56" t="n">
        <f aca="false">'Low pensions'!L48</f>
        <v>918532.720273256</v>
      </c>
      <c r="O48" s="9"/>
      <c r="P48" s="56" t="n">
        <f aca="false">'Low pensions'!X48</f>
        <v>20743042.9424897</v>
      </c>
      <c r="Q48" s="42"/>
      <c r="R48" s="56" t="n">
        <f aca="false">'Low SIPA income'!G43</f>
        <v>19792619.3786594</v>
      </c>
      <c r="S48" s="42"/>
      <c r="T48" s="56" t="n">
        <f aca="false">'Low SIPA income'!J43</f>
        <v>75678795.6542734</v>
      </c>
      <c r="U48" s="9"/>
      <c r="V48" s="56" t="n">
        <f aca="false">'Low SIPA income'!F43</f>
        <v>112009.407484005</v>
      </c>
      <c r="W48" s="42"/>
      <c r="X48" s="56" t="n">
        <f aca="false">'Low SIPA income'!M43</f>
        <v>281335.338391568</v>
      </c>
      <c r="Y48" s="9"/>
      <c r="Z48" s="9" t="n">
        <f aca="false">R48+V48-N48-L48-F48</f>
        <v>-5833941.70782972</v>
      </c>
      <c r="AA48" s="9"/>
      <c r="AB48" s="9" t="n">
        <f aca="false">T48-P48-D48</f>
        <v>-64981740.4292719</v>
      </c>
      <c r="AC48" s="24"/>
      <c r="AD48" s="9"/>
      <c r="AE48" s="9"/>
      <c r="AF48" s="9"/>
      <c r="AG48" s="9" t="n">
        <f aca="false">BF48/100*$AG$37</f>
        <v>5317726419.94311</v>
      </c>
      <c r="AH48" s="43" t="n">
        <f aca="false">(AG48-AG47)/AG47</f>
        <v>0.00448017063924045</v>
      </c>
      <c r="AI48" s="43"/>
      <c r="AJ48" s="43" t="n">
        <f aca="false">AB48/AG48</f>
        <v>-0.0122198351885066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7" t="n">
        <f aca="false">workers_and_wage_low!C36</f>
        <v>11949550</v>
      </c>
      <c r="AX48" s="7"/>
      <c r="AY48" s="43" t="n">
        <f aca="false">(AW48-AW47)/AW47</f>
        <v>0.00497020634707579</v>
      </c>
      <c r="AZ48" s="48" t="n">
        <f aca="false">workers_and_wage_low!B36</f>
        <v>6237.12801792128</v>
      </c>
      <c r="BA48" s="43" t="n">
        <f aca="false">(AZ48-AZ47)/AZ47</f>
        <v>0.00406090743044455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3" t="n">
        <f aca="false">BD48/BD47-1</f>
        <v>0.00453012319421409</v>
      </c>
      <c r="BF48" s="7" t="n">
        <f aca="false">BF47*(1+AY48)*(1+BA48)*(1-BE48)</f>
        <v>101.268039523551</v>
      </c>
      <c r="BG48" s="7"/>
      <c r="BH48" s="7"/>
      <c r="BI48" s="43" t="n">
        <f aca="false">T55/AG55</f>
        <v>0.016562263239059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6" t="n">
        <f aca="false">'Low pensions'!Q49</f>
        <v>125056677.33517</v>
      </c>
      <c r="E49" s="9"/>
      <c r="F49" s="42" t="n">
        <f aca="false">'Low pensions'!I49</f>
        <v>22730531.4296961</v>
      </c>
      <c r="G49" s="56" t="n">
        <f aca="false">'Low pensions'!K49</f>
        <v>0</v>
      </c>
      <c r="H49" s="56" t="n">
        <f aca="false">'Low pensions'!V49</f>
        <v>0</v>
      </c>
      <c r="I49" s="56" t="n">
        <f aca="false">'Low pensions'!M49</f>
        <v>0</v>
      </c>
      <c r="J49" s="56" t="n">
        <f aca="false">'Low pensions'!W49</f>
        <v>0</v>
      </c>
      <c r="K49" s="9"/>
      <c r="L49" s="56" t="n">
        <f aca="false">'Low pensions'!N49</f>
        <v>3173831.38278003</v>
      </c>
      <c r="M49" s="42"/>
      <c r="N49" s="56" t="n">
        <f aca="false">'Low pensions'!L49</f>
        <v>958704.531393003</v>
      </c>
      <c r="O49" s="9"/>
      <c r="P49" s="56" t="n">
        <f aca="false">'Low pensions'!X49</f>
        <v>21743535.6011625</v>
      </c>
      <c r="Q49" s="42"/>
      <c r="R49" s="56" t="n">
        <f aca="false">'Low SIPA income'!G44</f>
        <v>22798049.83593</v>
      </c>
      <c r="S49" s="42"/>
      <c r="T49" s="56" t="n">
        <f aca="false">'Low SIPA income'!J44</f>
        <v>87170319.4934144</v>
      </c>
      <c r="U49" s="9"/>
      <c r="V49" s="56" t="n">
        <f aca="false">'Low SIPA income'!F44</f>
        <v>113301.749395758</v>
      </c>
      <c r="W49" s="42"/>
      <c r="X49" s="56" t="n">
        <f aca="false">'Low SIPA income'!M44</f>
        <v>284581.328681379</v>
      </c>
      <c r="Y49" s="9"/>
      <c r="Z49" s="9" t="n">
        <f aca="false">R49+V49-N49-L49-F49</f>
        <v>-3951715.75854339</v>
      </c>
      <c r="AA49" s="9"/>
      <c r="AB49" s="9" t="n">
        <f aca="false">T49-P49-D49</f>
        <v>-59629893.4429182</v>
      </c>
      <c r="AC49" s="24"/>
      <c r="AD49" s="9"/>
      <c r="AE49" s="9"/>
      <c r="AF49" s="9"/>
      <c r="AG49" s="9" t="n">
        <f aca="false">BF49/100*$AG$37</f>
        <v>5345424870.64005</v>
      </c>
      <c r="AH49" s="43" t="n">
        <f aca="false">(AG49-AG48)/AG48</f>
        <v>0.00520870171001165</v>
      </c>
      <c r="AI49" s="43" t="n">
        <f aca="false">(AG49-AG45)/AG45</f>
        <v>0.014853115623703</v>
      </c>
      <c r="AJ49" s="43" t="n">
        <f aca="false">AB49/AG49</f>
        <v>-0.0111553141024276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7" t="n">
        <f aca="false">workers_and_wage_low!C37</f>
        <v>12002779</v>
      </c>
      <c r="AX49" s="7"/>
      <c r="AY49" s="43" t="n">
        <f aca="false">(AW49-AW48)/AW48</f>
        <v>0.00445447736525643</v>
      </c>
      <c r="AZ49" s="48" t="n">
        <f aca="false">workers_and_wage_low!B37</f>
        <v>6270.08752428756</v>
      </c>
      <c r="BA49" s="43" t="n">
        <f aca="false">(AZ49-AZ48)/AZ48</f>
        <v>0.00528440433987703</v>
      </c>
      <c r="BB49" s="53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3" t="n">
        <f aca="false">BD49/BD48-1</f>
        <v>0.00450969372606691</v>
      </c>
      <c r="BF49" s="7" t="n">
        <f aca="false">BF48*(1+AY49)*(1+BA49)*(1-BE49)</f>
        <v>101.795514534186</v>
      </c>
      <c r="BG49" s="50" t="n">
        <f aca="false">(BB49-BB45)/BB45</f>
        <v>0.0204081632653061</v>
      </c>
      <c r="BH49" s="7"/>
      <c r="BI49" s="43" t="n">
        <f aca="false">T56/AG56</f>
        <v>0.0145129711990071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5" t="n">
        <f aca="false">'Low pensions'!Q50</f>
        <v>123613170.614128</v>
      </c>
      <c r="E50" s="6"/>
      <c r="F50" s="8" t="n">
        <f aca="false">'Low pensions'!I50</f>
        <v>22468156.9960329</v>
      </c>
      <c r="G50" s="55" t="n">
        <f aca="false">'Low pensions'!K50</f>
        <v>0</v>
      </c>
      <c r="H50" s="55" t="n">
        <f aca="false">'Low pensions'!V50</f>
        <v>0</v>
      </c>
      <c r="I50" s="55" t="n">
        <f aca="false">'Low pensions'!M50</f>
        <v>0</v>
      </c>
      <c r="J50" s="55" t="n">
        <f aca="false">'Low pensions'!W50</f>
        <v>0</v>
      </c>
      <c r="K50" s="6"/>
      <c r="L50" s="55" t="n">
        <f aca="false">'Low pensions'!N50</f>
        <v>3713960.04272894</v>
      </c>
      <c r="M50" s="8"/>
      <c r="N50" s="55" t="n">
        <f aca="false">'Low pensions'!L50</f>
        <v>948879.148232158</v>
      </c>
      <c r="O50" s="6"/>
      <c r="P50" s="55" t="n">
        <f aca="false">'Low pensions'!X50</f>
        <v>24492209.4261068</v>
      </c>
      <c r="Q50" s="8"/>
      <c r="R50" s="55" t="n">
        <f aca="false">'Low SIPA income'!G45</f>
        <v>20276038.555995</v>
      </c>
      <c r="S50" s="8"/>
      <c r="T50" s="55" t="n">
        <f aca="false">'Low SIPA income'!J45</f>
        <v>77527190.777578</v>
      </c>
      <c r="U50" s="6"/>
      <c r="V50" s="55" t="n">
        <f aca="false">'Low SIPA income'!F45</f>
        <v>113165.384543708</v>
      </c>
      <c r="W50" s="8"/>
      <c r="X50" s="55" t="n">
        <f aca="false">'Low SIPA income'!M45</f>
        <v>284238.819488107</v>
      </c>
      <c r="Y50" s="6"/>
      <c r="Z50" s="6" t="n">
        <f aca="false">R50+V50-N50-L50-F50</f>
        <v>-6741792.24645529</v>
      </c>
      <c r="AA50" s="6"/>
      <c r="AB50" s="6" t="n">
        <f aca="false">T50-P50-D50</f>
        <v>-70578189.2626572</v>
      </c>
      <c r="AC50" s="24"/>
      <c r="AD50" s="6"/>
      <c r="AE50" s="6"/>
      <c r="AF50" s="6"/>
      <c r="AG50" s="6" t="n">
        <f aca="false">BF50/100*$AG$37</f>
        <v>5391450741.75989</v>
      </c>
      <c r="AH50" s="36" t="n">
        <f aca="false">(AG50-AG49)/AG49</f>
        <v>0.00861032981169382</v>
      </c>
      <c r="AI50" s="36"/>
      <c r="AJ50" s="36" t="n">
        <f aca="false">AB50/AG50</f>
        <v>-0.0130907602875769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0.00447877726685221</v>
      </c>
      <c r="AV50" s="5"/>
      <c r="AW50" s="40" t="n">
        <f aca="false">workers_and_wage_low!C38</f>
        <v>12017301</v>
      </c>
      <c r="AX50" s="5"/>
      <c r="AY50" s="36" t="n">
        <f aca="false">(AW50-AW49)/AW49</f>
        <v>0.00120988647712334</v>
      </c>
      <c r="AZ50" s="41" t="n">
        <f aca="false">workers_and_wage_low!B38</f>
        <v>6330.64342535312</v>
      </c>
      <c r="BA50" s="36" t="n">
        <f aca="false">(AZ50-AZ49)/AZ49</f>
        <v>0.00965790363069113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36" t="n">
        <f aca="false">BD50/BD49-1</f>
        <v>0.00224472384598839</v>
      </c>
      <c r="BF50" s="5" t="n">
        <f aca="false">BF49*(1+AY50)*(1+BA50)*(1-BE50)</f>
        <v>102.672007487677</v>
      </c>
      <c r="BG50" s="5"/>
      <c r="BH50" s="5"/>
      <c r="BI50" s="36" t="n">
        <f aca="false">T57/AG57</f>
        <v>0.0166142924072432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6" t="n">
        <f aca="false">'Low pensions'!Q51</f>
        <v>128329534.186948</v>
      </c>
      <c r="E51" s="9"/>
      <c r="F51" s="42" t="n">
        <f aca="false">'Low pensions'!I51</f>
        <v>23325411.9040497</v>
      </c>
      <c r="G51" s="56" t="n">
        <f aca="false">'Low pensions'!K51</f>
        <v>0</v>
      </c>
      <c r="H51" s="56" t="n">
        <f aca="false">'Low pensions'!V51</f>
        <v>0</v>
      </c>
      <c r="I51" s="56" t="n">
        <f aca="false">'Low pensions'!M51</f>
        <v>0</v>
      </c>
      <c r="J51" s="56" t="n">
        <f aca="false">'Low pensions'!W51</f>
        <v>0</v>
      </c>
      <c r="K51" s="9"/>
      <c r="L51" s="56" t="n">
        <f aca="false">'Low pensions'!N51</f>
        <v>3238957.56811383</v>
      </c>
      <c r="M51" s="42"/>
      <c r="N51" s="56" t="n">
        <f aca="false">'Low pensions'!L51</f>
        <v>986891.061286468</v>
      </c>
      <c r="O51" s="9"/>
      <c r="P51" s="56" t="n">
        <f aca="false">'Low pensions'!X51</f>
        <v>22236549.6575595</v>
      </c>
      <c r="Q51" s="42"/>
      <c r="R51" s="56" t="n">
        <f aca="false">'Low SIPA income'!G46</f>
        <v>23218371.460909</v>
      </c>
      <c r="S51" s="42"/>
      <c r="T51" s="56" t="n">
        <f aca="false">'Low SIPA income'!J46</f>
        <v>88777455.6565114</v>
      </c>
      <c r="U51" s="9"/>
      <c r="V51" s="56" t="n">
        <f aca="false">'Low SIPA income'!F46</f>
        <v>114462.43339383</v>
      </c>
      <c r="W51" s="42"/>
      <c r="X51" s="56" t="n">
        <f aca="false">'Low SIPA income'!M46</f>
        <v>287496.632250055</v>
      </c>
      <c r="Y51" s="9"/>
      <c r="Z51" s="9" t="n">
        <f aca="false">R51+V51-N51-L51-F51</f>
        <v>-4218426.63914717</v>
      </c>
      <c r="AA51" s="9"/>
      <c r="AB51" s="9" t="n">
        <f aca="false">T51-P51-D51</f>
        <v>-61788628.1879959</v>
      </c>
      <c r="AC51" s="24"/>
      <c r="AD51" s="9"/>
      <c r="AE51" s="9"/>
      <c r="AF51" s="9"/>
      <c r="AG51" s="9" t="n">
        <f aca="false">BF51/100*$AG$37</f>
        <v>5405520928.94675</v>
      </c>
      <c r="AH51" s="43" t="n">
        <f aca="false">(AG51-AG50)/AG50</f>
        <v>0.00260972192101899</v>
      </c>
      <c r="AI51" s="43"/>
      <c r="AJ51" s="43" t="n">
        <f aca="false">AB51/AG51</f>
        <v>-0.0114306519205421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workers_and_wage_low!C39</f>
        <v>12089460</v>
      </c>
      <c r="AX51" s="7"/>
      <c r="AY51" s="43" t="n">
        <f aca="false">(AW51-AW50)/AW50</f>
        <v>0.00600459287821783</v>
      </c>
      <c r="AZ51" s="48" t="n">
        <f aca="false">workers_and_wage_low!B39</f>
        <v>6323.44257783714</v>
      </c>
      <c r="BA51" s="43" t="n">
        <f aca="false">(AZ51-AZ50)/AZ50</f>
        <v>-0.00113745902780537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3" t="n">
        <f aca="false">BD51/BD50-1</f>
        <v>0.00223969634619237</v>
      </c>
      <c r="BF51" s="7" t="n">
        <f aca="false">BF50*(1+AY51)*(1+BA51)*(1-BE51)</f>
        <v>102.939952876292</v>
      </c>
      <c r="BG51" s="7"/>
      <c r="BH51" s="7"/>
      <c r="BI51" s="43" t="n">
        <f aca="false">T58/AG58</f>
        <v>0.0145357014325081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6" t="n">
        <f aca="false">'Low pensions'!Q52</f>
        <v>127969379.880392</v>
      </c>
      <c r="E52" s="9"/>
      <c r="F52" s="42" t="n">
        <f aca="false">'Low pensions'!I52</f>
        <v>23259949.5956057</v>
      </c>
      <c r="G52" s="56" t="n">
        <f aca="false">'Low pensions'!K52</f>
        <v>0</v>
      </c>
      <c r="H52" s="56" t="n">
        <f aca="false">'Low pensions'!V52</f>
        <v>0</v>
      </c>
      <c r="I52" s="56" t="n">
        <f aca="false">'Low pensions'!M52</f>
        <v>0</v>
      </c>
      <c r="J52" s="56" t="n">
        <f aca="false">'Low pensions'!W52</f>
        <v>0</v>
      </c>
      <c r="K52" s="9"/>
      <c r="L52" s="56" t="n">
        <f aca="false">'Low pensions'!N52</f>
        <v>3126642.18723965</v>
      </c>
      <c r="M52" s="42"/>
      <c r="N52" s="56" t="n">
        <f aca="false">'Low pensions'!L52</f>
        <v>986456.472827435</v>
      </c>
      <c r="O52" s="9"/>
      <c r="P52" s="56" t="n">
        <f aca="false">'Low pensions'!X52</f>
        <v>21651353.6348013</v>
      </c>
      <c r="Q52" s="42"/>
      <c r="R52" s="56" t="n">
        <f aca="false">'Low SIPA income'!G47</f>
        <v>20538139.2849183</v>
      </c>
      <c r="S52" s="42"/>
      <c r="T52" s="56" t="n">
        <f aca="false">'Low SIPA income'!J47</f>
        <v>78529355.6313318</v>
      </c>
      <c r="U52" s="9"/>
      <c r="V52" s="56" t="n">
        <f aca="false">'Low SIPA income'!F47</f>
        <v>113268.391653309</v>
      </c>
      <c r="W52" s="42"/>
      <c r="X52" s="56" t="n">
        <f aca="false">'Low SIPA income'!M47</f>
        <v>284497.54364965</v>
      </c>
      <c r="Y52" s="9"/>
      <c r="Z52" s="9" t="n">
        <f aca="false">R52+V52-N52-L52-F52</f>
        <v>-6721640.57910113</v>
      </c>
      <c r="AA52" s="9"/>
      <c r="AB52" s="9" t="n">
        <f aca="false">T52-P52-D52</f>
        <v>-71091377.8838615</v>
      </c>
      <c r="AC52" s="24"/>
      <c r="AD52" s="9"/>
      <c r="AE52" s="9"/>
      <c r="AF52" s="9"/>
      <c r="AG52" s="9" t="n">
        <f aca="false">BF52/100*$AG$37</f>
        <v>5427928908.82511</v>
      </c>
      <c r="AH52" s="43" t="n">
        <f aca="false">(AG52-AG51)/AG51</f>
        <v>0.00414538768287164</v>
      </c>
      <c r="AI52" s="43"/>
      <c r="AJ52" s="43" t="n">
        <f aca="false">AB52/AG52</f>
        <v>-0.013097330322119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7" t="n">
        <f aca="false">workers_and_wage_low!C40</f>
        <v>12103835</v>
      </c>
      <c r="AX52" s="7"/>
      <c r="AY52" s="43" t="n">
        <f aca="false">(AW52-AW51)/AW51</f>
        <v>0.00118905228190506</v>
      </c>
      <c r="AZ52" s="48" t="n">
        <f aca="false">workers_and_wage_low!B40</f>
        <v>6356.3190038648</v>
      </c>
      <c r="BA52" s="43" t="n">
        <f aca="false">(AZ52-AZ51)/AZ51</f>
        <v>0.00519913411452299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3" t="n">
        <f aca="false">BD52/BD51-1</f>
        <v>0.00223469131621656</v>
      </c>
      <c r="BF52" s="7" t="n">
        <f aca="false">BF51*(1+AY52)*(1+BA52)*(1-BE52)</f>
        <v>103.366678889021</v>
      </c>
      <c r="BG52" s="7"/>
      <c r="BH52" s="7"/>
      <c r="BI52" s="43" t="n">
        <f aca="false">T59/AG59</f>
        <v>0.0166048908799764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6" t="n">
        <f aca="false">'Low pensions'!Q53</f>
        <v>132062990.106297</v>
      </c>
      <c r="E53" s="9"/>
      <c r="F53" s="42" t="n">
        <f aca="false">'Low pensions'!I53</f>
        <v>24004011.7111492</v>
      </c>
      <c r="G53" s="56" t="n">
        <f aca="false">'Low pensions'!K53</f>
        <v>0</v>
      </c>
      <c r="H53" s="56" t="n">
        <f aca="false">'Low pensions'!V53</f>
        <v>0</v>
      </c>
      <c r="I53" s="56" t="n">
        <f aca="false">'Low pensions'!M53</f>
        <v>0</v>
      </c>
      <c r="J53" s="56" t="n">
        <f aca="false">'Low pensions'!W53</f>
        <v>0</v>
      </c>
      <c r="K53" s="9"/>
      <c r="L53" s="56" t="n">
        <f aca="false">'Low pensions'!N53</f>
        <v>3224134.02391094</v>
      </c>
      <c r="M53" s="42"/>
      <c r="N53" s="56" t="n">
        <f aca="false">'Low pensions'!L53</f>
        <v>1018419.83209321</v>
      </c>
      <c r="O53" s="9"/>
      <c r="P53" s="56" t="n">
        <f aca="false">'Low pensions'!X53</f>
        <v>22333092.2107099</v>
      </c>
      <c r="Q53" s="42"/>
      <c r="R53" s="56" t="n">
        <f aca="false">'Low SIPA income'!G48</f>
        <v>23522351.1271264</v>
      </c>
      <c r="S53" s="42"/>
      <c r="T53" s="56" t="n">
        <f aca="false">'Low SIPA income'!J48</f>
        <v>89939748.2567281</v>
      </c>
      <c r="U53" s="9"/>
      <c r="V53" s="56" t="n">
        <f aca="false">'Low SIPA income'!F48</f>
        <v>116146.865754956</v>
      </c>
      <c r="W53" s="42"/>
      <c r="X53" s="56" t="n">
        <f aca="false">'Low SIPA income'!M48</f>
        <v>291727.440705877</v>
      </c>
      <c r="Y53" s="9"/>
      <c r="Z53" s="9" t="n">
        <f aca="false">R53+V53-N53-L53-F53</f>
        <v>-4608067.57427194</v>
      </c>
      <c r="AA53" s="9"/>
      <c r="AB53" s="9" t="n">
        <f aca="false">T53-P53-D53</f>
        <v>-64456334.0602785</v>
      </c>
      <c r="AC53" s="24"/>
      <c r="AD53" s="9"/>
      <c r="AE53" s="9"/>
      <c r="AF53" s="9"/>
      <c r="AG53" s="9" t="n">
        <f aca="false">BF53/100*$AG$37</f>
        <v>5441768334.4362</v>
      </c>
      <c r="AH53" s="43" t="n">
        <f aca="false">(AG53-AG52)/AG52</f>
        <v>0.00254966965182438</v>
      </c>
      <c r="AI53" s="43" t="n">
        <f aca="false">(AG53-AG49)/AG49</f>
        <v>0.0180235371607838</v>
      </c>
      <c r="AJ53" s="43" t="n">
        <f aca="false">AB53/AG53</f>
        <v>-0.011844740551043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7" t="n">
        <f aca="false">workers_and_wage_low!C41</f>
        <v>12120999</v>
      </c>
      <c r="AX53" s="7"/>
      <c r="AY53" s="43" t="n">
        <f aca="false">(AW53-AW52)/AW52</f>
        <v>0.00141806295277489</v>
      </c>
      <c r="AZ53" s="48" t="n">
        <f aca="false">workers_and_wage_low!B41</f>
        <v>6377.72213348207</v>
      </c>
      <c r="BA53" s="43" t="n">
        <f aca="false">(AZ53-AZ52)/AZ52</f>
        <v>0.00336722080881342</v>
      </c>
      <c r="BB53" s="44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3" t="n">
        <f aca="false">BD53/BD52-1</f>
        <v>0.00222970860575766</v>
      </c>
      <c r="BF53" s="7" t="n">
        <f aca="false">BF52*(1+AY53)*(1+BA53)*(1-BE53)</f>
        <v>103.630229773194</v>
      </c>
      <c r="BG53" s="50" t="n">
        <f aca="false">(BB53-BB49)/BB49</f>
        <v>0.01</v>
      </c>
      <c r="BH53" s="7"/>
      <c r="BI53" s="43" t="n">
        <f aca="false">T60/AG60</f>
        <v>0.0145395972210396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5" t="n">
        <f aca="false">'Low pensions'!Q54</f>
        <v>132387325.924092</v>
      </c>
      <c r="E54" s="6"/>
      <c r="F54" s="8" t="n">
        <f aca="false">'Low pensions'!I54</f>
        <v>24062963.5852696</v>
      </c>
      <c r="G54" s="55" t="n">
        <f aca="false">'Low pensions'!K54</f>
        <v>0</v>
      </c>
      <c r="H54" s="55" t="n">
        <f aca="false">'Low pensions'!V54</f>
        <v>0</v>
      </c>
      <c r="I54" s="55" t="n">
        <f aca="false">'Low pensions'!M54</f>
        <v>0</v>
      </c>
      <c r="J54" s="55" t="n">
        <f aca="false">'Low pensions'!W54</f>
        <v>0</v>
      </c>
      <c r="K54" s="6"/>
      <c r="L54" s="55" t="n">
        <f aca="false">'Low pensions'!N54</f>
        <v>3860851.15996974</v>
      </c>
      <c r="M54" s="8"/>
      <c r="N54" s="55" t="n">
        <f aca="false">'Low pensions'!L54</f>
        <v>1022327.33760326</v>
      </c>
      <c r="O54" s="6"/>
      <c r="P54" s="55" t="n">
        <f aca="false">'Low pensions'!X54</f>
        <v>25658518.3989608</v>
      </c>
      <c r="Q54" s="8"/>
      <c r="R54" s="55" t="n">
        <f aca="false">'Low SIPA income'!G49</f>
        <v>20719876.9826713</v>
      </c>
      <c r="S54" s="8"/>
      <c r="T54" s="55" t="n">
        <f aca="false">'Low SIPA income'!J49</f>
        <v>79224245.4702056</v>
      </c>
      <c r="U54" s="6"/>
      <c r="V54" s="55" t="n">
        <f aca="false">'Low SIPA income'!F49</f>
        <v>118539.364953173</v>
      </c>
      <c r="W54" s="8"/>
      <c r="X54" s="55" t="n">
        <f aca="false">'Low SIPA income'!M49</f>
        <v>297736.70891514</v>
      </c>
      <c r="Y54" s="6"/>
      <c r="Z54" s="6" t="n">
        <f aca="false">R54+V54-N54-L54-F54</f>
        <v>-8107725.73521809</v>
      </c>
      <c r="AA54" s="6"/>
      <c r="AB54" s="6" t="n">
        <f aca="false">T54-P54-D54</f>
        <v>-78821598.8528473</v>
      </c>
      <c r="AC54" s="24"/>
      <c r="AD54" s="6"/>
      <c r="AE54" s="6"/>
      <c r="AF54" s="6"/>
      <c r="AG54" s="6" t="n">
        <f aca="false">BF54/100*$AG$37</f>
        <v>5476310678.62222</v>
      </c>
      <c r="AH54" s="36" t="n">
        <f aca="false">(AG54-AG53)/AG53</f>
        <v>0.00634763225171216</v>
      </c>
      <c r="AI54" s="36"/>
      <c r="AJ54" s="36" t="n">
        <f aca="false">AB54/AG54</f>
        <v>-0.0143931934250082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0.00686430242793663</v>
      </c>
      <c r="AV54" s="5"/>
      <c r="AW54" s="40" t="n">
        <f aca="false">workers_and_wage_low!C42</f>
        <v>12117531</v>
      </c>
      <c r="AX54" s="5"/>
      <c r="AY54" s="36" t="n">
        <f aca="false">(AW54-AW53)/AW53</f>
        <v>-0.000286115030617526</v>
      </c>
      <c r="AZ54" s="41" t="n">
        <f aca="false">workers_and_wage_low!B42</f>
        <v>6420.04243882797</v>
      </c>
      <c r="BA54" s="36" t="n">
        <f aca="false">(AZ54-AZ53)/AZ53</f>
        <v>0.00663564584034229</v>
      </c>
      <c r="BB54" s="36"/>
      <c r="BC54" s="36"/>
      <c r="BD54" s="36"/>
      <c r="BE54" s="36"/>
      <c r="BF54" s="5" t="n">
        <f aca="false">BF53*(1+AY54)*(1+BA54)*(1-BE54)</f>
        <v>104.288036361955</v>
      </c>
      <c r="BG54" s="5"/>
      <c r="BH54" s="5"/>
      <c r="BI54" s="36" t="n">
        <f aca="false">T61/AG61</f>
        <v>0.0166026191339959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6" t="n">
        <f aca="false">'Low pensions'!Q55</f>
        <v>135189078.179384</v>
      </c>
      <c r="E55" s="9"/>
      <c r="F55" s="42" t="n">
        <f aca="false">'Low pensions'!I55</f>
        <v>24572215.2226408</v>
      </c>
      <c r="G55" s="56" t="n">
        <f aca="false">'Low pensions'!K55</f>
        <v>0</v>
      </c>
      <c r="H55" s="56" t="n">
        <f aca="false">'Low pensions'!V55</f>
        <v>0</v>
      </c>
      <c r="I55" s="56" t="n">
        <f aca="false">'Low pensions'!M55</f>
        <v>0</v>
      </c>
      <c r="J55" s="56" t="n">
        <f aca="false">'Low pensions'!W55</f>
        <v>0</v>
      </c>
      <c r="K55" s="9"/>
      <c r="L55" s="56" t="n">
        <f aca="false">'Low pensions'!N55</f>
        <v>3254472.14920685</v>
      </c>
      <c r="M55" s="42"/>
      <c r="N55" s="56" t="n">
        <f aca="false">'Low pensions'!L55</f>
        <v>1045130.52744785</v>
      </c>
      <c r="O55" s="9"/>
      <c r="P55" s="56" t="n">
        <f aca="false">'Low pensions'!X55</f>
        <v>22637471.2520038</v>
      </c>
      <c r="Q55" s="42"/>
      <c r="R55" s="56" t="n">
        <f aca="false">'Low SIPA income'!G50</f>
        <v>23910641.4274504</v>
      </c>
      <c r="S55" s="42"/>
      <c r="T55" s="56" t="n">
        <f aca="false">'Low SIPA income'!J50</f>
        <v>91424409.8737971</v>
      </c>
      <c r="U55" s="9"/>
      <c r="V55" s="56" t="n">
        <f aca="false">'Low SIPA income'!F50</f>
        <v>118248.527458596</v>
      </c>
      <c r="W55" s="42"/>
      <c r="X55" s="56" t="n">
        <f aca="false">'Low SIPA income'!M50</f>
        <v>297006.208979539</v>
      </c>
      <c r="Y55" s="9"/>
      <c r="Z55" s="9" t="n">
        <f aca="false">R55+V55-N55-L55-F55</f>
        <v>-4842927.94438653</v>
      </c>
      <c r="AA55" s="9"/>
      <c r="AB55" s="9" t="n">
        <f aca="false">T55-P55-D55</f>
        <v>-66402139.557591</v>
      </c>
      <c r="AC55" s="24"/>
      <c r="AD55" s="9"/>
      <c r="AE55" s="9"/>
      <c r="AF55" s="9"/>
      <c r="AG55" s="9" t="n">
        <f aca="false">BF55/100*$AG$37</f>
        <v>5520043278.75853</v>
      </c>
      <c r="AH55" s="43" t="n">
        <f aca="false">(AG55-AG54)/AG54</f>
        <v>0.00798577778047428</v>
      </c>
      <c r="AI55" s="43"/>
      <c r="AJ55" s="43" t="n">
        <f aca="false">AB55/AG55</f>
        <v>-0.0120292787944454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workers_and_wage_low!C43</f>
        <v>12166487</v>
      </c>
      <c r="AX55" s="7"/>
      <c r="AY55" s="43" t="n">
        <f aca="false">(AW55-AW54)/AW54</f>
        <v>0.00404009694714212</v>
      </c>
      <c r="AZ55" s="48" t="n">
        <f aca="false">workers_and_wage_low!B43</f>
        <v>6445.2719475668</v>
      </c>
      <c r="BA55" s="43" t="n">
        <f aca="false">(AZ55-AZ54)/AZ54</f>
        <v>0.00392980404401128</v>
      </c>
      <c r="BB55" s="43"/>
      <c r="BC55" s="43"/>
      <c r="BD55" s="43"/>
      <c r="BE55" s="43"/>
      <c r="BF55" s="7" t="n">
        <f aca="false">BF54*(1+AY55)*(1+BA55)*(1-BE55)</f>
        <v>105.120857445504</v>
      </c>
      <c r="BG55" s="7"/>
      <c r="BH55" s="7"/>
      <c r="BI55" s="43" t="n">
        <f aca="false">T62/AG62</f>
        <v>0.0145694905268764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6" t="n">
        <f aca="false">'Low pensions'!Q56</f>
        <v>135854529.901332</v>
      </c>
      <c r="E56" s="9"/>
      <c r="F56" s="42" t="n">
        <f aca="false">'Low pensions'!I56</f>
        <v>24693168.9502065</v>
      </c>
      <c r="G56" s="56" t="n">
        <f aca="false">'Low pensions'!K56</f>
        <v>0</v>
      </c>
      <c r="H56" s="56" t="n">
        <f aca="false">'Low pensions'!V56</f>
        <v>0</v>
      </c>
      <c r="I56" s="56" t="n">
        <f aca="false">'Low pensions'!M56</f>
        <v>0</v>
      </c>
      <c r="J56" s="56" t="n">
        <f aca="false">'Low pensions'!W56</f>
        <v>0</v>
      </c>
      <c r="K56" s="9"/>
      <c r="L56" s="56" t="n">
        <f aca="false">'Low pensions'!N56</f>
        <v>3234371.00523268</v>
      </c>
      <c r="M56" s="42"/>
      <c r="N56" s="56" t="n">
        <f aca="false">'Low pensions'!L56</f>
        <v>1050358.82721737</v>
      </c>
      <c r="O56" s="9"/>
      <c r="P56" s="56" t="n">
        <f aca="false">'Low pensions'!X56</f>
        <v>22561930.8830991</v>
      </c>
      <c r="Q56" s="42"/>
      <c r="R56" s="56" t="n">
        <f aca="false">'Low SIPA income'!G51</f>
        <v>21033724.9075118</v>
      </c>
      <c r="S56" s="42"/>
      <c r="T56" s="56" t="n">
        <f aca="false">'Low SIPA income'!J51</f>
        <v>80424270.2125664</v>
      </c>
      <c r="U56" s="9"/>
      <c r="V56" s="56" t="n">
        <f aca="false">'Low SIPA income'!F51</f>
        <v>117512.611484059</v>
      </c>
      <c r="W56" s="42"/>
      <c r="X56" s="56" t="n">
        <f aca="false">'Low SIPA income'!M51</f>
        <v>295157.800221965</v>
      </c>
      <c r="Y56" s="9"/>
      <c r="Z56" s="9" t="n">
        <f aca="false">R56+V56-N56-L56-F56</f>
        <v>-7826661.26366066</v>
      </c>
      <c r="AA56" s="9"/>
      <c r="AB56" s="9" t="n">
        <f aca="false">T56-P56-D56</f>
        <v>-77992190.5718642</v>
      </c>
      <c r="AC56" s="24"/>
      <c r="AD56" s="9"/>
      <c r="AE56" s="9"/>
      <c r="AF56" s="9"/>
      <c r="AG56" s="9" t="n">
        <f aca="false">BF56/100*$AG$37</f>
        <v>5541544120.06749</v>
      </c>
      <c r="AH56" s="43" t="n">
        <f aca="false">(AG56-AG55)/AG55</f>
        <v>0.00389504940870566</v>
      </c>
      <c r="AI56" s="43"/>
      <c r="AJ56" s="43" t="n">
        <f aca="false">AB56/AG56</f>
        <v>-0.01407408997962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7" t="n">
        <f aca="false">workers_and_wage_low!C44</f>
        <v>12168016</v>
      </c>
      <c r="AX56" s="7"/>
      <c r="AY56" s="43" t="n">
        <f aca="false">(AW56-AW55)/AW55</f>
        <v>0.000125673088706707</v>
      </c>
      <c r="AZ56" s="48" t="n">
        <f aca="false">workers_and_wage_low!B44</f>
        <v>6469.56355022118</v>
      </c>
      <c r="BA56" s="43" t="n">
        <f aca="false">(AZ56-AZ55)/AZ55</f>
        <v>0.00376890267035941</v>
      </c>
      <c r="BB56" s="43"/>
      <c r="BC56" s="43"/>
      <c r="BD56" s="43"/>
      <c r="BE56" s="43"/>
      <c r="BF56" s="7" t="n">
        <f aca="false">BF55*(1+AY56)*(1+BA56)*(1-BE56)</f>
        <v>105.530308379139</v>
      </c>
      <c r="BG56" s="7"/>
      <c r="BH56" s="7"/>
      <c r="BI56" s="43" t="n">
        <f aca="false">T63/AG63</f>
        <v>0.0165663118377978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6" t="n">
        <f aca="false">'Low pensions'!Q57</f>
        <v>138730822.504467</v>
      </c>
      <c r="E57" s="9"/>
      <c r="F57" s="42" t="n">
        <f aca="false">'Low pensions'!I57</f>
        <v>25215969.178149</v>
      </c>
      <c r="G57" s="56" t="n">
        <f aca="false">'Low pensions'!K57</f>
        <v>0</v>
      </c>
      <c r="H57" s="56" t="n">
        <f aca="false">'Low pensions'!V57</f>
        <v>0</v>
      </c>
      <c r="I57" s="56" t="n">
        <f aca="false">'Low pensions'!M57</f>
        <v>0</v>
      </c>
      <c r="J57" s="56" t="n">
        <f aca="false">'Low pensions'!W57</f>
        <v>0</v>
      </c>
      <c r="K57" s="9"/>
      <c r="L57" s="56" t="n">
        <f aca="false">'Low pensions'!N57</f>
        <v>3295922.32030139</v>
      </c>
      <c r="M57" s="42"/>
      <c r="N57" s="56" t="n">
        <f aca="false">'Low pensions'!L57</f>
        <v>1074583.23808418</v>
      </c>
      <c r="O57" s="9"/>
      <c r="P57" s="56" t="n">
        <f aca="false">'Low pensions'!X57</f>
        <v>23014596.5108258</v>
      </c>
      <c r="Q57" s="42"/>
      <c r="R57" s="56" t="n">
        <f aca="false">'Low SIPA income'!G52</f>
        <v>24301401.4476413</v>
      </c>
      <c r="S57" s="42"/>
      <c r="T57" s="56" t="n">
        <f aca="false">'Low SIPA income'!J52</f>
        <v>92918514.6788325</v>
      </c>
      <c r="U57" s="9"/>
      <c r="V57" s="56" t="n">
        <f aca="false">'Low SIPA income'!F52</f>
        <v>118055.853192101</v>
      </c>
      <c r="W57" s="42"/>
      <c r="X57" s="56" t="n">
        <f aca="false">'Low SIPA income'!M52</f>
        <v>296522.266771636</v>
      </c>
      <c r="Y57" s="9"/>
      <c r="Z57" s="9" t="n">
        <f aca="false">R57+V57-N57-L57-F57</f>
        <v>-5167017.43570113</v>
      </c>
      <c r="AA57" s="9"/>
      <c r="AB57" s="9" t="n">
        <f aca="false">T57-P57-D57</f>
        <v>-68826904.3364597</v>
      </c>
      <c r="AC57" s="24"/>
      <c r="AD57" s="9"/>
      <c r="AE57" s="9"/>
      <c r="AF57" s="9"/>
      <c r="AG57" s="9" t="n">
        <f aca="false">BF57/100*$AG$37</f>
        <v>5592685646.86652</v>
      </c>
      <c r="AH57" s="43" t="n">
        <f aca="false">(AG57-AG56)/AG56</f>
        <v>0.00922875027085442</v>
      </c>
      <c r="AI57" s="43" t="n">
        <f aca="false">(AG57-AG53)/AG53</f>
        <v>0.0277331380454561</v>
      </c>
      <c r="AJ57" s="43" t="n">
        <f aca="false">AB57/AG57</f>
        <v>-0.012306592696663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7" t="n">
        <f aca="false">workers_and_wage_low!C45</f>
        <v>12222722</v>
      </c>
      <c r="AX57" s="7"/>
      <c r="AY57" s="43" t="n">
        <f aca="false">(AW57-AW56)/AW56</f>
        <v>0.00449588494952669</v>
      </c>
      <c r="AZ57" s="48" t="n">
        <f aca="false">workers_and_wage_low!B45</f>
        <v>6500.04607725762</v>
      </c>
      <c r="BA57" s="43" t="n">
        <f aca="false">(AZ57-AZ56)/AZ56</f>
        <v>0.00471168214050525</v>
      </c>
      <c r="BB57" s="43"/>
      <c r="BC57" s="43"/>
      <c r="BD57" s="43"/>
      <c r="BE57" s="43"/>
      <c r="BF57" s="7" t="n">
        <f aca="false">BF56*(1+AY57)*(1+BA57)*(1-BE57)</f>
        <v>106.504221241177</v>
      </c>
      <c r="BG57" s="50" t="n">
        <f aca="false">(BB57-BB53)/BB53</f>
        <v>-1</v>
      </c>
      <c r="BH57" s="7"/>
      <c r="BI57" s="43" t="n">
        <f aca="false">T64/AG64</f>
        <v>0.0144828053608033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5" t="n">
        <f aca="false">'Low pensions'!Q58</f>
        <v>139368082.291138</v>
      </c>
      <c r="E58" s="6"/>
      <c r="F58" s="8" t="n">
        <f aca="false">'Low pensions'!I58</f>
        <v>25331798.6877641</v>
      </c>
      <c r="G58" s="55" t="n">
        <f aca="false">'Low pensions'!K58</f>
        <v>0</v>
      </c>
      <c r="H58" s="55" t="n">
        <f aca="false">'Low pensions'!V58</f>
        <v>0</v>
      </c>
      <c r="I58" s="55" t="n">
        <f aca="false">'Low pensions'!M58</f>
        <v>0</v>
      </c>
      <c r="J58" s="55" t="n">
        <f aca="false">'Low pensions'!W58</f>
        <v>0</v>
      </c>
      <c r="K58" s="6"/>
      <c r="L58" s="55" t="n">
        <f aca="false">'Low pensions'!N58</f>
        <v>3957393.94598643</v>
      </c>
      <c r="M58" s="8"/>
      <c r="N58" s="55" t="n">
        <f aca="false">'Low pensions'!L58</f>
        <v>1080249.81559646</v>
      </c>
      <c r="O58" s="6"/>
      <c r="P58" s="55" t="n">
        <f aca="false">'Low pensions'!X58</f>
        <v>26478151.7585711</v>
      </c>
      <c r="Q58" s="8"/>
      <c r="R58" s="55" t="n">
        <f aca="false">'Low SIPA income'!G53</f>
        <v>21354899.275581</v>
      </c>
      <c r="S58" s="8"/>
      <c r="T58" s="55" t="n">
        <f aca="false">'Low SIPA income'!J53</f>
        <v>81652308.2456074</v>
      </c>
      <c r="U58" s="6"/>
      <c r="V58" s="55" t="n">
        <f aca="false">'Low SIPA income'!F53</f>
        <v>118225.562580364</v>
      </c>
      <c r="W58" s="8"/>
      <c r="X58" s="55" t="n">
        <f aca="false">'Low SIPA income'!M53</f>
        <v>296948.527826377</v>
      </c>
      <c r="Y58" s="6"/>
      <c r="Z58" s="6" t="n">
        <f aca="false">R58+V58-N58-L58-F58</f>
        <v>-8896317.61118566</v>
      </c>
      <c r="AA58" s="6"/>
      <c r="AB58" s="6" t="n">
        <f aca="false">T58-P58-D58</f>
        <v>-84193925.8041022</v>
      </c>
      <c r="AC58" s="24"/>
      <c r="AD58" s="6"/>
      <c r="AE58" s="6"/>
      <c r="AF58" s="6"/>
      <c r="AG58" s="6" t="n">
        <f aca="false">BF58/100*$AG$37</f>
        <v>5617362782.57599</v>
      </c>
      <c r="AH58" s="36" t="n">
        <f aca="false">(AG58-AG57)/AG57</f>
        <v>0.00441239455739902</v>
      </c>
      <c r="AI58" s="36"/>
      <c r="AJ58" s="36" t="n">
        <f aca="false">AB58/AG58</f>
        <v>-0.0149881588679399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0.00600121675151788</v>
      </c>
      <c r="AV58" s="5"/>
      <c r="AW58" s="40" t="n">
        <f aca="false">workers_and_wage_low!C46</f>
        <v>12263350</v>
      </c>
      <c r="AX58" s="5"/>
      <c r="AY58" s="36" t="n">
        <f aca="false">(AW58-AW57)/AW57</f>
        <v>0.00332397317062435</v>
      </c>
      <c r="AZ58" s="41" t="n">
        <f aca="false">workers_and_wage_low!B46</f>
        <v>6507.0974279227</v>
      </c>
      <c r="BA58" s="36" t="n">
        <f aca="false">(AZ58-AZ57)/AZ57</f>
        <v>0.00108481548919349</v>
      </c>
      <c r="BB58" s="36"/>
      <c r="BC58" s="36"/>
      <c r="BD58" s="36"/>
      <c r="BE58" s="36"/>
      <c r="BF58" s="5" t="n">
        <f aca="false">BF57*(1+AY58)*(1+BA58)*(1-BE58)</f>
        <v>106.974159887321</v>
      </c>
      <c r="BG58" s="5"/>
      <c r="BH58" s="5"/>
      <c r="BI58" s="36" t="n">
        <f aca="false">T65/AG65</f>
        <v>0.0165180766270339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6" t="n">
        <f aca="false">'Low pensions'!Q59</f>
        <v>141609967.023912</v>
      </c>
      <c r="E59" s="9"/>
      <c r="F59" s="42" t="n">
        <f aca="false">'Low pensions'!I59</f>
        <v>25739287.7756397</v>
      </c>
      <c r="G59" s="56" t="n">
        <f aca="false">'Low pensions'!K59</f>
        <v>0</v>
      </c>
      <c r="H59" s="56" t="n">
        <f aca="false">'Low pensions'!V59</f>
        <v>0</v>
      </c>
      <c r="I59" s="56" t="n">
        <f aca="false">'Low pensions'!M59</f>
        <v>0</v>
      </c>
      <c r="J59" s="56" t="n">
        <f aca="false">'Low pensions'!W59</f>
        <v>0</v>
      </c>
      <c r="K59" s="9"/>
      <c r="L59" s="56" t="n">
        <f aca="false">'Low pensions'!N59</f>
        <v>3299129.15817319</v>
      </c>
      <c r="M59" s="42"/>
      <c r="N59" s="56" t="n">
        <f aca="false">'Low pensions'!L59</f>
        <v>1098589.65582319</v>
      </c>
      <c r="O59" s="9"/>
      <c r="P59" s="56" t="n">
        <f aca="false">'Low pensions'!X59</f>
        <v>23163313.0351489</v>
      </c>
      <c r="Q59" s="42"/>
      <c r="R59" s="56" t="n">
        <f aca="false">'Low SIPA income'!G54</f>
        <v>24461188.3190754</v>
      </c>
      <c r="S59" s="42"/>
      <c r="T59" s="56" t="n">
        <f aca="false">'Low SIPA income'!J54</f>
        <v>93529473.6307603</v>
      </c>
      <c r="U59" s="9"/>
      <c r="V59" s="56" t="n">
        <f aca="false">'Low SIPA income'!F54</f>
        <v>118205.003403695</v>
      </c>
      <c r="W59" s="42"/>
      <c r="X59" s="56" t="n">
        <f aca="false">'Low SIPA income'!M54</f>
        <v>296896.88910196</v>
      </c>
      <c r="Y59" s="9"/>
      <c r="Z59" s="9" t="n">
        <f aca="false">R59+V59-N59-L59-F59</f>
        <v>-5557613.267157</v>
      </c>
      <c r="AA59" s="9"/>
      <c r="AB59" s="9" t="n">
        <f aca="false">T59-P59-D59</f>
        <v>-71243806.4283002</v>
      </c>
      <c r="AC59" s="24"/>
      <c r="AD59" s="9"/>
      <c r="AE59" s="9"/>
      <c r="AF59" s="9"/>
      <c r="AG59" s="9" t="n">
        <f aca="false">BF59/100*$AG$37</f>
        <v>5632646086.43386</v>
      </c>
      <c r="AH59" s="43" t="n">
        <f aca="false">(AG59-AG58)/AG58</f>
        <v>0.00272072580130795</v>
      </c>
      <c r="AI59" s="43"/>
      <c r="AJ59" s="43" t="n">
        <f aca="false">AB59/AG59</f>
        <v>-0.0126483726005598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workers_and_wage_low!C47</f>
        <v>12249106</v>
      </c>
      <c r="AX59" s="7"/>
      <c r="AY59" s="43" t="n">
        <f aca="false">(AW59-AW58)/AW58</f>
        <v>-0.00116150970167206</v>
      </c>
      <c r="AZ59" s="48" t="n">
        <f aca="false">workers_and_wage_low!B47</f>
        <v>6532.38888885597</v>
      </c>
      <c r="BA59" s="43" t="n">
        <f aca="false">(AZ59-AZ58)/AZ58</f>
        <v>0.00388675000081391</v>
      </c>
      <c r="BB59" s="43"/>
      <c r="BC59" s="43"/>
      <c r="BD59" s="43"/>
      <c r="BE59" s="43"/>
      <c r="BF59" s="7" t="n">
        <f aca="false">BF58*(1+AY59)*(1+BA59)*(1-BE59)</f>
        <v>107.2652072442</v>
      </c>
      <c r="BG59" s="7"/>
      <c r="BH59" s="7"/>
      <c r="BI59" s="43" t="n">
        <f aca="false">T66/AG66</f>
        <v>0.0144919380965517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6" t="n">
        <f aca="false">'Low pensions'!Q60</f>
        <v>142246307.715953</v>
      </c>
      <c r="E60" s="9"/>
      <c r="F60" s="42" t="n">
        <f aca="false">'Low pensions'!I60</f>
        <v>25854950.2289261</v>
      </c>
      <c r="G60" s="56" t="n">
        <f aca="false">'Low pensions'!K60</f>
        <v>0</v>
      </c>
      <c r="H60" s="56" t="n">
        <f aca="false">'Low pensions'!V60</f>
        <v>0</v>
      </c>
      <c r="I60" s="56" t="n">
        <f aca="false">'Low pensions'!M60</f>
        <v>0</v>
      </c>
      <c r="J60" s="56" t="n">
        <f aca="false">'Low pensions'!W60</f>
        <v>0</v>
      </c>
      <c r="K60" s="9"/>
      <c r="L60" s="56" t="n">
        <f aca="false">'Low pensions'!N60</f>
        <v>3276822.52230601</v>
      </c>
      <c r="M60" s="42"/>
      <c r="N60" s="56" t="n">
        <f aca="false">'Low pensions'!L60</f>
        <v>1104969.78113009</v>
      </c>
      <c r="O60" s="9"/>
      <c r="P60" s="56" t="n">
        <f aca="false">'Low pensions'!X60</f>
        <v>23082665.3625901</v>
      </c>
      <c r="Q60" s="42"/>
      <c r="R60" s="56" t="n">
        <f aca="false">'Low SIPA income'!G55</f>
        <v>21576485.182258</v>
      </c>
      <c r="S60" s="42"/>
      <c r="T60" s="56" t="n">
        <f aca="false">'Low SIPA income'!J55</f>
        <v>82499561.1650143</v>
      </c>
      <c r="U60" s="9"/>
      <c r="V60" s="56" t="n">
        <f aca="false">'Low SIPA income'!F55</f>
        <v>116566.49783914</v>
      </c>
      <c r="W60" s="42"/>
      <c r="X60" s="56" t="n">
        <f aca="false">'Low SIPA income'!M55</f>
        <v>292781.435518062</v>
      </c>
      <c r="Y60" s="9"/>
      <c r="Z60" s="9" t="n">
        <f aca="false">R60+V60-N60-L60-F60</f>
        <v>-8543690.85226507</v>
      </c>
      <c r="AA60" s="9"/>
      <c r="AB60" s="9" t="n">
        <f aca="false">T60-P60-D60</f>
        <v>-82829411.9135287</v>
      </c>
      <c r="AC60" s="24"/>
      <c r="AD60" s="9"/>
      <c r="AE60" s="9"/>
      <c r="AF60" s="9"/>
      <c r="AG60" s="9" t="n">
        <f aca="false">BF60/100*$AG$37</f>
        <v>5674129751.38216</v>
      </c>
      <c r="AH60" s="43" t="n">
        <f aca="false">(AG60-AG59)/AG59</f>
        <v>0.00736486267941132</v>
      </c>
      <c r="AI60" s="43"/>
      <c r="AJ60" s="43" t="n">
        <f aca="false">AB60/AG60</f>
        <v>-0.0145977296154273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7" t="n">
        <f aca="false">workers_and_wage_low!C48</f>
        <v>12319081</v>
      </c>
      <c r="AX60" s="7"/>
      <c r="AY60" s="43" t="n">
        <f aca="false">(AW60-AW59)/AW59</f>
        <v>0.00571266180568606</v>
      </c>
      <c r="AZ60" s="48" t="n">
        <f aca="false">workers_and_wage_low!B48</f>
        <v>6543.12040198051</v>
      </c>
      <c r="BA60" s="43" t="n">
        <f aca="false">(AZ60-AZ59)/AZ59</f>
        <v>0.00164281602138605</v>
      </c>
      <c r="BB60" s="43"/>
      <c r="BC60" s="43"/>
      <c r="BD60" s="43"/>
      <c r="BE60" s="43"/>
      <c r="BF60" s="7" t="n">
        <f aca="false">BF59*(1+AY60)*(1+BA60)*(1-BE60)</f>
        <v>108.055200765832</v>
      </c>
      <c r="BG60" s="7"/>
      <c r="BH60" s="7"/>
      <c r="BI60" s="43" t="n">
        <f aca="false">T67/AG67</f>
        <v>0.016572972499872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6" t="n">
        <f aca="false">'Low pensions'!Q61</f>
        <v>144908934.081925</v>
      </c>
      <c r="E61" s="9"/>
      <c r="F61" s="42" t="n">
        <f aca="false">'Low pensions'!I61</f>
        <v>26338914.0890489</v>
      </c>
      <c r="G61" s="56" t="n">
        <f aca="false">'Low pensions'!K61</f>
        <v>0</v>
      </c>
      <c r="H61" s="56" t="n">
        <f aca="false">'Low pensions'!V61</f>
        <v>0</v>
      </c>
      <c r="I61" s="56" t="n">
        <f aca="false">'Low pensions'!M61</f>
        <v>0</v>
      </c>
      <c r="J61" s="56" t="n">
        <f aca="false">'Low pensions'!W61</f>
        <v>0</v>
      </c>
      <c r="K61" s="9"/>
      <c r="L61" s="56" t="n">
        <f aca="false">'Low pensions'!N61</f>
        <v>3354844.61048395</v>
      </c>
      <c r="M61" s="42"/>
      <c r="N61" s="56" t="n">
        <f aca="false">'Low pensions'!L61</f>
        <v>1125788.67361032</v>
      </c>
      <c r="O61" s="9"/>
      <c r="P61" s="56" t="n">
        <f aca="false">'Low pensions'!X61</f>
        <v>23602061.7529066</v>
      </c>
      <c r="Q61" s="42"/>
      <c r="R61" s="56" t="n">
        <f aca="false">'Low SIPA income'!G56</f>
        <v>24872200.7099293</v>
      </c>
      <c r="S61" s="42"/>
      <c r="T61" s="56" t="n">
        <f aca="false">'Low SIPA income'!J56</f>
        <v>95101015.1303331</v>
      </c>
      <c r="U61" s="9"/>
      <c r="V61" s="56" t="n">
        <f aca="false">'Low SIPA income'!F56</f>
        <v>117765.820989715</v>
      </c>
      <c r="W61" s="42"/>
      <c r="X61" s="56" t="n">
        <f aca="false">'Low SIPA income'!M56</f>
        <v>295793.789497846</v>
      </c>
      <c r="Y61" s="9"/>
      <c r="Z61" s="9" t="n">
        <f aca="false">R61+V61-N61-L61-F61</f>
        <v>-5829580.84222412</v>
      </c>
      <c r="AA61" s="9"/>
      <c r="AB61" s="9" t="n">
        <f aca="false">T61-P61-D61</f>
        <v>-73409980.7044981</v>
      </c>
      <c r="AC61" s="24"/>
      <c r="AD61" s="9"/>
      <c r="AE61" s="9"/>
      <c r="AF61" s="9"/>
      <c r="AG61" s="9" t="n">
        <f aca="false">BF61/100*$AG$37</f>
        <v>5728073044.54767</v>
      </c>
      <c r="AH61" s="43" t="n">
        <f aca="false">(AG61-AG60)/AG60</f>
        <v>0.00950688396795324</v>
      </c>
      <c r="AI61" s="43" t="n">
        <f aca="false">(AG61-AG57)/AG57</f>
        <v>0.0242079398396019</v>
      </c>
      <c r="AJ61" s="43" t="n">
        <f aca="false">AB61/AG61</f>
        <v>-0.012815824821643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7" t="n">
        <f aca="false">workers_and_wage_low!C49</f>
        <v>12347884</v>
      </c>
      <c r="AX61" s="7"/>
      <c r="AY61" s="43" t="n">
        <f aca="false">(AW61-AW60)/AW60</f>
        <v>0.00233808025127848</v>
      </c>
      <c r="AZ61" s="48" t="n">
        <f aca="false">workers_and_wage_low!B49</f>
        <v>6589.91733285697</v>
      </c>
      <c r="BA61" s="43" t="n">
        <f aca="false">(AZ61-AZ60)/AZ60</f>
        <v>0.00715208157598646</v>
      </c>
      <c r="BB61" s="43"/>
      <c r="BC61" s="43"/>
      <c r="BD61" s="43"/>
      <c r="BE61" s="43"/>
      <c r="BF61" s="7" t="n">
        <f aca="false">BF60*(1+AY61)*(1+BA61)*(1-BE61)</f>
        <v>109.082469021647</v>
      </c>
      <c r="BG61" s="7"/>
      <c r="BH61" s="7"/>
      <c r="BI61" s="43" t="n">
        <f aca="false">T68/AG68</f>
        <v>0.0145555839410166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5" t="n">
        <f aca="false">'Low pensions'!Q62</f>
        <v>145594663.483029</v>
      </c>
      <c r="E62" s="6"/>
      <c r="F62" s="8" t="n">
        <f aca="false">'Low pensions'!I62</f>
        <v>26463553.5248328</v>
      </c>
      <c r="G62" s="55" t="n">
        <f aca="false">'Low pensions'!K62</f>
        <v>0</v>
      </c>
      <c r="H62" s="55" t="n">
        <f aca="false">'Low pensions'!V62</f>
        <v>0</v>
      </c>
      <c r="I62" s="55" t="n">
        <f aca="false">'Low pensions'!M62</f>
        <v>0</v>
      </c>
      <c r="J62" s="55" t="n">
        <f aca="false">'Low pensions'!W62</f>
        <v>0</v>
      </c>
      <c r="K62" s="6"/>
      <c r="L62" s="55" t="n">
        <f aca="false">'Low pensions'!N62</f>
        <v>3930721.59869153</v>
      </c>
      <c r="M62" s="8"/>
      <c r="N62" s="55" t="n">
        <f aca="false">'Low pensions'!L62</f>
        <v>1131080.14298581</v>
      </c>
      <c r="O62" s="6"/>
      <c r="P62" s="55" t="n">
        <f aca="false">'Low pensions'!X62</f>
        <v>26619402.2855879</v>
      </c>
      <c r="Q62" s="8"/>
      <c r="R62" s="55" t="n">
        <f aca="false">'Low SIPA income'!G57</f>
        <v>21872908.1919692</v>
      </c>
      <c r="S62" s="8"/>
      <c r="T62" s="55" t="n">
        <f aca="false">'Low SIPA income'!J57</f>
        <v>83632960.2341313</v>
      </c>
      <c r="U62" s="6"/>
      <c r="V62" s="55" t="n">
        <f aca="false">'Low SIPA income'!F57</f>
        <v>119953.639347216</v>
      </c>
      <c r="W62" s="8"/>
      <c r="X62" s="55" t="n">
        <f aca="false">'Low SIPA income'!M57</f>
        <v>301288.958446355</v>
      </c>
      <c r="Y62" s="6"/>
      <c r="Z62" s="6" t="n">
        <f aca="false">R62+V62-N62-L62-F62</f>
        <v>-9532493.43519367</v>
      </c>
      <c r="AA62" s="6"/>
      <c r="AB62" s="6" t="n">
        <f aca="false">T62-P62-D62</f>
        <v>-88581105.5344852</v>
      </c>
      <c r="AC62" s="24"/>
      <c r="AD62" s="6"/>
      <c r="AE62" s="6"/>
      <c r="AF62" s="6"/>
      <c r="AG62" s="6" t="n">
        <f aca="false">BF62/100*$AG$37</f>
        <v>5740280353.65088</v>
      </c>
      <c r="AH62" s="36" t="n">
        <f aca="false">(AG62-AG61)/AG61</f>
        <v>0.00213113712207793</v>
      </c>
      <c r="AI62" s="36"/>
      <c r="AJ62" s="36" t="n">
        <f aca="false">AB62/AG62</f>
        <v>-0.0154314946443594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0.00515439787982541</v>
      </c>
      <c r="AV62" s="5"/>
      <c r="AW62" s="40" t="n">
        <f aca="false">workers_and_wage_low!C50</f>
        <v>12312279</v>
      </c>
      <c r="AX62" s="5"/>
      <c r="AY62" s="36" t="n">
        <f aca="false">(AW62-AW61)/AW61</f>
        <v>-0.00288348999715255</v>
      </c>
      <c r="AZ62" s="41" t="n">
        <f aca="false">workers_and_wage_low!B50</f>
        <v>6623.05887433114</v>
      </c>
      <c r="BA62" s="36" t="n">
        <f aca="false">(AZ62-AZ61)/AZ61</f>
        <v>0.005029128561131</v>
      </c>
      <c r="BB62" s="36"/>
      <c r="BC62" s="36"/>
      <c r="BD62" s="36"/>
      <c r="BE62" s="36"/>
      <c r="BF62" s="5" t="n">
        <f aca="false">BF61*(1+AY62)*(1+BA62)*(1-BE62)</f>
        <v>109.314938720747</v>
      </c>
      <c r="BG62" s="5"/>
      <c r="BH62" s="5"/>
      <c r="BI62" s="36" t="n">
        <f aca="false">T69/AG69</f>
        <v>0.0166514573056157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6" t="n">
        <f aca="false">'Low pensions'!Q63</f>
        <v>147590139.676649</v>
      </c>
      <c r="E63" s="9"/>
      <c r="F63" s="42" t="n">
        <f aca="false">'Low pensions'!I63</f>
        <v>26826254.943924</v>
      </c>
      <c r="G63" s="56" t="n">
        <f aca="false">'Low pensions'!K63</f>
        <v>0</v>
      </c>
      <c r="H63" s="56" t="n">
        <f aca="false">'Low pensions'!V63</f>
        <v>0</v>
      </c>
      <c r="I63" s="56" t="n">
        <f aca="false">'Low pensions'!M63</f>
        <v>0</v>
      </c>
      <c r="J63" s="56" t="n">
        <f aca="false">'Low pensions'!W63</f>
        <v>0</v>
      </c>
      <c r="K63" s="9"/>
      <c r="L63" s="56" t="n">
        <f aca="false">'Low pensions'!N63</f>
        <v>3260851.64863701</v>
      </c>
      <c r="M63" s="42"/>
      <c r="N63" s="56" t="n">
        <f aca="false">'Low pensions'!L63</f>
        <v>1147738.15367526</v>
      </c>
      <c r="O63" s="9"/>
      <c r="P63" s="56" t="n">
        <f aca="false">'Low pensions'!X63</f>
        <v>23235091.3902328</v>
      </c>
      <c r="Q63" s="42"/>
      <c r="R63" s="56" t="n">
        <f aca="false">'Low SIPA income'!G58</f>
        <v>25006754.9329507</v>
      </c>
      <c r="S63" s="42"/>
      <c r="T63" s="56" t="n">
        <f aca="false">'Low SIPA income'!J58</f>
        <v>95615494.8640984</v>
      </c>
      <c r="U63" s="9"/>
      <c r="V63" s="56" t="n">
        <f aca="false">'Low SIPA income'!F58</f>
        <v>122650.180065882</v>
      </c>
      <c r="W63" s="42"/>
      <c r="X63" s="56" t="n">
        <f aca="false">'Low SIPA income'!M58</f>
        <v>308061.89129738</v>
      </c>
      <c r="Y63" s="9"/>
      <c r="Z63" s="9" t="n">
        <f aca="false">R63+V63-N63-L63-F63</f>
        <v>-6105439.63321968</v>
      </c>
      <c r="AA63" s="9"/>
      <c r="AB63" s="9" t="n">
        <f aca="false">T63-P63-D63</f>
        <v>-75209736.2027833</v>
      </c>
      <c r="AC63" s="24"/>
      <c r="AD63" s="9"/>
      <c r="AE63" s="9"/>
      <c r="AF63" s="9"/>
      <c r="AG63" s="9" t="n">
        <f aca="false">BF63/100*$AG$37</f>
        <v>5771682665.4163</v>
      </c>
      <c r="AH63" s="43" t="n">
        <f aca="false">(AG63-AG62)/AG62</f>
        <v>0.00547051883022539</v>
      </c>
      <c r="AI63" s="43"/>
      <c r="AJ63" s="43" t="n">
        <f aca="false">AB63/AG63</f>
        <v>-0.0130308162389865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workers_and_wage_low!C51</f>
        <v>12363269</v>
      </c>
      <c r="AX63" s="7"/>
      <c r="AY63" s="43" t="n">
        <f aca="false">(AW63-AW62)/AW62</f>
        <v>0.00414139413182564</v>
      </c>
      <c r="AZ63" s="48" t="n">
        <f aca="false">workers_and_wage_low!B51</f>
        <v>6631.82543965777</v>
      </c>
      <c r="BA63" s="43" t="n">
        <f aca="false">(AZ63-AZ62)/AZ62</f>
        <v>0.00132364297116637</v>
      </c>
      <c r="BB63" s="43"/>
      <c r="BC63" s="43"/>
      <c r="BD63" s="43"/>
      <c r="BE63" s="43"/>
      <c r="BF63" s="7" t="n">
        <f aca="false">BF62*(1+AY63)*(1+BA63)*(1-BE63)</f>
        <v>109.912948151443</v>
      </c>
      <c r="BG63" s="7"/>
      <c r="BH63" s="7"/>
      <c r="BI63" s="43" t="n">
        <f aca="false">T70/AG70</f>
        <v>0.0144737412833517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6" t="n">
        <f aca="false">'Low pensions'!Q64</f>
        <v>148449071.70001</v>
      </c>
      <c r="E64" s="9"/>
      <c r="F64" s="42" t="n">
        <f aca="false">'Low pensions'!I64</f>
        <v>26982376.0065414</v>
      </c>
      <c r="G64" s="56" t="n">
        <f aca="false">'Low pensions'!K64</f>
        <v>0</v>
      </c>
      <c r="H64" s="56" t="n">
        <f aca="false">'Low pensions'!V64</f>
        <v>0</v>
      </c>
      <c r="I64" s="56" t="n">
        <f aca="false">'Low pensions'!M64</f>
        <v>0</v>
      </c>
      <c r="J64" s="56" t="n">
        <f aca="false">'Low pensions'!W64</f>
        <v>0</v>
      </c>
      <c r="K64" s="9"/>
      <c r="L64" s="56" t="n">
        <f aca="false">'Low pensions'!N64</f>
        <v>3304087.52359731</v>
      </c>
      <c r="M64" s="42"/>
      <c r="N64" s="56" t="n">
        <f aca="false">'Low pensions'!L64</f>
        <v>1154674.81718341</v>
      </c>
      <c r="O64" s="9"/>
      <c r="P64" s="56" t="n">
        <f aca="false">'Low pensions'!X64</f>
        <v>23497606.0269118</v>
      </c>
      <c r="Q64" s="42"/>
      <c r="R64" s="56" t="n">
        <f aca="false">'Low SIPA income'!G59</f>
        <v>21986030.192978</v>
      </c>
      <c r="S64" s="42"/>
      <c r="T64" s="56" t="n">
        <f aca="false">'Low SIPA income'!J59</f>
        <v>84065492.0094646</v>
      </c>
      <c r="U64" s="9"/>
      <c r="V64" s="56" t="n">
        <f aca="false">'Low SIPA income'!F59</f>
        <v>125864.666145357</v>
      </c>
      <c r="W64" s="42"/>
      <c r="X64" s="56" t="n">
        <f aca="false">'Low SIPA income'!M59</f>
        <v>316135.753566969</v>
      </c>
      <c r="Y64" s="9"/>
      <c r="Z64" s="9" t="n">
        <f aca="false">R64+V64-N64-L64-F64</f>
        <v>-9329243.48819872</v>
      </c>
      <c r="AA64" s="9"/>
      <c r="AB64" s="9" t="n">
        <f aca="false">T64-P64-D64</f>
        <v>-87881185.7174567</v>
      </c>
      <c r="AC64" s="24"/>
      <c r="AD64" s="9"/>
      <c r="AE64" s="9"/>
      <c r="AF64" s="9"/>
      <c r="AG64" s="9" t="n">
        <f aca="false">BF64/100*$AG$37</f>
        <v>5804503334.48393</v>
      </c>
      <c r="AH64" s="43" t="n">
        <f aca="false">(AG64-AG63)/AG63</f>
        <v>0.00568649923605394</v>
      </c>
      <c r="AI64" s="43"/>
      <c r="AJ64" s="43" t="n">
        <f aca="false">AB64/AG64</f>
        <v>-0.0151401731816336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7" t="n">
        <f aca="false">workers_and_wage_low!C52</f>
        <v>12437921</v>
      </c>
      <c r="AX64" s="7"/>
      <c r="AY64" s="43" t="n">
        <f aca="false">(AW64-AW63)/AW63</f>
        <v>0.00603820882648432</v>
      </c>
      <c r="AZ64" s="48" t="n">
        <f aca="false">workers_and_wage_low!B52</f>
        <v>6629.50696249783</v>
      </c>
      <c r="BA64" s="43" t="n">
        <f aca="false">(AZ64-AZ63)/AZ63</f>
        <v>-0.000349598640831385</v>
      </c>
      <c r="BB64" s="43"/>
      <c r="BC64" s="43"/>
      <c r="BD64" s="43"/>
      <c r="BE64" s="43"/>
      <c r="BF64" s="7" t="n">
        <f aca="false">BF63*(1+AY64)*(1+BA64)*(1-BE64)</f>
        <v>110.537968047139</v>
      </c>
      <c r="BG64" s="7"/>
      <c r="BH64" s="7"/>
      <c r="BI64" s="43" t="n">
        <f aca="false">T71/AG71</f>
        <v>0.0166178772229108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6" t="n">
        <f aca="false">'Low pensions'!Q65</f>
        <v>150864477.974415</v>
      </c>
      <c r="E65" s="9"/>
      <c r="F65" s="42" t="n">
        <f aca="false">'Low pensions'!I65</f>
        <v>27421404.6886221</v>
      </c>
      <c r="G65" s="56" t="n">
        <f aca="false">'Low pensions'!K65</f>
        <v>0</v>
      </c>
      <c r="H65" s="56" t="n">
        <f aca="false">'Low pensions'!V65</f>
        <v>0</v>
      </c>
      <c r="I65" s="56" t="n">
        <f aca="false">'Low pensions'!M65</f>
        <v>0</v>
      </c>
      <c r="J65" s="56" t="n">
        <f aca="false">'Low pensions'!W65</f>
        <v>0</v>
      </c>
      <c r="K65" s="9"/>
      <c r="L65" s="56" t="n">
        <f aca="false">'Low pensions'!N65</f>
        <v>3305610.61753262</v>
      </c>
      <c r="M65" s="42"/>
      <c r="N65" s="56" t="n">
        <f aca="false">'Low pensions'!L65</f>
        <v>1173813.51521868</v>
      </c>
      <c r="O65" s="9"/>
      <c r="P65" s="56" t="n">
        <f aca="false">'Low pensions'!X65</f>
        <v>23610804.8383438</v>
      </c>
      <c r="Q65" s="42"/>
      <c r="R65" s="56" t="n">
        <f aca="false">'Low SIPA income'!G60</f>
        <v>25259521.9807043</v>
      </c>
      <c r="S65" s="42"/>
      <c r="T65" s="56" t="n">
        <f aca="false">'Low SIPA income'!J60</f>
        <v>96581971.578934</v>
      </c>
      <c r="U65" s="9"/>
      <c r="V65" s="56" t="n">
        <f aca="false">'Low SIPA income'!F60</f>
        <v>127031.485568958</v>
      </c>
      <c r="W65" s="42"/>
      <c r="X65" s="56" t="n">
        <f aca="false">'Low SIPA income'!M60</f>
        <v>319066.46755568</v>
      </c>
      <c r="Y65" s="9"/>
      <c r="Z65" s="9" t="n">
        <f aca="false">R65+V65-N65-L65-F65</f>
        <v>-6514275.35510016</v>
      </c>
      <c r="AA65" s="9"/>
      <c r="AB65" s="9" t="n">
        <f aca="false">T65-P65-D65</f>
        <v>-77893311.2338244</v>
      </c>
      <c r="AC65" s="24"/>
      <c r="AD65" s="9"/>
      <c r="AE65" s="9"/>
      <c r="AF65" s="9"/>
      <c r="AG65" s="9" t="n">
        <f aca="false">BF65/100*$AG$37</f>
        <v>5847047072.10678</v>
      </c>
      <c r="AH65" s="43" t="n">
        <f aca="false">(AG65-AG64)/AG64</f>
        <v>0.00732943633094436</v>
      </c>
      <c r="AI65" s="43" t="n">
        <f aca="false">(AG65-AG61)/AG61</f>
        <v>0.0207703405026174</v>
      </c>
      <c r="AJ65" s="43" t="n">
        <f aca="false">AB65/AG65</f>
        <v>-0.0133218204459842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7" t="n">
        <f aca="false">workers_and_wage_low!C53</f>
        <v>12455873</v>
      </c>
      <c r="AX65" s="7"/>
      <c r="AY65" s="43" t="n">
        <f aca="false">(AW65-AW64)/AW64</f>
        <v>0.00144332802885627</v>
      </c>
      <c r="AZ65" s="48" t="n">
        <f aca="false">workers_and_wage_low!B53</f>
        <v>6668.47271810131</v>
      </c>
      <c r="BA65" s="43" t="n">
        <f aca="false">(AZ65-AZ64)/AZ64</f>
        <v>0.00587762496123837</v>
      </c>
      <c r="BB65" s="43"/>
      <c r="BC65" s="43"/>
      <c r="BD65" s="43"/>
      <c r="BE65" s="43"/>
      <c r="BF65" s="7" t="n">
        <f aca="false">BF64*(1+AY65)*(1+BA65)*(1-BE65)</f>
        <v>111.348149046093</v>
      </c>
      <c r="BG65" s="7"/>
      <c r="BH65" s="7"/>
      <c r="BI65" s="43" t="n">
        <f aca="false">T72/AG72</f>
        <v>0.0145041804585279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5" t="n">
        <f aca="false">'Low pensions'!Q66</f>
        <v>151538576.596665</v>
      </c>
      <c r="E66" s="6"/>
      <c r="F66" s="8" t="n">
        <f aca="false">'Low pensions'!I66</f>
        <v>27543930.0926732</v>
      </c>
      <c r="G66" s="55" t="n">
        <f aca="false">'Low pensions'!K66</f>
        <v>0</v>
      </c>
      <c r="H66" s="55" t="n">
        <f aca="false">'Low pensions'!V66</f>
        <v>0</v>
      </c>
      <c r="I66" s="55" t="n">
        <f aca="false">'Low pensions'!M66</f>
        <v>0</v>
      </c>
      <c r="J66" s="55" t="n">
        <f aca="false">'Low pensions'!W66</f>
        <v>0</v>
      </c>
      <c r="K66" s="6"/>
      <c r="L66" s="55" t="n">
        <f aca="false">'Low pensions'!N66</f>
        <v>4043672.62980144</v>
      </c>
      <c r="M66" s="8"/>
      <c r="N66" s="55" t="n">
        <f aca="false">'Low pensions'!L66</f>
        <v>1179828.73220379</v>
      </c>
      <c r="O66" s="6"/>
      <c r="P66" s="55" t="n">
        <f aca="false">'Low pensions'!X66</f>
        <v>27473706.077682</v>
      </c>
      <c r="Q66" s="8"/>
      <c r="R66" s="55" t="n">
        <f aca="false">'Low SIPA income'!G61</f>
        <v>22266014.3645424</v>
      </c>
      <c r="S66" s="8"/>
      <c r="T66" s="55" t="n">
        <f aca="false">'Low SIPA income'!J61</f>
        <v>85136035.7561451</v>
      </c>
      <c r="U66" s="6"/>
      <c r="V66" s="55" t="n">
        <f aca="false">'Low SIPA income'!F61</f>
        <v>126699.629546605</v>
      </c>
      <c r="W66" s="8"/>
      <c r="X66" s="55" t="n">
        <f aca="false">'Low SIPA income'!M61</f>
        <v>318232.940904275</v>
      </c>
      <c r="Y66" s="6"/>
      <c r="Z66" s="6" t="n">
        <f aca="false">R66+V66-N66-L66-F66</f>
        <v>-10374717.4605894</v>
      </c>
      <c r="AA66" s="6"/>
      <c r="AB66" s="6" t="n">
        <f aca="false">T66-P66-D66</f>
        <v>-93876246.9182021</v>
      </c>
      <c r="AC66" s="24"/>
      <c r="AD66" s="6"/>
      <c r="AE66" s="6"/>
      <c r="AF66" s="6"/>
      <c r="AG66" s="6" t="n">
        <f aca="false">BF66/100*$AG$37</f>
        <v>5874717045.36212</v>
      </c>
      <c r="AH66" s="36" t="n">
        <f aca="false">(AG66-AG65)/AG65</f>
        <v>0.00473229869951549</v>
      </c>
      <c r="AI66" s="36"/>
      <c r="AJ66" s="36" t="n">
        <f aca="false">AB66/AG66</f>
        <v>-0.0159797052680714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0.00624392565802523</v>
      </c>
      <c r="AV66" s="5"/>
      <c r="AW66" s="40" t="n">
        <f aca="false">workers_and_wage_low!C54</f>
        <v>12481503</v>
      </c>
      <c r="AX66" s="5"/>
      <c r="AY66" s="36" t="n">
        <f aca="false">(AW66-AW65)/AW65</f>
        <v>0.00205766388273227</v>
      </c>
      <c r="AZ66" s="41" t="n">
        <f aca="false">workers_and_wage_low!B54</f>
        <v>6686.27182283296</v>
      </c>
      <c r="BA66" s="36" t="n">
        <f aca="false">(AZ66-AZ65)/AZ65</f>
        <v>0.00266914261841935</v>
      </c>
      <c r="BB66" s="36"/>
      <c r="BC66" s="36"/>
      <c r="BD66" s="36"/>
      <c r="BE66" s="36"/>
      <c r="BF66" s="5" t="n">
        <f aca="false">BF65*(1+AY66)*(1+BA66)*(1-BE66)</f>
        <v>111.875081747017</v>
      </c>
      <c r="BG66" s="5"/>
      <c r="BH66" s="5"/>
      <c r="BI66" s="36" t="n">
        <f aca="false">T73/AG73</f>
        <v>0.0166135871531548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6" t="n">
        <f aca="false">'Low pensions'!Q67</f>
        <v>153392458.684498</v>
      </c>
      <c r="E67" s="9"/>
      <c r="F67" s="42" t="n">
        <f aca="false">'Low pensions'!I67</f>
        <v>27880895.1069563</v>
      </c>
      <c r="G67" s="56" t="n">
        <f aca="false">'Low pensions'!K67</f>
        <v>0</v>
      </c>
      <c r="H67" s="56" t="n">
        <f aca="false">'Low pensions'!V67</f>
        <v>0</v>
      </c>
      <c r="I67" s="56" t="n">
        <f aca="false">'Low pensions'!M67</f>
        <v>0</v>
      </c>
      <c r="J67" s="56" t="n">
        <f aca="false">'Low pensions'!W67</f>
        <v>0</v>
      </c>
      <c r="K67" s="9"/>
      <c r="L67" s="56" t="n">
        <f aca="false">'Low pensions'!N67</f>
        <v>3362386.0215067</v>
      </c>
      <c r="M67" s="42"/>
      <c r="N67" s="56" t="n">
        <f aca="false">'Low pensions'!L67</f>
        <v>1194253.22881452</v>
      </c>
      <c r="O67" s="9"/>
      <c r="P67" s="56" t="n">
        <f aca="false">'Low pensions'!X67</f>
        <v>24017865.952978</v>
      </c>
      <c r="Q67" s="42"/>
      <c r="R67" s="56" t="n">
        <f aca="false">'Low SIPA income'!G62</f>
        <v>25660879.3875762</v>
      </c>
      <c r="S67" s="42"/>
      <c r="T67" s="56" t="n">
        <f aca="false">'Low SIPA income'!J62</f>
        <v>98116596.4104375</v>
      </c>
      <c r="U67" s="9"/>
      <c r="V67" s="56" t="n">
        <f aca="false">'Low SIPA income'!F62</f>
        <v>126981.764479304</v>
      </c>
      <c r="W67" s="42"/>
      <c r="X67" s="56" t="n">
        <f aca="false">'Low SIPA income'!M62</f>
        <v>318941.582513459</v>
      </c>
      <c r="Y67" s="9"/>
      <c r="Z67" s="9" t="n">
        <f aca="false">R67+V67-N67-L67-F67</f>
        <v>-6649673.20522207</v>
      </c>
      <c r="AA67" s="9"/>
      <c r="AB67" s="9" t="n">
        <f aca="false">T67-P67-D67</f>
        <v>-79293728.227039</v>
      </c>
      <c r="AC67" s="24"/>
      <c r="AD67" s="9"/>
      <c r="AE67" s="9"/>
      <c r="AF67" s="9"/>
      <c r="AG67" s="9" t="n">
        <f aca="false">BF67/100*$AG$37</f>
        <v>5920277512.75126</v>
      </c>
      <c r="AH67" s="43" t="n">
        <f aca="false">(AG67-AG66)/AG66</f>
        <v>0.00775534668943919</v>
      </c>
      <c r="AI67" s="43"/>
      <c r="AJ67" s="43" t="n">
        <f aca="false">AB67/AG67</f>
        <v>-0.0133935829961102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workers_and_wage_low!C55</f>
        <v>12519311</v>
      </c>
      <c r="AX67" s="7"/>
      <c r="AY67" s="43" t="n">
        <f aca="false">(AW67-AW66)/AW66</f>
        <v>0.00302912237412433</v>
      </c>
      <c r="AZ67" s="48" t="n">
        <f aca="false">workers_and_wage_low!B55</f>
        <v>6717.77720962879</v>
      </c>
      <c r="BA67" s="43" t="n">
        <f aca="false">(AZ67-AZ66)/AZ66</f>
        <v>0.00471195123839279</v>
      </c>
      <c r="BB67" s="43"/>
      <c r="BC67" s="43"/>
      <c r="BD67" s="43"/>
      <c r="BE67" s="43"/>
      <c r="BF67" s="7" t="n">
        <f aca="false">BF66*(1+AY67)*(1+BA67)*(1-BE67)</f>
        <v>112.742711791874</v>
      </c>
      <c r="BG67" s="7"/>
      <c r="BH67" s="7"/>
      <c r="BI67" s="43" t="n">
        <f aca="false">T74/AG74</f>
        <v>0.0145120519337083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6" t="n">
        <f aca="false">'Low pensions'!Q68</f>
        <v>153845065.541901</v>
      </c>
      <c r="E68" s="9"/>
      <c r="F68" s="42" t="n">
        <f aca="false">'Low pensions'!I68</f>
        <v>27963161.7608985</v>
      </c>
      <c r="G68" s="56" t="n">
        <f aca="false">'Low pensions'!K68</f>
        <v>0</v>
      </c>
      <c r="H68" s="56" t="n">
        <f aca="false">'Low pensions'!V68</f>
        <v>0</v>
      </c>
      <c r="I68" s="56" t="n">
        <f aca="false">'Low pensions'!M68</f>
        <v>0</v>
      </c>
      <c r="J68" s="56" t="n">
        <f aca="false">'Low pensions'!W68</f>
        <v>0</v>
      </c>
      <c r="K68" s="9"/>
      <c r="L68" s="56" t="n">
        <f aca="false">'Low pensions'!N68</f>
        <v>3374879.10010868</v>
      </c>
      <c r="M68" s="42"/>
      <c r="N68" s="56" t="n">
        <f aca="false">'Low pensions'!L68</f>
        <v>1198328.2642341</v>
      </c>
      <c r="O68" s="9"/>
      <c r="P68" s="56" t="n">
        <f aca="false">'Low pensions'!X68</f>
        <v>24105112.239782</v>
      </c>
      <c r="Q68" s="42"/>
      <c r="R68" s="56" t="n">
        <f aca="false">'Low SIPA income'!G63</f>
        <v>22672103.289827</v>
      </c>
      <c r="S68" s="42"/>
      <c r="T68" s="56" t="n">
        <f aca="false">'Low SIPA income'!J63</f>
        <v>86688751.9583884</v>
      </c>
      <c r="U68" s="9"/>
      <c r="V68" s="56" t="n">
        <f aca="false">'Low SIPA income'!F63</f>
        <v>123816.228838115</v>
      </c>
      <c r="W68" s="42"/>
      <c r="X68" s="56" t="n">
        <f aca="false">'Low SIPA income'!M63</f>
        <v>310990.669632041</v>
      </c>
      <c r="Y68" s="9"/>
      <c r="Z68" s="9" t="n">
        <f aca="false">R68+V68-N68-L68-F68</f>
        <v>-9740449.60657614</v>
      </c>
      <c r="AA68" s="9"/>
      <c r="AB68" s="9" t="n">
        <f aca="false">T68-P68-D68</f>
        <v>-91261425.8232949</v>
      </c>
      <c r="AC68" s="24"/>
      <c r="AD68" s="9"/>
      <c r="AE68" s="9"/>
      <c r="AF68" s="9"/>
      <c r="AG68" s="9" t="n">
        <f aca="false">BF68/100*$AG$37</f>
        <v>5955704168.90701</v>
      </c>
      <c r="AH68" s="43" t="n">
        <f aca="false">(AG68-AG67)/AG67</f>
        <v>0.00598395194810535</v>
      </c>
      <c r="AI68" s="43"/>
      <c r="AJ68" s="43" t="n">
        <f aca="false">AB68/AG68</f>
        <v>-0.0153233644981469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7" t="n">
        <f aca="false">workers_and_wage_low!C56</f>
        <v>12566888</v>
      </c>
      <c r="AX68" s="7"/>
      <c r="AY68" s="43" t="n">
        <f aca="false">(AW68-AW67)/AW67</f>
        <v>0.00380028900951498</v>
      </c>
      <c r="AZ68" s="48" t="n">
        <f aca="false">workers_and_wage_low!B56</f>
        <v>6732.39103399504</v>
      </c>
      <c r="BA68" s="43" t="n">
        <f aca="false">(AZ68-AZ67)/AZ67</f>
        <v>0.00217539580581814</v>
      </c>
      <c r="BB68" s="43"/>
      <c r="BC68" s="43"/>
      <c r="BD68" s="43"/>
      <c r="BE68" s="43"/>
      <c r="BF68" s="7" t="n">
        <f aca="false">BF67*(1+AY68)*(1+BA68)*(1-BE68)</f>
        <v>113.417358761736</v>
      </c>
      <c r="BG68" s="7"/>
      <c r="BH68" s="7"/>
      <c r="BI68" s="43" t="n">
        <f aca="false">T75/AG75</f>
        <v>0.0166262913733856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6" t="n">
        <f aca="false">'Low pensions'!Q69</f>
        <v>155784312.563274</v>
      </c>
      <c r="E69" s="9"/>
      <c r="F69" s="42" t="n">
        <f aca="false">'Low pensions'!I69</f>
        <v>28315642.8623363</v>
      </c>
      <c r="G69" s="56" t="n">
        <f aca="false">'Low pensions'!K69</f>
        <v>0</v>
      </c>
      <c r="H69" s="56" t="n">
        <f aca="false">'Low pensions'!V69</f>
        <v>0</v>
      </c>
      <c r="I69" s="56" t="n">
        <f aca="false">'Low pensions'!M69</f>
        <v>0</v>
      </c>
      <c r="J69" s="56" t="n">
        <f aca="false">'Low pensions'!W69</f>
        <v>0</v>
      </c>
      <c r="K69" s="9"/>
      <c r="L69" s="56" t="n">
        <f aca="false">'Low pensions'!N69</f>
        <v>3418992.68268072</v>
      </c>
      <c r="M69" s="42"/>
      <c r="N69" s="56" t="n">
        <f aca="false">'Low pensions'!L69</f>
        <v>1213073.40936989</v>
      </c>
      <c r="O69" s="9"/>
      <c r="P69" s="56" t="n">
        <f aca="false">'Low pensions'!X69</f>
        <v>24415141.2674714</v>
      </c>
      <c r="Q69" s="42"/>
      <c r="R69" s="56" t="n">
        <f aca="false">'Low SIPA income'!G64</f>
        <v>26105377.4609236</v>
      </c>
      <c r="S69" s="42"/>
      <c r="T69" s="56" t="n">
        <f aca="false">'Low SIPA income'!J64</f>
        <v>99816173.3192851</v>
      </c>
      <c r="U69" s="9"/>
      <c r="V69" s="56" t="n">
        <f aca="false">'Low SIPA income'!F64</f>
        <v>121151.126407588</v>
      </c>
      <c r="W69" s="42"/>
      <c r="X69" s="56" t="n">
        <f aca="false">'Low SIPA income'!M64</f>
        <v>304296.700696908</v>
      </c>
      <c r="Y69" s="9"/>
      <c r="Z69" s="9" t="n">
        <f aca="false">R69+V69-N69-L69-F69</f>
        <v>-6721180.36705574</v>
      </c>
      <c r="AA69" s="9"/>
      <c r="AB69" s="9" t="n">
        <f aca="false">T69-P69-D69</f>
        <v>-80383280.5114602</v>
      </c>
      <c r="AC69" s="24"/>
      <c r="AD69" s="9"/>
      <c r="AE69" s="9"/>
      <c r="AF69" s="9"/>
      <c r="AG69" s="9" t="n">
        <f aca="false">BF69/100*$AG$37</f>
        <v>5994440695.9277</v>
      </c>
      <c r="AH69" s="43" t="n">
        <f aca="false">(AG69-AG68)/AG68</f>
        <v>0.00650410529504089</v>
      </c>
      <c r="AI69" s="43" t="n">
        <f aca="false">(AG69-AG65)/AG65</f>
        <v>0.0252082157032827</v>
      </c>
      <c r="AJ69" s="43" t="n">
        <f aca="false">AB69/AG69</f>
        <v>-0.0134096381278854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7" t="n">
        <f aca="false">workers_and_wage_low!C57</f>
        <v>12560028</v>
      </c>
      <c r="AX69" s="7"/>
      <c r="AY69" s="43" t="n">
        <f aca="false">(AW69-AW68)/AW68</f>
        <v>-0.000545878979744229</v>
      </c>
      <c r="AZ69" s="48" t="n">
        <f aca="false">workers_and_wage_low!B57</f>
        <v>6779.8802082584</v>
      </c>
      <c r="BA69" s="43" t="n">
        <f aca="false">(AZ69-AZ68)/AZ68</f>
        <v>0.00705383481493722</v>
      </c>
      <c r="BB69" s="43"/>
      <c r="BC69" s="43"/>
      <c r="BD69" s="43"/>
      <c r="BE69" s="43"/>
      <c r="BF69" s="7" t="n">
        <f aca="false">BF68*(1+AY69)*(1+BA69)*(1-BE69)</f>
        <v>114.155037205408</v>
      </c>
      <c r="BG69" s="7"/>
      <c r="BH69" s="7"/>
      <c r="BI69" s="43" t="n">
        <f aca="false">T76/AG76</f>
        <v>0.0146153136050951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5" t="n">
        <f aca="false">'Low pensions'!Q70</f>
        <v>156580640.789842</v>
      </c>
      <c r="E70" s="6"/>
      <c r="F70" s="8" t="n">
        <f aca="false">'Low pensions'!I70</f>
        <v>28460384.9438314</v>
      </c>
      <c r="G70" s="55" t="n">
        <f aca="false">'Low pensions'!K70</f>
        <v>0</v>
      </c>
      <c r="H70" s="55" t="n">
        <f aca="false">'Low pensions'!V70</f>
        <v>0</v>
      </c>
      <c r="I70" s="55" t="n">
        <f aca="false">'Low pensions'!M70</f>
        <v>0</v>
      </c>
      <c r="J70" s="55" t="n">
        <f aca="false">'Low pensions'!W70</f>
        <v>0</v>
      </c>
      <c r="K70" s="6"/>
      <c r="L70" s="55" t="n">
        <f aca="false">'Low pensions'!N70</f>
        <v>4117216.8321885</v>
      </c>
      <c r="M70" s="8"/>
      <c r="N70" s="55" t="n">
        <f aca="false">'Low pensions'!L70</f>
        <v>1220509.56163106</v>
      </c>
      <c r="O70" s="6"/>
      <c r="P70" s="55" t="n">
        <f aca="false">'Low pensions'!X70</f>
        <v>28079141.2142066</v>
      </c>
      <c r="Q70" s="8"/>
      <c r="R70" s="55" t="n">
        <f aca="false">'Low SIPA income'!G65</f>
        <v>22803708.9844689</v>
      </c>
      <c r="S70" s="8"/>
      <c r="T70" s="55" t="n">
        <f aca="false">'Low SIPA income'!J65</f>
        <v>87191957.738341</v>
      </c>
      <c r="U70" s="6"/>
      <c r="V70" s="55" t="n">
        <f aca="false">'Low SIPA income'!F65</f>
        <v>129056.702080548</v>
      </c>
      <c r="W70" s="8"/>
      <c r="X70" s="55" t="n">
        <f aca="false">'Low SIPA income'!M65</f>
        <v>324153.227546674</v>
      </c>
      <c r="Y70" s="6"/>
      <c r="Z70" s="6" t="n">
        <f aca="false">R70+V70-N70-L70-F70</f>
        <v>-10865345.6511015</v>
      </c>
      <c r="AA70" s="6"/>
      <c r="AB70" s="6" t="n">
        <f aca="false">T70-P70-D70</f>
        <v>-97467824.2657072</v>
      </c>
      <c r="AC70" s="24"/>
      <c r="AD70" s="6"/>
      <c r="AE70" s="6"/>
      <c r="AF70" s="6"/>
      <c r="AG70" s="6" t="n">
        <f aca="false">BF70/100*$AG$37</f>
        <v>6024147871.05756</v>
      </c>
      <c r="AH70" s="36" t="n">
        <f aca="false">(AG70-AG69)/AG69</f>
        <v>0.00495578764338152</v>
      </c>
      <c r="AI70" s="36"/>
      <c r="AJ70" s="36" t="n">
        <f aca="false">AB70/AG70</f>
        <v>-0.016179520548289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0.00591195184329387</v>
      </c>
      <c r="AV70" s="5"/>
      <c r="AW70" s="40" t="n">
        <f aca="false">workers_and_wage_low!C58</f>
        <v>12620727</v>
      </c>
      <c r="AX70" s="5"/>
      <c r="AY70" s="36" t="n">
        <f aca="false">(AW70-AW69)/AW69</f>
        <v>0.00483271215637417</v>
      </c>
      <c r="AZ70" s="41" t="n">
        <f aca="false">workers_and_wage_low!B58</f>
        <v>6780.71063211741</v>
      </c>
      <c r="BA70" s="36" t="n">
        <f aca="false">(AZ70-AZ69)/AZ69</f>
        <v>0.000122483559221728</v>
      </c>
      <c r="BB70" s="36"/>
      <c r="BC70" s="36"/>
      <c r="BD70" s="36"/>
      <c r="BE70" s="36"/>
      <c r="BF70" s="5" t="n">
        <f aca="false">BF69*(1+AY70)*(1+BA70)*(1-BE70)</f>
        <v>114.72076532822</v>
      </c>
      <c r="BG70" s="5"/>
      <c r="BH70" s="5"/>
      <c r="BI70" s="36" t="n">
        <f aca="false">T77/AG77</f>
        <v>0.0166521182089561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6" t="n">
        <f aca="false">'Low pensions'!Q71</f>
        <v>158736236.549522</v>
      </c>
      <c r="E71" s="9"/>
      <c r="F71" s="42" t="n">
        <f aca="false">'Low pensions'!I71</f>
        <v>28852189.9894253</v>
      </c>
      <c r="G71" s="56" t="n">
        <f aca="false">'Low pensions'!K71</f>
        <v>0</v>
      </c>
      <c r="H71" s="56" t="n">
        <f aca="false">'Low pensions'!V71</f>
        <v>0</v>
      </c>
      <c r="I71" s="56" t="n">
        <f aca="false">'Low pensions'!M71</f>
        <v>0</v>
      </c>
      <c r="J71" s="56" t="n">
        <f aca="false">'Low pensions'!W71</f>
        <v>0</v>
      </c>
      <c r="K71" s="9"/>
      <c r="L71" s="56" t="n">
        <f aca="false">'Low pensions'!N71</f>
        <v>3375840.10053017</v>
      </c>
      <c r="M71" s="42"/>
      <c r="N71" s="56" t="n">
        <f aca="false">'Low pensions'!L71</f>
        <v>1237891.89849144</v>
      </c>
      <c r="O71" s="9"/>
      <c r="P71" s="56" t="n">
        <f aca="false">'Low pensions'!X71</f>
        <v>24327766.3180621</v>
      </c>
      <c r="Q71" s="42"/>
      <c r="R71" s="56" t="n">
        <f aca="false">'Low SIPA income'!G66</f>
        <v>26440367.7782311</v>
      </c>
      <c r="S71" s="42"/>
      <c r="T71" s="56" t="n">
        <f aca="false">'Low SIPA income'!J66</f>
        <v>101097037.831691</v>
      </c>
      <c r="U71" s="9"/>
      <c r="V71" s="56" t="n">
        <f aca="false">'Low SIPA income'!F66</f>
        <v>126937.402530053</v>
      </c>
      <c r="W71" s="42"/>
      <c r="X71" s="56" t="n">
        <f aca="false">'Low SIPA income'!M66</f>
        <v>318830.158086845</v>
      </c>
      <c r="Y71" s="9"/>
      <c r="Z71" s="9" t="n">
        <f aca="false">R71+V71-N71-L71-F71</f>
        <v>-6898616.80768574</v>
      </c>
      <c r="AA71" s="9"/>
      <c r="AB71" s="9" t="n">
        <f aca="false">T71-P71-D71</f>
        <v>-81966965.0358932</v>
      </c>
      <c r="AC71" s="24"/>
      <c r="AD71" s="9"/>
      <c r="AE71" s="9"/>
      <c r="AF71" s="9"/>
      <c r="AG71" s="9" t="n">
        <f aca="false">BF71/100*$AG$37</f>
        <v>6083631289.0981</v>
      </c>
      <c r="AH71" s="43" t="n">
        <f aca="false">(AG71-AG70)/AG70</f>
        <v>0.00987416300425132</v>
      </c>
      <c r="AI71" s="43"/>
      <c r="AJ71" s="43" t="n">
        <f aca="false">AB71/AG71</f>
        <v>-0.0134733617375495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workers_and_wage_low!C59</f>
        <v>12641694</v>
      </c>
      <c r="AX71" s="7"/>
      <c r="AY71" s="43" t="n">
        <f aca="false">(AW71-AW70)/AW70</f>
        <v>0.00166131475627355</v>
      </c>
      <c r="AZ71" s="48" t="n">
        <f aca="false">workers_and_wage_low!B59</f>
        <v>6836.30721612702</v>
      </c>
      <c r="BA71" s="43" t="n">
        <f aca="false">(AZ71-AZ70)/AZ70</f>
        <v>0.00819922675158517</v>
      </c>
      <c r="BB71" s="43"/>
      <c r="BC71" s="43"/>
      <c r="BD71" s="43"/>
      <c r="BE71" s="43"/>
      <c r="BF71" s="7" t="n">
        <f aca="false">BF70*(1+AY71)*(1+BA71)*(1-BE71)</f>
        <v>115.853536865043</v>
      </c>
      <c r="BG71" s="7"/>
      <c r="BH71" s="7"/>
      <c r="BI71" s="43" t="n">
        <f aca="false">T78/AG78</f>
        <v>0.014506980028256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6" t="n">
        <f aca="false">'Low pensions'!Q72</f>
        <v>159107904.599681</v>
      </c>
      <c r="E72" s="9"/>
      <c r="F72" s="42" t="n">
        <f aca="false">'Low pensions'!I72</f>
        <v>28919745.0570601</v>
      </c>
      <c r="G72" s="56" t="n">
        <f aca="false">'Low pensions'!K72</f>
        <v>0</v>
      </c>
      <c r="H72" s="56" t="n">
        <f aca="false">'Low pensions'!V72</f>
        <v>0</v>
      </c>
      <c r="I72" s="56" t="n">
        <f aca="false">'Low pensions'!M72</f>
        <v>0</v>
      </c>
      <c r="J72" s="56" t="n">
        <f aca="false">'Low pensions'!W72</f>
        <v>0</v>
      </c>
      <c r="K72" s="9"/>
      <c r="L72" s="56" t="n">
        <f aca="false">'Low pensions'!N72</f>
        <v>3400517.52758952</v>
      </c>
      <c r="M72" s="42"/>
      <c r="N72" s="56" t="n">
        <f aca="false">'Low pensions'!L72</f>
        <v>1240371.25613644</v>
      </c>
      <c r="O72" s="9"/>
      <c r="P72" s="56" t="n">
        <f aca="false">'Low pensions'!X72</f>
        <v>24469458.2986187</v>
      </c>
      <c r="Q72" s="42"/>
      <c r="R72" s="56" t="n">
        <f aca="false">'Low SIPA income'!G67</f>
        <v>23154744.8568332</v>
      </c>
      <c r="S72" s="42"/>
      <c r="T72" s="56" t="n">
        <f aca="false">'Low SIPA income'!J67</f>
        <v>88534173.8212017</v>
      </c>
      <c r="U72" s="9"/>
      <c r="V72" s="56" t="n">
        <f aca="false">'Low SIPA income'!F67</f>
        <v>129059.752613771</v>
      </c>
      <c r="W72" s="42"/>
      <c r="X72" s="56" t="n">
        <f aca="false">'Low SIPA income'!M67</f>
        <v>324160.889606637</v>
      </c>
      <c r="Y72" s="9"/>
      <c r="Z72" s="9" t="n">
        <f aca="false">R72+V72-N72-L72-F72</f>
        <v>-10276829.231339</v>
      </c>
      <c r="AA72" s="9"/>
      <c r="AB72" s="9" t="n">
        <f aca="false">T72-P72-D72</f>
        <v>-95043189.0770977</v>
      </c>
      <c r="AC72" s="24"/>
      <c r="AD72" s="9"/>
      <c r="AE72" s="9"/>
      <c r="AF72" s="9"/>
      <c r="AG72" s="9" t="n">
        <f aca="false">BF72/100*$AG$37</f>
        <v>6104045249.18517</v>
      </c>
      <c r="AH72" s="43" t="n">
        <f aca="false">(AG72-AG71)/AG71</f>
        <v>0.00335555511453325</v>
      </c>
      <c r="AI72" s="43"/>
      <c r="AJ72" s="43" t="n">
        <f aca="false">AB72/AG72</f>
        <v>-0.0155705249874721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7" t="n">
        <f aca="false">workers_and_wage_low!C60</f>
        <v>12681446</v>
      </c>
      <c r="AX72" s="7"/>
      <c r="AY72" s="43" t="n">
        <f aca="false">(AW72-AW71)/AW71</f>
        <v>0.0031445152841067</v>
      </c>
      <c r="AZ72" s="48" t="n">
        <f aca="false">workers_and_wage_low!B60</f>
        <v>6837.74542676732</v>
      </c>
      <c r="BA72" s="43" t="n">
        <f aca="false">(AZ72-AZ71)/AZ71</f>
        <v>0.000210378292669992</v>
      </c>
      <c r="BB72" s="43"/>
      <c r="BC72" s="43"/>
      <c r="BD72" s="43"/>
      <c r="BE72" s="43"/>
      <c r="BF72" s="7" t="n">
        <f aca="false">BF71*(1+AY72)*(1+BA72)*(1-BE72)</f>
        <v>116.242289793208</v>
      </c>
      <c r="BG72" s="7"/>
      <c r="BH72" s="7"/>
      <c r="BI72" s="43" t="n">
        <f aca="false">T79/AG79</f>
        <v>0.016595907971846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6" t="n">
        <f aca="false">'Low pensions'!Q73</f>
        <v>159716777.199926</v>
      </c>
      <c r="E73" s="9"/>
      <c r="F73" s="42" t="n">
        <f aca="false">'Low pensions'!I73</f>
        <v>29030414.8595166</v>
      </c>
      <c r="G73" s="56" t="n">
        <f aca="false">'Low pensions'!K73</f>
        <v>0</v>
      </c>
      <c r="H73" s="56" t="n">
        <f aca="false">'Low pensions'!V73</f>
        <v>0</v>
      </c>
      <c r="I73" s="56" t="n">
        <f aca="false">'Low pensions'!M73</f>
        <v>0</v>
      </c>
      <c r="J73" s="56" t="n">
        <f aca="false">'Low pensions'!W73</f>
        <v>0</v>
      </c>
      <c r="K73" s="9"/>
      <c r="L73" s="56" t="n">
        <f aca="false">'Low pensions'!N73</f>
        <v>3317379.50093849</v>
      </c>
      <c r="M73" s="42"/>
      <c r="N73" s="56" t="n">
        <f aca="false">'Low pensions'!L73</f>
        <v>1244819.74510653</v>
      </c>
      <c r="O73" s="9"/>
      <c r="P73" s="56" t="n">
        <f aca="false">'Low pensions'!X73</f>
        <v>24062528.9569019</v>
      </c>
      <c r="Q73" s="42"/>
      <c r="R73" s="56" t="n">
        <f aca="false">'Low SIPA income'!G68</f>
        <v>26667113.6225106</v>
      </c>
      <c r="S73" s="42"/>
      <c r="T73" s="56" t="n">
        <f aca="false">'Low SIPA income'!J68</f>
        <v>101964020.219741</v>
      </c>
      <c r="U73" s="9"/>
      <c r="V73" s="56" t="n">
        <f aca="false">'Low SIPA income'!F68</f>
        <v>131656.567913072</v>
      </c>
      <c r="W73" s="42"/>
      <c r="X73" s="56" t="n">
        <f aca="false">'Low SIPA income'!M68</f>
        <v>330683.340955854</v>
      </c>
      <c r="Y73" s="9"/>
      <c r="Z73" s="9" t="n">
        <f aca="false">R73+V73-N73-L73-F73</f>
        <v>-6793843.91513794</v>
      </c>
      <c r="AA73" s="9"/>
      <c r="AB73" s="9" t="n">
        <f aca="false">T73-P73-D73</f>
        <v>-81815285.9370868</v>
      </c>
      <c r="AC73" s="24"/>
      <c r="AD73" s="9"/>
      <c r="AE73" s="9"/>
      <c r="AF73" s="9"/>
      <c r="AG73" s="9" t="n">
        <f aca="false">BF73/100*$AG$37</f>
        <v>6137387385.38346</v>
      </c>
      <c r="AH73" s="43" t="n">
        <f aca="false">(AG73-AG72)/AG72</f>
        <v>0.00546230161100941</v>
      </c>
      <c r="AI73" s="43" t="n">
        <f aca="false">(AG73-AG69)/AG69</f>
        <v>0.0238465432734824</v>
      </c>
      <c r="AJ73" s="43" t="n">
        <f aca="false">AB73/AG73</f>
        <v>-0.0133306374194229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7" t="n">
        <f aca="false">workers_and_wage_low!C61</f>
        <v>12699551</v>
      </c>
      <c r="AX73" s="7"/>
      <c r="AY73" s="43" t="n">
        <f aca="false">(AW73-AW72)/AW72</f>
        <v>0.00142767630757565</v>
      </c>
      <c r="AZ73" s="48" t="n">
        <f aca="false">workers_and_wage_low!B61</f>
        <v>6865.29383727161</v>
      </c>
      <c r="BA73" s="43" t="n">
        <f aca="false">(AZ73-AZ72)/AZ72</f>
        <v>0.00402887337636817</v>
      </c>
      <c r="BB73" s="43"/>
      <c r="BC73" s="43"/>
      <c r="BD73" s="43"/>
      <c r="BE73" s="43"/>
      <c r="BF73" s="7" t="n">
        <f aca="false">BF72*(1+AY73)*(1+BA73)*(1-BE73)</f>
        <v>116.877240240013</v>
      </c>
      <c r="BG73" s="7"/>
      <c r="BH73" s="7"/>
      <c r="BI73" s="43" t="n">
        <f aca="false">T80/AG80</f>
        <v>0.0145400239723617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5" t="n">
        <f aca="false">'Low pensions'!Q74</f>
        <v>160582895.980942</v>
      </c>
      <c r="E74" s="6"/>
      <c r="F74" s="8" t="n">
        <f aca="false">'Low pensions'!I74</f>
        <v>29187842.2004092</v>
      </c>
      <c r="G74" s="55" t="n">
        <f aca="false">'Low pensions'!K74</f>
        <v>0</v>
      </c>
      <c r="H74" s="55" t="n">
        <f aca="false">'Low pensions'!V74</f>
        <v>0</v>
      </c>
      <c r="I74" s="55" t="n">
        <f aca="false">'Low pensions'!M74</f>
        <v>0</v>
      </c>
      <c r="J74" s="55" t="n">
        <f aca="false">'Low pensions'!W74</f>
        <v>0</v>
      </c>
      <c r="K74" s="6"/>
      <c r="L74" s="55" t="n">
        <f aca="false">'Low pensions'!N74</f>
        <v>4102489.12680542</v>
      </c>
      <c r="M74" s="8"/>
      <c r="N74" s="55" t="n">
        <f aca="false">'Low pensions'!L74</f>
        <v>1252206.80839856</v>
      </c>
      <c r="O74" s="6"/>
      <c r="P74" s="55" t="n">
        <f aca="false">'Low pensions'!X74</f>
        <v>28177107.9804763</v>
      </c>
      <c r="Q74" s="8"/>
      <c r="R74" s="55" t="n">
        <f aca="false">'Low SIPA income'!G69</f>
        <v>23459284.6917074</v>
      </c>
      <c r="S74" s="8"/>
      <c r="T74" s="55" t="n">
        <f aca="false">'Low SIPA income'!J69</f>
        <v>89698608.2748281</v>
      </c>
      <c r="U74" s="6"/>
      <c r="V74" s="55" t="n">
        <f aca="false">'Low SIPA income'!F69</f>
        <v>132484.90789333</v>
      </c>
      <c r="W74" s="8"/>
      <c r="X74" s="55" t="n">
        <f aca="false">'Low SIPA income'!M69</f>
        <v>332763.892169221</v>
      </c>
      <c r="Y74" s="6"/>
      <c r="Z74" s="6" t="n">
        <f aca="false">R74+V74-N74-L74-F74</f>
        <v>-10950768.5360125</v>
      </c>
      <c r="AA74" s="6"/>
      <c r="AB74" s="6" t="n">
        <f aca="false">T74-P74-D74</f>
        <v>-99061395.6865902</v>
      </c>
      <c r="AC74" s="24"/>
      <c r="AD74" s="6"/>
      <c r="AE74" s="6"/>
      <c r="AF74" s="6"/>
      <c r="AG74" s="6" t="n">
        <f aca="false">BF74/100*$AG$37</f>
        <v>6180973489.10927</v>
      </c>
      <c r="AH74" s="36" t="n">
        <f aca="false">(AG74-AG73)/AG73</f>
        <v>0.00710173580204633</v>
      </c>
      <c r="AI74" s="36"/>
      <c r="AJ74" s="36" t="n">
        <f aca="false">AB74/AG74</f>
        <v>-0.016026827466763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0.00345645788797758</v>
      </c>
      <c r="AV74" s="5"/>
      <c r="AW74" s="40" t="n">
        <f aca="false">workers_and_wage_low!C62</f>
        <v>12707264</v>
      </c>
      <c r="AX74" s="5"/>
      <c r="AY74" s="36" t="n">
        <f aca="false">(AW74-AW73)/AW73</f>
        <v>0.000607344306897149</v>
      </c>
      <c r="AZ74" s="41" t="n">
        <f aca="false">workers_and_wage_low!B62</f>
        <v>6909.85268062025</v>
      </c>
      <c r="BA74" s="36" t="n">
        <f aca="false">(AZ74-AZ73)/AZ73</f>
        <v>0.00649044955756096</v>
      </c>
      <c r="BB74" s="36"/>
      <c r="BC74" s="36"/>
      <c r="BD74" s="36"/>
      <c r="BE74" s="36"/>
      <c r="BF74" s="5" t="n">
        <f aca="false">BF73*(1+AY74)*(1+BA74)*(1-BE74)</f>
        <v>117.707271521469</v>
      </c>
      <c r="BG74" s="5"/>
      <c r="BH74" s="5"/>
      <c r="BI74" s="36" t="n">
        <f aca="false">T81/AG81</f>
        <v>0.016584318645451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6" t="n">
        <f aca="false">'Low pensions'!Q75</f>
        <v>163091110.619513</v>
      </c>
      <c r="E75" s="9"/>
      <c r="F75" s="42" t="n">
        <f aca="false">'Low pensions'!I75</f>
        <v>29643739.9012704</v>
      </c>
      <c r="G75" s="56" t="n">
        <f aca="false">'Low pensions'!K75</f>
        <v>0</v>
      </c>
      <c r="H75" s="56" t="n">
        <f aca="false">'Low pensions'!V75</f>
        <v>0</v>
      </c>
      <c r="I75" s="56" t="n">
        <f aca="false">'Low pensions'!M75</f>
        <v>0</v>
      </c>
      <c r="J75" s="56" t="n">
        <f aca="false">'Low pensions'!W75</f>
        <v>0</v>
      </c>
      <c r="K75" s="9"/>
      <c r="L75" s="56" t="n">
        <f aca="false">'Low pensions'!N75</f>
        <v>3536857.69822317</v>
      </c>
      <c r="M75" s="42"/>
      <c r="N75" s="56" t="n">
        <f aca="false">'Low pensions'!L75</f>
        <v>1273275.75181323</v>
      </c>
      <c r="O75" s="9"/>
      <c r="P75" s="56" t="n">
        <f aca="false">'Low pensions'!X75</f>
        <v>25357958.9189885</v>
      </c>
      <c r="Q75" s="42"/>
      <c r="R75" s="56" t="n">
        <f aca="false">'Low SIPA income'!G70</f>
        <v>27074803.5101733</v>
      </c>
      <c r="S75" s="42"/>
      <c r="T75" s="56" t="n">
        <f aca="false">'Low SIPA income'!J70</f>
        <v>103522857.840395</v>
      </c>
      <c r="U75" s="9"/>
      <c r="V75" s="56" t="n">
        <f aca="false">'Low SIPA income'!F70</f>
        <v>127372.770398045</v>
      </c>
      <c r="W75" s="42"/>
      <c r="X75" s="56" t="n">
        <f aca="false">'Low SIPA income'!M70</f>
        <v>319923.676651202</v>
      </c>
      <c r="Y75" s="9"/>
      <c r="Z75" s="9" t="n">
        <f aca="false">R75+V75-N75-L75-F75</f>
        <v>-7251697.07073544</v>
      </c>
      <c r="AA75" s="9"/>
      <c r="AB75" s="9" t="n">
        <f aca="false">T75-P75-D75</f>
        <v>-84926211.698106</v>
      </c>
      <c r="AC75" s="24"/>
      <c r="AD75" s="9"/>
      <c r="AE75" s="9"/>
      <c r="AF75" s="9"/>
      <c r="AG75" s="9" t="n">
        <f aca="false">BF75/100*$AG$37</f>
        <v>6226455167.63339</v>
      </c>
      <c r="AH75" s="43" t="n">
        <f aca="false">(AG75-AG74)/AG74</f>
        <v>0.00735833580329344</v>
      </c>
      <c r="AI75" s="43"/>
      <c r="AJ75" s="43" t="n">
        <f aca="false">AB75/AG75</f>
        <v>-0.0136395765185258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workers_and_wage_low!C63</f>
        <v>12748693</v>
      </c>
      <c r="AX75" s="7"/>
      <c r="AY75" s="43" t="n">
        <f aca="false">(AW75-AW74)/AW74</f>
        <v>0.00326026121752094</v>
      </c>
      <c r="AZ75" s="48" t="n">
        <f aca="false">workers_and_wage_low!B63</f>
        <v>6938.07775117923</v>
      </c>
      <c r="BA75" s="43" t="n">
        <f aca="false">(AZ75-AZ74)/AZ74</f>
        <v>0.00408475721025693</v>
      </c>
      <c r="BB75" s="43"/>
      <c r="BC75" s="43"/>
      <c r="BD75" s="43"/>
      <c r="BE75" s="43"/>
      <c r="BF75" s="7" t="n">
        <f aca="false">BF74*(1+AY75)*(1+BA75)*(1-BE75)</f>
        <v>118.573401151814</v>
      </c>
      <c r="BG75" s="7"/>
      <c r="BH75" s="7"/>
      <c r="BI75" s="43" t="n">
        <f aca="false">T82/AG82</f>
        <v>0.0145285132845977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6" t="n">
        <f aca="false">'Low pensions'!Q76</f>
        <v>164086858.826358</v>
      </c>
      <c r="E76" s="9"/>
      <c r="F76" s="42" t="n">
        <f aca="false">'Low pensions'!I76</f>
        <v>29824728.9247602</v>
      </c>
      <c r="G76" s="56" t="n">
        <f aca="false">'Low pensions'!K76</f>
        <v>0</v>
      </c>
      <c r="H76" s="56" t="n">
        <f aca="false">'Low pensions'!V76</f>
        <v>0</v>
      </c>
      <c r="I76" s="56" t="n">
        <f aca="false">'Low pensions'!M76</f>
        <v>0</v>
      </c>
      <c r="J76" s="56" t="n">
        <f aca="false">'Low pensions'!W76</f>
        <v>0</v>
      </c>
      <c r="K76" s="9"/>
      <c r="L76" s="56" t="n">
        <f aca="false">'Low pensions'!N76</f>
        <v>3485898.96747271</v>
      </c>
      <c r="M76" s="42"/>
      <c r="N76" s="56" t="n">
        <f aca="false">'Low pensions'!L76</f>
        <v>1281854.10269859</v>
      </c>
      <c r="O76" s="9"/>
      <c r="P76" s="56" t="n">
        <f aca="false">'Low pensions'!X76</f>
        <v>25140729.3784253</v>
      </c>
      <c r="Q76" s="42"/>
      <c r="R76" s="56" t="n">
        <f aca="false">'Low SIPA income'!G71</f>
        <v>23765958.9538989</v>
      </c>
      <c r="S76" s="42"/>
      <c r="T76" s="56" t="n">
        <f aca="false">'Low SIPA income'!J71</f>
        <v>90871203.896297</v>
      </c>
      <c r="U76" s="9"/>
      <c r="V76" s="56" t="n">
        <f aca="false">'Low SIPA income'!F71</f>
        <v>126310.807657194</v>
      </c>
      <c r="W76" s="42"/>
      <c r="X76" s="56" t="n">
        <f aca="false">'Low SIPA income'!M71</f>
        <v>317256.332418536</v>
      </c>
      <c r="Y76" s="9"/>
      <c r="Z76" s="9" t="n">
        <f aca="false">R76+V76-N76-L76-F76</f>
        <v>-10700212.2333754</v>
      </c>
      <c r="AA76" s="9"/>
      <c r="AB76" s="9" t="n">
        <f aca="false">T76-P76-D76</f>
        <v>-98356384.3084862</v>
      </c>
      <c r="AC76" s="24"/>
      <c r="AD76" s="9"/>
      <c r="AE76" s="9"/>
      <c r="AF76" s="9"/>
      <c r="AG76" s="9" t="n">
        <f aca="false">BF76/100*$AG$37</f>
        <v>6217533632.98464</v>
      </c>
      <c r="AH76" s="43" t="n">
        <f aca="false">(AG76-AG75)/AG75</f>
        <v>-0.00143284331269686</v>
      </c>
      <c r="AI76" s="43"/>
      <c r="AJ76" s="43" t="n">
        <f aca="false">AB76/AG76</f>
        <v>-0.0158191961820191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7" t="n">
        <f aca="false">workers_and_wage_low!C64</f>
        <v>12739242</v>
      </c>
      <c r="AX76" s="7"/>
      <c r="AY76" s="43" t="n">
        <f aca="false">(AW76-AW75)/AW75</f>
        <v>-0.000741330895645538</v>
      </c>
      <c r="AZ76" s="48" t="n">
        <f aca="false">workers_and_wage_low!B64</f>
        <v>6933.2764248923</v>
      </c>
      <c r="BA76" s="43" t="n">
        <f aca="false">(AZ76-AZ75)/AZ75</f>
        <v>-0.000692025436888381</v>
      </c>
      <c r="BB76" s="43"/>
      <c r="BC76" s="43"/>
      <c r="BD76" s="43"/>
      <c r="BE76" s="43"/>
      <c r="BF76" s="7" t="n">
        <f aca="false">BF75*(1+AY76)*(1+BA76)*(1-BE76)</f>
        <v>118.40350404691</v>
      </c>
      <c r="BG76" s="7"/>
      <c r="BH76" s="7"/>
      <c r="BI76" s="43" t="n">
        <f aca="false">T83/AG83</f>
        <v>0.0165908623556948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6" t="n">
        <f aca="false">'Low pensions'!Q77</f>
        <v>164779846.303662</v>
      </c>
      <c r="E77" s="9"/>
      <c r="F77" s="42" t="n">
        <f aca="false">'Low pensions'!I77</f>
        <v>29950687.6018088</v>
      </c>
      <c r="G77" s="56" t="n">
        <f aca="false">'Low pensions'!K77</f>
        <v>0</v>
      </c>
      <c r="H77" s="56" t="n">
        <f aca="false">'Low pensions'!V77</f>
        <v>0</v>
      </c>
      <c r="I77" s="56" t="n">
        <f aca="false">'Low pensions'!M77</f>
        <v>0</v>
      </c>
      <c r="J77" s="56" t="n">
        <f aca="false">'Low pensions'!W77</f>
        <v>0</v>
      </c>
      <c r="K77" s="9"/>
      <c r="L77" s="56" t="n">
        <f aca="false">'Low pensions'!N77</f>
        <v>3487423.64215819</v>
      </c>
      <c r="M77" s="42"/>
      <c r="N77" s="56" t="n">
        <f aca="false">'Low pensions'!L77</f>
        <v>1288209.40747364</v>
      </c>
      <c r="O77" s="9"/>
      <c r="P77" s="56" t="n">
        <f aca="false">'Low pensions'!X77</f>
        <v>25183605.9343705</v>
      </c>
      <c r="Q77" s="42"/>
      <c r="R77" s="56" t="n">
        <f aca="false">'Low SIPA income'!G72</f>
        <v>27099631.1562286</v>
      </c>
      <c r="S77" s="42"/>
      <c r="T77" s="56" t="n">
        <f aca="false">'Low SIPA income'!J72</f>
        <v>103617788.496942</v>
      </c>
      <c r="U77" s="9"/>
      <c r="V77" s="56" t="n">
        <f aca="false">'Low SIPA income'!F72</f>
        <v>129106.821910935</v>
      </c>
      <c r="W77" s="42"/>
      <c r="X77" s="56" t="n">
        <f aca="false">'Low SIPA income'!M72</f>
        <v>324279.114110657</v>
      </c>
      <c r="Y77" s="9"/>
      <c r="Z77" s="9" t="n">
        <f aca="false">R77+V77-N77-L77-F77</f>
        <v>-7497582.67330108</v>
      </c>
      <c r="AA77" s="9"/>
      <c r="AB77" s="9" t="n">
        <f aca="false">T77-P77-D77</f>
        <v>-86345663.7410904</v>
      </c>
      <c r="AC77" s="24"/>
      <c r="AD77" s="9"/>
      <c r="AE77" s="9"/>
      <c r="AF77" s="9"/>
      <c r="AG77" s="9" t="n">
        <f aca="false">BF77/100*$AG$37</f>
        <v>6222498975.60855</v>
      </c>
      <c r="AH77" s="43" t="n">
        <f aca="false">(AG77-AG76)/AG76</f>
        <v>0.000798603259267388</v>
      </c>
      <c r="AI77" s="43" t="n">
        <f aca="false">(AG77-AG73)/AG73</f>
        <v>0.0138677233292752</v>
      </c>
      <c r="AJ77" s="43" t="n">
        <f aca="false">AB77/AG77</f>
        <v>-0.0138763644766444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7" t="n">
        <f aca="false">workers_and_wage_low!C65</f>
        <v>12736101</v>
      </c>
      <c r="AX77" s="7"/>
      <c r="AY77" s="43" t="n">
        <f aca="false">(AW77-AW76)/AW76</f>
        <v>-0.000246560980629774</v>
      </c>
      <c r="AZ77" s="48" t="n">
        <f aca="false">workers_and_wage_low!B65</f>
        <v>6940.52462460015</v>
      </c>
      <c r="BA77" s="43" t="n">
        <f aca="false">(AZ77-AZ76)/AZ76</f>
        <v>0.00104542200017074</v>
      </c>
      <c r="BB77" s="43"/>
      <c r="BC77" s="43"/>
      <c r="BD77" s="43"/>
      <c r="BE77" s="43"/>
      <c r="BF77" s="7" t="n">
        <f aca="false">BF76*(1+AY77)*(1+BA77)*(1-BE77)</f>
        <v>118.49806147115</v>
      </c>
      <c r="BG77" s="7"/>
      <c r="BH77" s="7"/>
      <c r="BI77" s="43" t="n">
        <f aca="false">T84/AG84</f>
        <v>0.0145181237336045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5" t="n">
        <f aca="false">'Low pensions'!Q78</f>
        <v>165218830.275375</v>
      </c>
      <c r="E78" s="6"/>
      <c r="F78" s="8" t="n">
        <f aca="false">'Low pensions'!I78</f>
        <v>30030478.1350197</v>
      </c>
      <c r="G78" s="55" t="n">
        <f aca="false">'Low pensions'!K78</f>
        <v>0</v>
      </c>
      <c r="H78" s="55" t="n">
        <f aca="false">'Low pensions'!V78</f>
        <v>0</v>
      </c>
      <c r="I78" s="55" t="n">
        <f aca="false">'Low pensions'!M78</f>
        <v>0</v>
      </c>
      <c r="J78" s="55" t="n">
        <f aca="false">'Low pensions'!W78</f>
        <v>0</v>
      </c>
      <c r="K78" s="6"/>
      <c r="L78" s="55" t="n">
        <f aca="false">'Low pensions'!N78</f>
        <v>4113074.12301814</v>
      </c>
      <c r="M78" s="8"/>
      <c r="N78" s="55" t="n">
        <f aca="false">'Low pensions'!L78</f>
        <v>1292068.33125108</v>
      </c>
      <c r="O78" s="6"/>
      <c r="P78" s="55" t="n">
        <f aca="false">'Low pensions'!X78</f>
        <v>28451339.9138269</v>
      </c>
      <c r="Q78" s="8"/>
      <c r="R78" s="55" t="n">
        <f aca="false">'Low SIPA income'!G73</f>
        <v>23509492.0283541</v>
      </c>
      <c r="S78" s="8"/>
      <c r="T78" s="55" t="n">
        <f aca="false">'Low SIPA income'!J73</f>
        <v>89890580.378052</v>
      </c>
      <c r="U78" s="6"/>
      <c r="V78" s="55" t="n">
        <f aca="false">'Low SIPA income'!F73</f>
        <v>130694.692688971</v>
      </c>
      <c r="W78" s="8"/>
      <c r="X78" s="55" t="n">
        <f aca="false">'Low SIPA income'!M73</f>
        <v>328267.387709234</v>
      </c>
      <c r="Y78" s="6"/>
      <c r="Z78" s="6" t="n">
        <f aca="false">R78+V78-N78-L78-F78</f>
        <v>-11795433.8682459</v>
      </c>
      <c r="AA78" s="6"/>
      <c r="AB78" s="6" t="n">
        <f aca="false">T78-P78-D78</f>
        <v>-103779589.81115</v>
      </c>
      <c r="AC78" s="24"/>
      <c r="AD78" s="6"/>
      <c r="AE78" s="6"/>
      <c r="AF78" s="6"/>
      <c r="AG78" s="6" t="n">
        <f aca="false">BF78/100*$AG$37</f>
        <v>6196367555.68474</v>
      </c>
      <c r="AH78" s="36" t="n">
        <f aca="false">(AG78-AG77)/AG77</f>
        <v>-0.00419950570120387</v>
      </c>
      <c r="AI78" s="36"/>
      <c r="AJ78" s="36" t="n">
        <f aca="false">AB78/AG78</f>
        <v>-0.016748456071806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0.0026465268217864</v>
      </c>
      <c r="AV78" s="5"/>
      <c r="AW78" s="40" t="n">
        <f aca="false">workers_and_wage_low!C66</f>
        <v>12715039</v>
      </c>
      <c r="AX78" s="5"/>
      <c r="AY78" s="36" t="n">
        <f aca="false">(AW78-AW77)/AW77</f>
        <v>-0.00165372432269499</v>
      </c>
      <c r="AZ78" s="41" t="n">
        <f aca="false">workers_and_wage_low!B66</f>
        <v>6922.82629810076</v>
      </c>
      <c r="BA78" s="36" t="n">
        <f aca="false">(AZ78-AZ77)/AZ77</f>
        <v>-0.002549998372841</v>
      </c>
      <c r="BB78" s="36"/>
      <c r="BC78" s="36"/>
      <c r="BD78" s="36"/>
      <c r="BE78" s="36"/>
      <c r="BF78" s="5" t="n">
        <f aca="false">BF77*(1+AY78)*(1+BA78)*(1-BE78)</f>
        <v>118.000428186421</v>
      </c>
      <c r="BG78" s="5"/>
      <c r="BH78" s="5"/>
      <c r="BI78" s="36" t="n">
        <f aca="false">T85/AG85</f>
        <v>0.0166037441635771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6" t="n">
        <f aca="false">'Low pensions'!Q79</f>
        <v>167946752.604841</v>
      </c>
      <c r="E79" s="9"/>
      <c r="F79" s="42" t="n">
        <f aca="false">'Low pensions'!I79</f>
        <v>30526310.3094306</v>
      </c>
      <c r="G79" s="56" t="n">
        <f aca="false">'Low pensions'!K79</f>
        <v>0</v>
      </c>
      <c r="H79" s="56" t="n">
        <f aca="false">'Low pensions'!V79</f>
        <v>0</v>
      </c>
      <c r="I79" s="56" t="n">
        <f aca="false">'Low pensions'!M79</f>
        <v>0</v>
      </c>
      <c r="J79" s="56" t="n">
        <f aca="false">'Low pensions'!W79</f>
        <v>0</v>
      </c>
      <c r="K79" s="9"/>
      <c r="L79" s="56" t="n">
        <f aca="false">'Low pensions'!N79</f>
        <v>3464971.37644557</v>
      </c>
      <c r="M79" s="42"/>
      <c r="N79" s="56" t="n">
        <f aca="false">'Low pensions'!L79</f>
        <v>1313745.88823144</v>
      </c>
      <c r="O79" s="9"/>
      <c r="P79" s="56" t="n">
        <f aca="false">'Low pensions'!X79</f>
        <v>25207595.2035037</v>
      </c>
      <c r="Q79" s="42"/>
      <c r="R79" s="56" t="n">
        <f aca="false">'Low SIPA income'!G74</f>
        <v>26914425.7516412</v>
      </c>
      <c r="S79" s="42"/>
      <c r="T79" s="56" t="n">
        <f aca="false">'Low SIPA income'!J74</f>
        <v>102909639.580435</v>
      </c>
      <c r="U79" s="9"/>
      <c r="V79" s="56" t="n">
        <f aca="false">'Low SIPA income'!F74</f>
        <v>133766.998974688</v>
      </c>
      <c r="W79" s="42"/>
      <c r="X79" s="56" t="n">
        <f aca="false">'Low SIPA income'!M74</f>
        <v>335984.135328477</v>
      </c>
      <c r="Y79" s="9"/>
      <c r="Z79" s="9" t="n">
        <f aca="false">R79+V79-N79-L79-F79</f>
        <v>-8256834.82349171</v>
      </c>
      <c r="AA79" s="9"/>
      <c r="AB79" s="9" t="n">
        <f aca="false">T79-P79-D79</f>
        <v>-90244708.22791</v>
      </c>
      <c r="AC79" s="24"/>
      <c r="AD79" s="9"/>
      <c r="AE79" s="9"/>
      <c r="AF79" s="9"/>
      <c r="AG79" s="9" t="n">
        <f aca="false">BF79/100*$AG$37</f>
        <v>6200904449.15789</v>
      </c>
      <c r="AH79" s="43" t="n">
        <f aca="false">(AG79-AG78)/AG78</f>
        <v>0.000732185983541946</v>
      </c>
      <c r="AI79" s="43"/>
      <c r="AJ79" s="43" t="n">
        <f aca="false">AB79/AG79</f>
        <v>-0.0145534750563953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workers_and_wage_low!C67</f>
        <v>12729267</v>
      </c>
      <c r="AX79" s="7"/>
      <c r="AY79" s="43" t="n">
        <f aca="false">(AW79-AW78)/AW78</f>
        <v>0.00111898988276796</v>
      </c>
      <c r="AZ79" s="48" t="n">
        <f aca="false">workers_and_wage_low!B67</f>
        <v>6920.15151495027</v>
      </c>
      <c r="BA79" s="43" t="n">
        <f aca="false">(AZ79-AZ78)/AZ78</f>
        <v>-0.000386371553366751</v>
      </c>
      <c r="BB79" s="43"/>
      <c r="BC79" s="43"/>
      <c r="BD79" s="43"/>
      <c r="BE79" s="43"/>
      <c r="BF79" s="7" t="n">
        <f aca="false">BF78*(1+AY79)*(1+BA79)*(1-BE79)</f>
        <v>118.086826445991</v>
      </c>
      <c r="BG79" s="7"/>
      <c r="BH79" s="7"/>
      <c r="BI79" s="43" t="n">
        <f aca="false">T86/AG86</f>
        <v>0.0144644643373448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6" t="n">
        <f aca="false">'Low pensions'!Q80</f>
        <v>168341252.920114</v>
      </c>
      <c r="E80" s="9"/>
      <c r="F80" s="42" t="n">
        <f aca="false">'Low pensions'!I80</f>
        <v>30598015.4115204</v>
      </c>
      <c r="G80" s="56" t="n">
        <f aca="false">'Low pensions'!K80</f>
        <v>0</v>
      </c>
      <c r="H80" s="56" t="n">
        <f aca="false">'Low pensions'!V80</f>
        <v>0</v>
      </c>
      <c r="I80" s="56" t="n">
        <f aca="false">'Low pensions'!M80</f>
        <v>0</v>
      </c>
      <c r="J80" s="56" t="n">
        <f aca="false">'Low pensions'!W80</f>
        <v>0</v>
      </c>
      <c r="K80" s="9"/>
      <c r="L80" s="56" t="n">
        <f aca="false">'Low pensions'!N80</f>
        <v>3461972.37963253</v>
      </c>
      <c r="M80" s="42"/>
      <c r="N80" s="56" t="n">
        <f aca="false">'Low pensions'!L80</f>
        <v>1316074.32385739</v>
      </c>
      <c r="O80" s="9"/>
      <c r="P80" s="56" t="n">
        <f aca="false">'Low pensions'!X80</f>
        <v>25204843.7605985</v>
      </c>
      <c r="Q80" s="42"/>
      <c r="R80" s="56" t="n">
        <f aca="false">'Low SIPA income'!G75</f>
        <v>23785111.4092147</v>
      </c>
      <c r="S80" s="42"/>
      <c r="T80" s="56" t="n">
        <f aca="false">'Low SIPA income'!J75</f>
        <v>90944434.9691731</v>
      </c>
      <c r="U80" s="9"/>
      <c r="V80" s="56" t="n">
        <f aca="false">'Low SIPA income'!F75</f>
        <v>132325.181996735</v>
      </c>
      <c r="W80" s="42"/>
      <c r="X80" s="56" t="n">
        <f aca="false">'Low SIPA income'!M75</f>
        <v>332362.706767228</v>
      </c>
      <c r="Y80" s="9"/>
      <c r="Z80" s="9" t="n">
        <f aca="false">R80+V80-N80-L80-F80</f>
        <v>-11458625.5237988</v>
      </c>
      <c r="AA80" s="9"/>
      <c r="AB80" s="9" t="n">
        <f aca="false">T80-P80-D80</f>
        <v>-102601661.711539</v>
      </c>
      <c r="AC80" s="24"/>
      <c r="AD80" s="9"/>
      <c r="AE80" s="9"/>
      <c r="AF80" s="9"/>
      <c r="AG80" s="9" t="n">
        <f aca="false">BF80/100*$AG$37</f>
        <v>6254765132.5778</v>
      </c>
      <c r="AH80" s="43" t="n">
        <f aca="false">(AG80-AG79)/AG79</f>
        <v>0.00868593990788295</v>
      </c>
      <c r="AI80" s="43"/>
      <c r="AJ80" s="43" t="n">
        <f aca="false">AB80/AG80</f>
        <v>-0.0164037592997922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7" t="n">
        <f aca="false">workers_and_wage_low!C68</f>
        <v>12714568</v>
      </c>
      <c r="AX80" s="7"/>
      <c r="AY80" s="43" t="n">
        <f aca="false">(AW80-AW79)/AW79</f>
        <v>-0.00115474048898495</v>
      </c>
      <c r="AZ80" s="48" t="n">
        <f aca="false">workers_and_wage_low!B68</f>
        <v>6988.32924188854</v>
      </c>
      <c r="BA80" s="43" t="n">
        <f aca="false">(AZ80-AZ79)/AZ79</f>
        <v>0.0098520569659461</v>
      </c>
      <c r="BB80" s="43"/>
      <c r="BC80" s="43"/>
      <c r="BD80" s="43"/>
      <c r="BE80" s="43"/>
      <c r="BF80" s="7" t="n">
        <f aca="false">BF79*(1+AY80)*(1+BA80)*(1-BE80)</f>
        <v>119.112521524413</v>
      </c>
      <c r="BG80" s="7"/>
      <c r="BH80" s="7"/>
      <c r="BI80" s="43" t="n">
        <f aca="false">T87/AG87</f>
        <v>0.0165613144458851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6" t="n">
        <f aca="false">'Low pensions'!Q81</f>
        <v>168844009.190487</v>
      </c>
      <c r="E81" s="9"/>
      <c r="F81" s="42" t="n">
        <f aca="false">'Low pensions'!I81</f>
        <v>30689397.3148999</v>
      </c>
      <c r="G81" s="56" t="n">
        <f aca="false">'Low pensions'!K81</f>
        <v>0</v>
      </c>
      <c r="H81" s="56" t="n">
        <f aca="false">'Low pensions'!V81</f>
        <v>0</v>
      </c>
      <c r="I81" s="56" t="n">
        <f aca="false">'Low pensions'!M81</f>
        <v>0</v>
      </c>
      <c r="J81" s="56" t="n">
        <f aca="false">'Low pensions'!W81</f>
        <v>0</v>
      </c>
      <c r="K81" s="9"/>
      <c r="L81" s="56" t="n">
        <f aca="false">'Low pensions'!N81</f>
        <v>3397156.57747506</v>
      </c>
      <c r="M81" s="42"/>
      <c r="N81" s="56" t="n">
        <f aca="false">'Low pensions'!L81</f>
        <v>1319812.94237595</v>
      </c>
      <c r="O81" s="9"/>
      <c r="P81" s="56" t="n">
        <f aca="false">'Low pensions'!X81</f>
        <v>24889083.0311005</v>
      </c>
      <c r="Q81" s="42"/>
      <c r="R81" s="56" t="n">
        <f aca="false">'Low SIPA income'!G76</f>
        <v>27274860.4559511</v>
      </c>
      <c r="S81" s="42"/>
      <c r="T81" s="56" t="n">
        <f aca="false">'Low SIPA income'!J76</f>
        <v>104287792.911852</v>
      </c>
      <c r="U81" s="9"/>
      <c r="V81" s="56" t="n">
        <f aca="false">'Low SIPA income'!F76</f>
        <v>137475.608923996</v>
      </c>
      <c r="W81" s="42"/>
      <c r="X81" s="56" t="n">
        <f aca="false">'Low SIPA income'!M76</f>
        <v>345299.09429922</v>
      </c>
      <c r="Y81" s="9"/>
      <c r="Z81" s="9" t="n">
        <f aca="false">R81+V81-N81-L81-F81</f>
        <v>-7994030.76987584</v>
      </c>
      <c r="AA81" s="9"/>
      <c r="AB81" s="9" t="n">
        <f aca="false">T81-P81-D81</f>
        <v>-89445299.3097356</v>
      </c>
      <c r="AC81" s="24"/>
      <c r="AD81" s="9"/>
      <c r="AE81" s="9"/>
      <c r="AF81" s="9"/>
      <c r="AG81" s="9" t="n">
        <f aca="false">BF81/100*$AG$37</f>
        <v>6288337503.7212</v>
      </c>
      <c r="AH81" s="43" t="n">
        <f aca="false">(AG81-AG80)/AG80</f>
        <v>0.00536748709692456</v>
      </c>
      <c r="AI81" s="43" t="n">
        <f aca="false">(AG81-AG77)/AG77</f>
        <v>0.0105807214064216</v>
      </c>
      <c r="AJ81" s="43" t="n">
        <f aca="false">AB81/AG81</f>
        <v>-0.0142239978781045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7" t="n">
        <f aca="false">workers_and_wage_low!C69</f>
        <v>12776032</v>
      </c>
      <c r="AX81" s="7"/>
      <c r="AY81" s="43" t="n">
        <f aca="false">(AW81-AW80)/AW80</f>
        <v>0.00483413986224306</v>
      </c>
      <c r="AZ81" s="48" t="n">
        <f aca="false">workers_and_wage_low!B69</f>
        <v>6992.03851681098</v>
      </c>
      <c r="BA81" s="43" t="n">
        <f aca="false">(AZ81-AZ80)/AZ80</f>
        <v>0.000530781363334936</v>
      </c>
      <c r="BB81" s="43"/>
      <c r="BC81" s="43"/>
      <c r="BD81" s="43"/>
      <c r="BE81" s="43"/>
      <c r="BF81" s="7" t="n">
        <f aca="false">BF80*(1+AY81)*(1+BA81)*(1-BE81)</f>
        <v>119.751856446777</v>
      </c>
      <c r="BG81" s="7"/>
      <c r="BH81" s="7"/>
      <c r="BI81" s="43" t="n">
        <f aca="false">T88/AG88</f>
        <v>0.0144713291806729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5" t="n">
        <f aca="false">'Low pensions'!Q82</f>
        <v>169366471.244343</v>
      </c>
      <c r="E82" s="6"/>
      <c r="F82" s="8" t="n">
        <f aca="false">'Low pensions'!I82</f>
        <v>30784360.9776891</v>
      </c>
      <c r="G82" s="55" t="n">
        <f aca="false">'Low pensions'!K82</f>
        <v>0</v>
      </c>
      <c r="H82" s="55" t="n">
        <f aca="false">'Low pensions'!V82</f>
        <v>0</v>
      </c>
      <c r="I82" s="55" t="n">
        <f aca="false">'Low pensions'!M82</f>
        <v>0</v>
      </c>
      <c r="J82" s="55" t="n">
        <f aca="false">'Low pensions'!W82</f>
        <v>0</v>
      </c>
      <c r="K82" s="6"/>
      <c r="L82" s="55" t="n">
        <f aca="false">'Low pensions'!N82</f>
        <v>4111765.34897553</v>
      </c>
      <c r="M82" s="8"/>
      <c r="N82" s="55" t="n">
        <f aca="false">'Low pensions'!L82</f>
        <v>1323318.58000015</v>
      </c>
      <c r="O82" s="6"/>
      <c r="P82" s="55" t="n">
        <f aca="false">'Low pensions'!X82</f>
        <v>28616478.3274016</v>
      </c>
      <c r="Q82" s="8"/>
      <c r="R82" s="55" t="n">
        <f aca="false">'Low SIPA income'!G77</f>
        <v>23895242.5984111</v>
      </c>
      <c r="S82" s="8"/>
      <c r="T82" s="55" t="n">
        <f aca="false">'Low SIPA income'!J77</f>
        <v>91365531.1163228</v>
      </c>
      <c r="U82" s="6"/>
      <c r="V82" s="55" t="n">
        <f aca="false">'Low SIPA income'!F77</f>
        <v>133207.372245736</v>
      </c>
      <c r="W82" s="8"/>
      <c r="X82" s="55" t="n">
        <f aca="false">'Low SIPA income'!M77</f>
        <v>334578.514330211</v>
      </c>
      <c r="Y82" s="6"/>
      <c r="Z82" s="6" t="n">
        <f aca="false">R82+V82-N82-L82-F82</f>
        <v>-12190994.9360079</v>
      </c>
      <c r="AA82" s="6"/>
      <c r="AB82" s="6" t="n">
        <f aca="false">T82-P82-D82</f>
        <v>-106617418.455422</v>
      </c>
      <c r="AC82" s="24"/>
      <c r="AD82" s="6"/>
      <c r="AE82" s="6"/>
      <c r="AF82" s="6"/>
      <c r="AG82" s="6" t="n">
        <f aca="false">BF82/100*$AG$37</f>
        <v>6288704792.19532</v>
      </c>
      <c r="AH82" s="36" t="n">
        <f aca="false">(AG82-AG81)/AG81</f>
        <v>5.84078818773165E-005</v>
      </c>
      <c r="AI82" s="36"/>
      <c r="AJ82" s="36" t="n">
        <f aca="false">AB82/AG82</f>
        <v>-0.0169537960483915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0.00297225403614359</v>
      </c>
      <c r="AV82" s="5"/>
      <c r="AW82" s="40" t="n">
        <f aca="false">workers_and_wage_low!C70</f>
        <v>12774633</v>
      </c>
      <c r="AX82" s="5"/>
      <c r="AY82" s="36" t="n">
        <f aca="false">(AW82-AW81)/AW81</f>
        <v>-0.00010950191734022</v>
      </c>
      <c r="AZ82" s="41" t="n">
        <f aca="false">workers_and_wage_low!B70</f>
        <v>6993.21267716727</v>
      </c>
      <c r="BA82" s="36" t="n">
        <f aca="false">(AZ82-AZ81)/AZ81</f>
        <v>0.000167928187675973</v>
      </c>
      <c r="BB82" s="36"/>
      <c r="BC82" s="36"/>
      <c r="BD82" s="36"/>
      <c r="BE82" s="36"/>
      <c r="BF82" s="5" t="n">
        <f aca="false">BF81*(1+AY82)*(1+BA82)*(1-BE82)</f>
        <v>119.758850899063</v>
      </c>
      <c r="BG82" s="5"/>
      <c r="BH82" s="5"/>
      <c r="BI82" s="36" t="n">
        <f aca="false">T89/AG89</f>
        <v>0.0165703538398555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6" t="n">
        <f aca="false">'Low pensions'!Q83</f>
        <v>170587465.437254</v>
      </c>
      <c r="E83" s="9"/>
      <c r="F83" s="42" t="n">
        <f aca="false">'Low pensions'!I83</f>
        <v>31006291.1254336</v>
      </c>
      <c r="G83" s="56" t="n">
        <f aca="false">'Low pensions'!K83</f>
        <v>0</v>
      </c>
      <c r="H83" s="56" t="n">
        <f aca="false">'Low pensions'!V83</f>
        <v>0</v>
      </c>
      <c r="I83" s="56" t="n">
        <f aca="false">'Low pensions'!M83</f>
        <v>0</v>
      </c>
      <c r="J83" s="56" t="n">
        <f aca="false">'Low pensions'!W83</f>
        <v>0</v>
      </c>
      <c r="K83" s="9"/>
      <c r="L83" s="56" t="n">
        <f aca="false">'Low pensions'!N83</f>
        <v>3525437.8525688</v>
      </c>
      <c r="M83" s="42"/>
      <c r="N83" s="56" t="n">
        <f aca="false">'Low pensions'!L83</f>
        <v>1333123.76470213</v>
      </c>
      <c r="O83" s="9"/>
      <c r="P83" s="56" t="n">
        <f aca="false">'Low pensions'!X83</f>
        <v>25627967.3944965</v>
      </c>
      <c r="Q83" s="42"/>
      <c r="R83" s="56" t="n">
        <f aca="false">'Low SIPA income'!G78</f>
        <v>27383370.0381664</v>
      </c>
      <c r="S83" s="42"/>
      <c r="T83" s="56" t="n">
        <f aca="false">'Low SIPA income'!J78</f>
        <v>104702688.704162</v>
      </c>
      <c r="U83" s="9"/>
      <c r="V83" s="56" t="n">
        <f aca="false">'Low SIPA income'!F78</f>
        <v>134719.902991798</v>
      </c>
      <c r="W83" s="42"/>
      <c r="X83" s="56" t="n">
        <f aca="false">'Low SIPA income'!M78</f>
        <v>338377.555489606</v>
      </c>
      <c r="Y83" s="9"/>
      <c r="Z83" s="9" t="n">
        <f aca="false">R83+V83-N83-L83-F83</f>
        <v>-8346762.80154638</v>
      </c>
      <c r="AA83" s="9"/>
      <c r="AB83" s="9" t="n">
        <f aca="false">T83-P83-D83</f>
        <v>-91512744.1275881</v>
      </c>
      <c r="AC83" s="24"/>
      <c r="AD83" s="9"/>
      <c r="AE83" s="9"/>
      <c r="AF83" s="9"/>
      <c r="AG83" s="9" t="n">
        <f aca="false">BF83/100*$AG$37</f>
        <v>6310864767.57024</v>
      </c>
      <c r="AH83" s="43" t="n">
        <f aca="false">(AG83-AG82)/AG82</f>
        <v>0.00352377414859944</v>
      </c>
      <c r="AI83" s="43"/>
      <c r="AJ83" s="43" t="n">
        <f aca="false">AB83/AG83</f>
        <v>-0.0145008247677634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workers_and_wage_low!C71</f>
        <v>12766597</v>
      </c>
      <c r="AX83" s="7"/>
      <c r="AY83" s="43" t="n">
        <f aca="false">(AW83-AW82)/AW82</f>
        <v>-0.000629059167492326</v>
      </c>
      <c r="AZ83" s="48" t="n">
        <f aca="false">workers_and_wage_low!B71</f>
        <v>7022.27260417302</v>
      </c>
      <c r="BA83" s="43" t="n">
        <f aca="false">(AZ83-AZ82)/AZ82</f>
        <v>0.00415544733833503</v>
      </c>
      <c r="BB83" s="43"/>
      <c r="BC83" s="43"/>
      <c r="BD83" s="43"/>
      <c r="BE83" s="43"/>
      <c r="BF83" s="7" t="n">
        <f aca="false">BF82*(1+AY83)*(1+BA83)*(1-BE83)</f>
        <v>120.180854041927</v>
      </c>
      <c r="BG83" s="7"/>
      <c r="BH83" s="7"/>
      <c r="BI83" s="43" t="n">
        <f aca="false">T90/AG90</f>
        <v>0.0144671597729049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6" t="n">
        <f aca="false">'Low pensions'!Q84</f>
        <v>172222292.801696</v>
      </c>
      <c r="E84" s="9"/>
      <c r="F84" s="42" t="n">
        <f aca="false">'Low pensions'!I84</f>
        <v>31303440.3507404</v>
      </c>
      <c r="G84" s="56" t="n">
        <f aca="false">'Low pensions'!K84</f>
        <v>0</v>
      </c>
      <c r="H84" s="56" t="n">
        <f aca="false">'Low pensions'!V84</f>
        <v>0</v>
      </c>
      <c r="I84" s="56" t="n">
        <f aca="false">'Low pensions'!M84</f>
        <v>0</v>
      </c>
      <c r="J84" s="56" t="n">
        <f aca="false">'Low pensions'!W84</f>
        <v>0</v>
      </c>
      <c r="K84" s="9"/>
      <c r="L84" s="56" t="n">
        <f aca="false">'Low pensions'!N84</f>
        <v>3547290.12292388</v>
      </c>
      <c r="M84" s="42"/>
      <c r="N84" s="56" t="n">
        <f aca="false">'Low pensions'!L84</f>
        <v>1346536.1773907</v>
      </c>
      <c r="O84" s="9"/>
      <c r="P84" s="56" t="n">
        <f aca="false">'Low pensions'!X84</f>
        <v>25815150.0665613</v>
      </c>
      <c r="Q84" s="42"/>
      <c r="R84" s="56" t="n">
        <f aca="false">'Low SIPA income'!G79</f>
        <v>24035853.5372169</v>
      </c>
      <c r="S84" s="42"/>
      <c r="T84" s="56" t="n">
        <f aca="false">'Low SIPA income'!J79</f>
        <v>91903169.2278357</v>
      </c>
      <c r="U84" s="9"/>
      <c r="V84" s="56" t="n">
        <f aca="false">'Low SIPA income'!F79</f>
        <v>140238.55161325</v>
      </c>
      <c r="W84" s="42"/>
      <c r="X84" s="56" t="n">
        <f aca="false">'Low SIPA income'!M79</f>
        <v>352238.809756145</v>
      </c>
      <c r="Y84" s="9"/>
      <c r="Z84" s="9" t="n">
        <f aca="false">R84+V84-N84-L84-F84</f>
        <v>-12021174.5622249</v>
      </c>
      <c r="AA84" s="9"/>
      <c r="AB84" s="9" t="n">
        <f aca="false">T84-P84-D84</f>
        <v>-106134273.640422</v>
      </c>
      <c r="AC84" s="24"/>
      <c r="AD84" s="9"/>
      <c r="AE84" s="9"/>
      <c r="AF84" s="9"/>
      <c r="AG84" s="9" t="n">
        <f aca="false">BF84/100*$AG$37</f>
        <v>6330237358.08994</v>
      </c>
      <c r="AH84" s="43" t="n">
        <f aca="false">(AG84-AG83)/AG83</f>
        <v>0.00306972043185766</v>
      </c>
      <c r="AI84" s="43"/>
      <c r="AJ84" s="43" t="n">
        <f aca="false">AB84/AG84</f>
        <v>-0.0167662391845045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7" t="n">
        <f aca="false">workers_and_wage_low!C72</f>
        <v>12791145</v>
      </c>
      <c r="AX84" s="7"/>
      <c r="AY84" s="43" t="n">
        <f aca="false">(AW84-AW83)/AW83</f>
        <v>0.00192283033607155</v>
      </c>
      <c r="AZ84" s="48" t="n">
        <f aca="false">workers_and_wage_low!B72</f>
        <v>7030.31092274984</v>
      </c>
      <c r="BA84" s="43" t="n">
        <f aca="false">(AZ84-AZ83)/AZ83</f>
        <v>0.00114468905294965</v>
      </c>
      <c r="BB84" s="43"/>
      <c r="BC84" s="43"/>
      <c r="BD84" s="43"/>
      <c r="BE84" s="43"/>
      <c r="BF84" s="7" t="n">
        <f aca="false">BF83*(1+AY84)*(1+BA84)*(1-BE84)</f>
        <v>120.549775665098</v>
      </c>
      <c r="BG84" s="7"/>
      <c r="BH84" s="7"/>
      <c r="BI84" s="43" t="n">
        <f aca="false">T91/AG91</f>
        <v>0.0165263487566969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6" t="n">
        <f aca="false">'Low pensions'!Q85</f>
        <v>173420947.995059</v>
      </c>
      <c r="E85" s="9"/>
      <c r="F85" s="42" t="n">
        <f aca="false">'Low pensions'!I85</f>
        <v>31521310.1208854</v>
      </c>
      <c r="G85" s="56" t="n">
        <f aca="false">'Low pensions'!K85</f>
        <v>0</v>
      </c>
      <c r="H85" s="56" t="n">
        <f aca="false">'Low pensions'!V85</f>
        <v>0</v>
      </c>
      <c r="I85" s="56" t="n">
        <f aca="false">'Low pensions'!M85</f>
        <v>0</v>
      </c>
      <c r="J85" s="56" t="n">
        <f aca="false">'Low pensions'!W85</f>
        <v>0</v>
      </c>
      <c r="K85" s="9"/>
      <c r="L85" s="56" t="n">
        <f aca="false">'Low pensions'!N85</f>
        <v>3511946.61342877</v>
      </c>
      <c r="M85" s="42"/>
      <c r="N85" s="56" t="n">
        <f aca="false">'Low pensions'!L85</f>
        <v>1355748.80236527</v>
      </c>
      <c r="O85" s="9"/>
      <c r="P85" s="56" t="n">
        <f aca="false">'Low pensions'!X85</f>
        <v>25682437.5722215</v>
      </c>
      <c r="Q85" s="42"/>
      <c r="R85" s="56" t="n">
        <f aca="false">'Low SIPA income'!G80</f>
        <v>27632717.8782406</v>
      </c>
      <c r="S85" s="42"/>
      <c r="T85" s="56" t="n">
        <f aca="false">'Low SIPA income'!J80</f>
        <v>105656091.782087</v>
      </c>
      <c r="U85" s="9"/>
      <c r="V85" s="56" t="n">
        <f aca="false">'Low SIPA income'!F80</f>
        <v>138199.904730975</v>
      </c>
      <c r="W85" s="42"/>
      <c r="X85" s="56" t="n">
        <f aca="false">'Low SIPA income'!M80</f>
        <v>347118.316546075</v>
      </c>
      <c r="Y85" s="9"/>
      <c r="Z85" s="9" t="n">
        <f aca="false">R85+V85-N85-L85-F85</f>
        <v>-8618087.75370785</v>
      </c>
      <c r="AA85" s="9"/>
      <c r="AB85" s="9" t="n">
        <f aca="false">T85-P85-D85</f>
        <v>-93447293.7851937</v>
      </c>
      <c r="AC85" s="24"/>
      <c r="AD85" s="9"/>
      <c r="AE85" s="9"/>
      <c r="AF85" s="9"/>
      <c r="AG85" s="9" t="n">
        <f aca="false">BF85/100*$AG$37</f>
        <v>6363389530.76982</v>
      </c>
      <c r="AH85" s="43" t="n">
        <f aca="false">(AG85-AG84)/AG84</f>
        <v>0.00523711368223994</v>
      </c>
      <c r="AI85" s="43" t="n">
        <f aca="false">(AG85-AG81)/AG81</f>
        <v>0.0119351143293757</v>
      </c>
      <c r="AJ85" s="43" t="n">
        <f aca="false">AB85/AG85</f>
        <v>-0.0146851443453736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7" t="n">
        <f aca="false">workers_and_wage_low!C73</f>
        <v>12809534</v>
      </c>
      <c r="AX85" s="7"/>
      <c r="AY85" s="43" t="n">
        <f aca="false">(AW85-AW84)/AW84</f>
        <v>0.00143763517652251</v>
      </c>
      <c r="AZ85" s="48" t="n">
        <f aca="false">workers_and_wage_low!B73</f>
        <v>7056.98409170339</v>
      </c>
      <c r="BA85" s="43" t="n">
        <f aca="false">(AZ85-AZ84)/AZ84</f>
        <v>0.00379402408323496</v>
      </c>
      <c r="BB85" s="43"/>
      <c r="BC85" s="43"/>
      <c r="BD85" s="43"/>
      <c r="BE85" s="43"/>
      <c r="BF85" s="7" t="n">
        <f aca="false">BF84*(1+AY85)*(1+BA85)*(1-BE85)</f>
        <v>121.181108544625</v>
      </c>
      <c r="BG85" s="7"/>
      <c r="BH85" s="7"/>
      <c r="BI85" s="43" t="n">
        <f aca="false">T92/AG92</f>
        <v>0.0144821907881234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5" t="n">
        <f aca="false">'Low pensions'!Q86</f>
        <v>174116018.948025</v>
      </c>
      <c r="E86" s="6"/>
      <c r="F86" s="8" t="n">
        <f aca="false">'Low pensions'!I86</f>
        <v>31647647.4942982</v>
      </c>
      <c r="G86" s="55" t="n">
        <f aca="false">'Low pensions'!K86</f>
        <v>0</v>
      </c>
      <c r="H86" s="55" t="n">
        <f aca="false">'Low pensions'!V86</f>
        <v>0</v>
      </c>
      <c r="I86" s="55" t="n">
        <f aca="false">'Low pensions'!M86</f>
        <v>0</v>
      </c>
      <c r="J86" s="55" t="n">
        <f aca="false">'Low pensions'!W86</f>
        <v>0</v>
      </c>
      <c r="K86" s="6"/>
      <c r="L86" s="55" t="n">
        <f aca="false">'Low pensions'!N86</f>
        <v>4274407.54339139</v>
      </c>
      <c r="M86" s="8"/>
      <c r="N86" s="55" t="n">
        <f aca="false">'Low pensions'!L86</f>
        <v>1360978.79163709</v>
      </c>
      <c r="O86" s="6"/>
      <c r="P86" s="55" t="n">
        <f aca="false">'Low pensions'!X86</f>
        <v>29667624.8202615</v>
      </c>
      <c r="Q86" s="8"/>
      <c r="R86" s="55" t="n">
        <f aca="false">'Low SIPA income'!G81</f>
        <v>24094815.9294422</v>
      </c>
      <c r="S86" s="8"/>
      <c r="T86" s="55" t="n">
        <f aca="false">'Low SIPA income'!J81</f>
        <v>92128617.0448802</v>
      </c>
      <c r="U86" s="6"/>
      <c r="V86" s="55" t="n">
        <f aca="false">'Low SIPA income'!F81</f>
        <v>143770.053269448</v>
      </c>
      <c r="W86" s="8"/>
      <c r="X86" s="55" t="n">
        <f aca="false">'Low SIPA income'!M81</f>
        <v>361108.923756336</v>
      </c>
      <c r="Y86" s="6"/>
      <c r="Z86" s="6" t="n">
        <f aca="false">R86+V86-N86-L86-F86</f>
        <v>-13044447.846615</v>
      </c>
      <c r="AA86" s="6"/>
      <c r="AB86" s="6" t="n">
        <f aca="false">T86-P86-D86</f>
        <v>-111655026.723406</v>
      </c>
      <c r="AC86" s="24"/>
      <c r="AD86" s="6"/>
      <c r="AE86" s="6"/>
      <c r="AF86" s="6"/>
      <c r="AG86" s="6" t="n">
        <f aca="false">BF86/100*$AG$37</f>
        <v>6369307213.61174</v>
      </c>
      <c r="AH86" s="36" t="n">
        <f aca="false">(AG86-AG85)/AG85</f>
        <v>0.0009299576606634</v>
      </c>
      <c r="AI86" s="36"/>
      <c r="AJ86" s="36" t="n">
        <f aca="false">AB86/AG86</f>
        <v>-0.017530168192357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0.00219400642994131</v>
      </c>
      <c r="AV86" s="5"/>
      <c r="AW86" s="40" t="n">
        <f aca="false">workers_and_wage_low!C74</f>
        <v>12823317</v>
      </c>
      <c r="AX86" s="5"/>
      <c r="AY86" s="36" t="n">
        <f aca="false">(AW86-AW85)/AW85</f>
        <v>0.00107599542653152</v>
      </c>
      <c r="AZ86" s="41" t="n">
        <f aca="false">workers_and_wage_low!B74</f>
        <v>7055.954613227</v>
      </c>
      <c r="BA86" s="36" t="n">
        <f aca="false">(AZ86-AZ85)/AZ85</f>
        <v>-0.000145880798795856</v>
      </c>
      <c r="BB86" s="36"/>
      <c r="BC86" s="36"/>
      <c r="BD86" s="36"/>
      <c r="BE86" s="36"/>
      <c r="BF86" s="5" t="n">
        <f aca="false">BF85*(1+AY86)*(1+BA86)*(1-BE86)</f>
        <v>121.293801844844</v>
      </c>
      <c r="BG86" s="5"/>
      <c r="BH86" s="5"/>
      <c r="BI86" s="36" t="n">
        <f aca="false">T93/AG93</f>
        <v>0.0166027933048218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6" t="n">
        <f aca="false">'Low pensions'!Q87</f>
        <v>175835128.955721</v>
      </c>
      <c r="E87" s="9"/>
      <c r="F87" s="42" t="n">
        <f aca="false">'Low pensions'!I87</f>
        <v>31960116.0876888</v>
      </c>
      <c r="G87" s="56" t="n">
        <f aca="false">'Low pensions'!K87</f>
        <v>0</v>
      </c>
      <c r="H87" s="56" t="n">
        <f aca="false">'Low pensions'!V87</f>
        <v>0</v>
      </c>
      <c r="I87" s="56" t="n">
        <f aca="false">'Low pensions'!M87</f>
        <v>0</v>
      </c>
      <c r="J87" s="56" t="n">
        <f aca="false">'Low pensions'!W87</f>
        <v>0</v>
      </c>
      <c r="K87" s="9"/>
      <c r="L87" s="56" t="n">
        <f aca="false">'Low pensions'!N87</f>
        <v>3593205.50111871</v>
      </c>
      <c r="M87" s="42"/>
      <c r="N87" s="56" t="n">
        <f aca="false">'Low pensions'!L87</f>
        <v>1375099.1785069</v>
      </c>
      <c r="O87" s="9"/>
      <c r="P87" s="56" t="n">
        <f aca="false">'Low pensions'!X87</f>
        <v>26210550.3869804</v>
      </c>
      <c r="Q87" s="42"/>
      <c r="R87" s="56" t="n">
        <f aca="false">'Low SIPA income'!G82</f>
        <v>27589612.9095417</v>
      </c>
      <c r="S87" s="42"/>
      <c r="T87" s="56" t="n">
        <f aca="false">'Low SIPA income'!J82</f>
        <v>105491276.198286</v>
      </c>
      <c r="U87" s="9"/>
      <c r="V87" s="56" t="n">
        <f aca="false">'Low SIPA income'!F82</f>
        <v>143071.100407975</v>
      </c>
      <c r="W87" s="42"/>
      <c r="X87" s="56" t="n">
        <f aca="false">'Low SIPA income'!M82</f>
        <v>359353.355682018</v>
      </c>
      <c r="Y87" s="9"/>
      <c r="Z87" s="9" t="n">
        <f aca="false">R87+V87-N87-L87-F87</f>
        <v>-9195736.75736483</v>
      </c>
      <c r="AA87" s="9"/>
      <c r="AB87" s="9" t="n">
        <f aca="false">T87-P87-D87</f>
        <v>-96554403.1444153</v>
      </c>
      <c r="AC87" s="24"/>
      <c r="AD87" s="9"/>
      <c r="AE87" s="9"/>
      <c r="AF87" s="9"/>
      <c r="AG87" s="9" t="n">
        <f aca="false">BF87/100*$AG$37</f>
        <v>6369740550.66607</v>
      </c>
      <c r="AH87" s="43" t="n">
        <f aca="false">(AG87-AG86)/AG86</f>
        <v>6.80351943779299E-005</v>
      </c>
      <c r="AI87" s="43"/>
      <c r="AJ87" s="43" t="n">
        <f aca="false">AB87/AG87</f>
        <v>-0.0151582944982459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workers_and_wage_low!C75</f>
        <v>12790778</v>
      </c>
      <c r="AX87" s="7"/>
      <c r="AY87" s="43" t="n">
        <f aca="false">(AW87-AW86)/AW86</f>
        <v>-0.00253748698562158</v>
      </c>
      <c r="AZ87" s="48" t="n">
        <f aca="false">workers_and_wage_low!B75</f>
        <v>7074.38582844157</v>
      </c>
      <c r="BA87" s="43" t="n">
        <f aca="false">(AZ87-AZ86)/AZ86</f>
        <v>0.00261215047784132</v>
      </c>
      <c r="BB87" s="43"/>
      <c r="BC87" s="43"/>
      <c r="BD87" s="43"/>
      <c r="BE87" s="43"/>
      <c r="BF87" s="7" t="n">
        <f aca="false">BF86*(1+AY87)*(1+BA87)*(1-BE87)</f>
        <v>121.302054092229</v>
      </c>
      <c r="BG87" s="7"/>
      <c r="BH87" s="7"/>
      <c r="BI87" s="43" t="n">
        <f aca="false">T94/AG94</f>
        <v>0.0145819294652979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6" t="n">
        <f aca="false">'Low pensions'!Q88</f>
        <v>176284875.562602</v>
      </c>
      <c r="E88" s="9"/>
      <c r="F88" s="42" t="n">
        <f aca="false">'Low pensions'!I88</f>
        <v>32041862.8572414</v>
      </c>
      <c r="G88" s="56" t="n">
        <f aca="false">'Low pensions'!K88</f>
        <v>0</v>
      </c>
      <c r="H88" s="56" t="n">
        <f aca="false">'Low pensions'!V88</f>
        <v>0</v>
      </c>
      <c r="I88" s="56" t="n">
        <f aca="false">'Low pensions'!M88</f>
        <v>0</v>
      </c>
      <c r="J88" s="56" t="n">
        <f aca="false">'Low pensions'!W88</f>
        <v>0</v>
      </c>
      <c r="K88" s="9"/>
      <c r="L88" s="56" t="n">
        <f aca="false">'Low pensions'!N88</f>
        <v>3571564.87086433</v>
      </c>
      <c r="M88" s="42"/>
      <c r="N88" s="56" t="n">
        <f aca="false">'Low pensions'!L88</f>
        <v>1378096.36152633</v>
      </c>
      <c r="O88" s="9"/>
      <c r="P88" s="56" t="n">
        <f aca="false">'Low pensions'!X88</f>
        <v>26114746.6703761</v>
      </c>
      <c r="Q88" s="42"/>
      <c r="R88" s="56" t="n">
        <f aca="false">'Low SIPA income'!G83</f>
        <v>24113612.7101238</v>
      </c>
      <c r="S88" s="42"/>
      <c r="T88" s="56" t="n">
        <f aca="false">'Low SIPA income'!J83</f>
        <v>92200488.164965</v>
      </c>
      <c r="U88" s="9"/>
      <c r="V88" s="56" t="n">
        <f aca="false">'Low SIPA income'!F83</f>
        <v>142115.595372681</v>
      </c>
      <c r="W88" s="42"/>
      <c r="X88" s="56" t="n">
        <f aca="false">'Low SIPA income'!M83</f>
        <v>356953.402513103</v>
      </c>
      <c r="Y88" s="9"/>
      <c r="Z88" s="9" t="n">
        <f aca="false">R88+V88-N88-L88-F88</f>
        <v>-12735795.7841356</v>
      </c>
      <c r="AA88" s="9"/>
      <c r="AB88" s="9" t="n">
        <f aca="false">T88-P88-D88</f>
        <v>-110199134.068013</v>
      </c>
      <c r="AC88" s="24"/>
      <c r="AD88" s="9"/>
      <c r="AE88" s="9"/>
      <c r="AF88" s="9"/>
      <c r="AG88" s="9" t="n">
        <f aca="false">BF88/100*$AG$37</f>
        <v>6371252219.74102</v>
      </c>
      <c r="AH88" s="43" t="n">
        <f aca="false">(AG88-AG87)/AG87</f>
        <v>0.000237320352834952</v>
      </c>
      <c r="AI88" s="43"/>
      <c r="AJ88" s="43" t="n">
        <f aca="false">AB88/AG88</f>
        <v>-0.0172963069530612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7" t="n">
        <f aca="false">workers_and_wage_low!C76</f>
        <v>12818986</v>
      </c>
      <c r="AX88" s="7"/>
      <c r="AY88" s="43" t="n">
        <f aca="false">(AW88-AW87)/AW87</f>
        <v>0.00220533887774457</v>
      </c>
      <c r="AZ88" s="48" t="n">
        <f aca="false">workers_and_wage_low!B76</f>
        <v>7060.49394239522</v>
      </c>
      <c r="BA88" s="43" t="n">
        <f aca="false">(AZ88-AZ87)/AZ87</f>
        <v>-0.00196368792757922</v>
      </c>
      <c r="BB88" s="43"/>
      <c r="BC88" s="43"/>
      <c r="BD88" s="43"/>
      <c r="BE88" s="43"/>
      <c r="BF88" s="7" t="n">
        <f aca="false">BF87*(1+AY88)*(1+BA88)*(1-BE88)</f>
        <v>121.330841538506</v>
      </c>
      <c r="BG88" s="7"/>
      <c r="BH88" s="7"/>
      <c r="BI88" s="43" t="n">
        <f aca="false">T95/AG95</f>
        <v>0.0166228934877984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6" t="n">
        <f aca="false">'Low pensions'!Q89</f>
        <v>177080971.24494</v>
      </c>
      <c r="E89" s="9"/>
      <c r="F89" s="42" t="n">
        <f aca="false">'Low pensions'!I89</f>
        <v>32186562.67107</v>
      </c>
      <c r="G89" s="56" t="n">
        <f aca="false">'Low pensions'!K89</f>
        <v>0</v>
      </c>
      <c r="H89" s="56" t="n">
        <f aca="false">'Low pensions'!V89</f>
        <v>0</v>
      </c>
      <c r="I89" s="56" t="n">
        <f aca="false">'Low pensions'!M89</f>
        <v>0</v>
      </c>
      <c r="J89" s="56" t="n">
        <f aca="false">'Low pensions'!W89</f>
        <v>0</v>
      </c>
      <c r="K89" s="9"/>
      <c r="L89" s="56" t="n">
        <f aca="false">'Low pensions'!N89</f>
        <v>3606668.53631614</v>
      </c>
      <c r="M89" s="42"/>
      <c r="N89" s="56" t="n">
        <f aca="false">'Low pensions'!L89</f>
        <v>1385128.04530985</v>
      </c>
      <c r="O89" s="9"/>
      <c r="P89" s="56" t="n">
        <f aca="false">'Low pensions'!X89</f>
        <v>26335586.0067762</v>
      </c>
      <c r="Q89" s="42"/>
      <c r="R89" s="56" t="n">
        <f aca="false">'Low SIPA income'!G84</f>
        <v>27819431.1450562</v>
      </c>
      <c r="S89" s="42"/>
      <c r="T89" s="56" t="n">
        <f aca="false">'Low SIPA income'!J84</f>
        <v>106370006.140513</v>
      </c>
      <c r="U89" s="9"/>
      <c r="V89" s="56" t="n">
        <f aca="false">'Low SIPA income'!F84</f>
        <v>143352.919370373</v>
      </c>
      <c r="W89" s="42"/>
      <c r="X89" s="56" t="n">
        <f aca="false">'Low SIPA income'!M84</f>
        <v>360061.2036649</v>
      </c>
      <c r="Y89" s="9"/>
      <c r="Z89" s="9" t="n">
        <f aca="false">R89+V89-N89-L89-F89</f>
        <v>-9215575.18826941</v>
      </c>
      <c r="AA89" s="9"/>
      <c r="AB89" s="9" t="n">
        <f aca="false">T89-P89-D89</f>
        <v>-97046551.1112034</v>
      </c>
      <c r="AC89" s="24"/>
      <c r="AD89" s="9"/>
      <c r="AE89" s="9"/>
      <c r="AF89" s="9"/>
      <c r="AG89" s="9" t="n">
        <f aca="false">BF89/100*$AG$37</f>
        <v>6419296001.07082</v>
      </c>
      <c r="AH89" s="43" t="n">
        <f aca="false">(AG89-AG88)/AG88</f>
        <v>0.00754071251188898</v>
      </c>
      <c r="AI89" s="43" t="n">
        <f aca="false">(AG89-AG85)/AG85</f>
        <v>0.00878564325359552</v>
      </c>
      <c r="AJ89" s="43" t="n">
        <f aca="false">AB89/AG89</f>
        <v>-0.0151179430104196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7" t="n">
        <f aca="false">workers_and_wage_low!C77</f>
        <v>12851857</v>
      </c>
      <c r="AX89" s="7"/>
      <c r="AY89" s="43" t="n">
        <f aca="false">(AW89-AW88)/AW88</f>
        <v>0.00256424338087271</v>
      </c>
      <c r="AZ89" s="48" t="n">
        <f aca="false">workers_and_wage_low!B77</f>
        <v>7095.5404048898</v>
      </c>
      <c r="BA89" s="43" t="n">
        <f aca="false">(AZ89-AZ88)/AZ88</f>
        <v>0.00496374089129143</v>
      </c>
      <c r="BB89" s="43"/>
      <c r="BC89" s="43"/>
      <c r="BD89" s="43"/>
      <c r="BE89" s="43"/>
      <c r="BF89" s="7" t="n">
        <f aca="false">BF88*(1+AY89)*(1+BA89)*(1-BE89)</f>
        <v>122.245762533373</v>
      </c>
      <c r="BG89" s="7"/>
      <c r="BH89" s="7"/>
      <c r="BI89" s="43" t="n">
        <f aca="false">T96/AG96</f>
        <v>0.0145001241757819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5" t="n">
        <f aca="false">'Low pensions'!Q90</f>
        <v>178132067.174223</v>
      </c>
      <c r="E90" s="6"/>
      <c r="F90" s="8" t="n">
        <f aca="false">'Low pensions'!I90</f>
        <v>32377611.7982762</v>
      </c>
      <c r="G90" s="55" t="n">
        <f aca="false">'Low pensions'!K90</f>
        <v>0</v>
      </c>
      <c r="H90" s="55" t="n">
        <f aca="false">'Low pensions'!V90</f>
        <v>0</v>
      </c>
      <c r="I90" s="55" t="n">
        <f aca="false">'Low pensions'!M90</f>
        <v>0</v>
      </c>
      <c r="J90" s="55" t="n">
        <f aca="false">'Low pensions'!W90</f>
        <v>0</v>
      </c>
      <c r="K90" s="6"/>
      <c r="L90" s="55" t="n">
        <f aca="false">'Low pensions'!N90</f>
        <v>4263690.1746798</v>
      </c>
      <c r="M90" s="8"/>
      <c r="N90" s="55" t="n">
        <f aca="false">'Low pensions'!L90</f>
        <v>1393269.37720191</v>
      </c>
      <c r="O90" s="6"/>
      <c r="P90" s="55" t="n">
        <f aca="false">'Low pensions'!X90</f>
        <v>29789665.6175835</v>
      </c>
      <c r="Q90" s="8"/>
      <c r="R90" s="55" t="n">
        <f aca="false">'Low SIPA income'!G85</f>
        <v>24375632.89662</v>
      </c>
      <c r="S90" s="8"/>
      <c r="T90" s="55" t="n">
        <f aca="false">'Low SIPA income'!J85</f>
        <v>93202345.0577684</v>
      </c>
      <c r="U90" s="6"/>
      <c r="V90" s="55" t="n">
        <f aca="false">'Low SIPA income'!F85</f>
        <v>145353.228383558</v>
      </c>
      <c r="W90" s="8"/>
      <c r="X90" s="55" t="n">
        <f aca="false">'Low SIPA income'!M85</f>
        <v>365085.40320093</v>
      </c>
      <c r="Y90" s="6"/>
      <c r="Z90" s="6" t="n">
        <f aca="false">R90+V90-N90-L90-F90</f>
        <v>-13513585.2251543</v>
      </c>
      <c r="AA90" s="6"/>
      <c r="AB90" s="6" t="n">
        <f aca="false">T90-P90-D90</f>
        <v>-114719387.734038</v>
      </c>
      <c r="AC90" s="24"/>
      <c r="AD90" s="6"/>
      <c r="AE90" s="6"/>
      <c r="AF90" s="6"/>
      <c r="AG90" s="6" t="n">
        <f aca="false">BF90/100*$AG$37</f>
        <v>6442338822.60179</v>
      </c>
      <c r="AH90" s="36" t="n">
        <f aca="false">(AG90-AG89)/AG89</f>
        <v>0.00358961816484579</v>
      </c>
      <c r="AI90" s="36"/>
      <c r="AJ90" s="36" t="n">
        <f aca="false">AB90/AG90</f>
        <v>-0.0178071024969326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0.00321195983678357</v>
      </c>
      <c r="AV90" s="5"/>
      <c r="AW90" s="40" t="n">
        <f aca="false">workers_and_wage_low!C78</f>
        <v>12908887</v>
      </c>
      <c r="AX90" s="5"/>
      <c r="AY90" s="36" t="n">
        <f aca="false">(AW90-AW89)/AW89</f>
        <v>0.00443749101783501</v>
      </c>
      <c r="AZ90" s="41" t="n">
        <f aca="false">workers_and_wage_low!B78</f>
        <v>7089.55086732236</v>
      </c>
      <c r="BA90" s="36" t="n">
        <f aca="false">(AZ90-AZ89)/AZ89</f>
        <v>-0.000844127046801264</v>
      </c>
      <c r="BB90" s="36"/>
      <c r="BC90" s="36"/>
      <c r="BD90" s="36"/>
      <c r="BE90" s="36"/>
      <c r="BF90" s="5" t="n">
        <f aca="false">BF89*(1+AY90)*(1+BA90)*(1-BE90)</f>
        <v>122.684578143138</v>
      </c>
      <c r="BG90" s="5"/>
      <c r="BH90" s="5"/>
      <c r="BI90" s="36" t="n">
        <f aca="false">T97/AG97</f>
        <v>0.0166083869130536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6" t="n">
        <f aca="false">'Low pensions'!Q91</f>
        <v>179501846.251326</v>
      </c>
      <c r="E91" s="9"/>
      <c r="F91" s="42" t="n">
        <f aca="false">'Low pensions'!I91</f>
        <v>32626585.3599229</v>
      </c>
      <c r="G91" s="56" t="n">
        <f aca="false">'Low pensions'!K91</f>
        <v>0</v>
      </c>
      <c r="H91" s="56" t="n">
        <f aca="false">'Low pensions'!V91</f>
        <v>0</v>
      </c>
      <c r="I91" s="56" t="n">
        <f aca="false">'Low pensions'!M91</f>
        <v>0</v>
      </c>
      <c r="J91" s="56" t="n">
        <f aca="false">'Low pensions'!W91</f>
        <v>0</v>
      </c>
      <c r="K91" s="9"/>
      <c r="L91" s="56" t="n">
        <f aca="false">'Low pensions'!N91</f>
        <v>3524505.03885132</v>
      </c>
      <c r="M91" s="42"/>
      <c r="N91" s="56" t="n">
        <f aca="false">'Low pensions'!L91</f>
        <v>1403634.43751678</v>
      </c>
      <c r="O91" s="9"/>
      <c r="P91" s="56" t="n">
        <f aca="false">'Low pensions'!X91</f>
        <v>26011055.9374964</v>
      </c>
      <c r="Q91" s="42"/>
      <c r="R91" s="56" t="n">
        <f aca="false">'Low SIPA income'!G86</f>
        <v>27831265.000964</v>
      </c>
      <c r="S91" s="42"/>
      <c r="T91" s="56" t="n">
        <f aca="false">'Low SIPA income'!J86</f>
        <v>106415253.914237</v>
      </c>
      <c r="U91" s="9"/>
      <c r="V91" s="56" t="n">
        <f aca="false">'Low SIPA income'!F86</f>
        <v>142861.739604412</v>
      </c>
      <c r="W91" s="42"/>
      <c r="X91" s="56" t="n">
        <f aca="false">'Low SIPA income'!M86</f>
        <v>358827.501703862</v>
      </c>
      <c r="Y91" s="9"/>
      <c r="Z91" s="9" t="n">
        <f aca="false">R91+V91-N91-L91-F91</f>
        <v>-9580598.09572251</v>
      </c>
      <c r="AA91" s="9"/>
      <c r="AB91" s="9" t="n">
        <f aca="false">T91-P91-D91</f>
        <v>-99097648.2745859</v>
      </c>
      <c r="AC91" s="24"/>
      <c r="AD91" s="9"/>
      <c r="AE91" s="9"/>
      <c r="AF91" s="9"/>
      <c r="AG91" s="9" t="n">
        <f aca="false">BF91/100*$AG$37</f>
        <v>6439126723.08302</v>
      </c>
      <c r="AH91" s="43" t="n">
        <f aca="false">(AG91-AG90)/AG90</f>
        <v>-0.00049859214288838</v>
      </c>
      <c r="AI91" s="43"/>
      <c r="AJ91" s="43" t="n">
        <f aca="false">AB91/AG91</f>
        <v>-0.0153899204870965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workers_and_wage_low!C79</f>
        <v>12871900</v>
      </c>
      <c r="AX91" s="7"/>
      <c r="AY91" s="43" t="n">
        <f aca="false">(AW91-AW90)/AW90</f>
        <v>-0.00286523539945775</v>
      </c>
      <c r="AZ91" s="48" t="n">
        <f aca="false">workers_and_wage_low!B79</f>
        <v>7106.37751738804</v>
      </c>
      <c r="BA91" s="43" t="n">
        <f aca="false">(AZ91-AZ90)/AZ90</f>
        <v>0.00237344373156767</v>
      </c>
      <c r="BB91" s="43"/>
      <c r="BC91" s="43"/>
      <c r="BD91" s="43"/>
      <c r="BE91" s="43"/>
      <c r="BF91" s="7" t="n">
        <f aca="false">BF90*(1+AY91)*(1+BA91)*(1-BE91)</f>
        <v>122.623408576423</v>
      </c>
      <c r="BG91" s="7"/>
      <c r="BH91" s="7"/>
      <c r="BI91" s="43" t="n">
        <f aca="false">T98/AG98</f>
        <v>0.0145890868136886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6" t="n">
        <f aca="false">'Low pensions'!Q92</f>
        <v>180110471.000713</v>
      </c>
      <c r="E92" s="9"/>
      <c r="F92" s="42" t="n">
        <f aca="false">'Low pensions'!I92</f>
        <v>32737210.1125521</v>
      </c>
      <c r="G92" s="56" t="n">
        <f aca="false">'Low pensions'!K92</f>
        <v>0</v>
      </c>
      <c r="H92" s="56" t="n">
        <f aca="false">'Low pensions'!V92</f>
        <v>0</v>
      </c>
      <c r="I92" s="56" t="n">
        <f aca="false">'Low pensions'!M92</f>
        <v>0</v>
      </c>
      <c r="J92" s="56" t="n">
        <f aca="false">'Low pensions'!W92</f>
        <v>0</v>
      </c>
      <c r="K92" s="9"/>
      <c r="L92" s="56" t="n">
        <f aca="false">'Low pensions'!N92</f>
        <v>3514800.38995698</v>
      </c>
      <c r="M92" s="42"/>
      <c r="N92" s="56" t="n">
        <f aca="false">'Low pensions'!L92</f>
        <v>1407700.05984955</v>
      </c>
      <c r="O92" s="9"/>
      <c r="P92" s="56" t="n">
        <f aca="false">'Low pensions'!X92</f>
        <v>25983066.3227721</v>
      </c>
      <c r="Q92" s="42"/>
      <c r="R92" s="56" t="n">
        <f aca="false">'Low SIPA income'!G87</f>
        <v>24591891.1346344</v>
      </c>
      <c r="S92" s="42"/>
      <c r="T92" s="56" t="n">
        <f aca="false">'Low SIPA income'!J87</f>
        <v>94029227.1742855</v>
      </c>
      <c r="U92" s="9"/>
      <c r="V92" s="56" t="n">
        <f aca="false">'Low SIPA income'!F87</f>
        <v>145177.940896458</v>
      </c>
      <c r="W92" s="42"/>
      <c r="X92" s="56" t="n">
        <f aca="false">'Low SIPA income'!M87</f>
        <v>364645.131570118</v>
      </c>
      <c r="Y92" s="9"/>
      <c r="Z92" s="9" t="n">
        <f aca="false">R92+V92-N92-L92-F92</f>
        <v>-12922641.4868278</v>
      </c>
      <c r="AA92" s="9"/>
      <c r="AB92" s="9" t="n">
        <f aca="false">T92-P92-D92</f>
        <v>-112064310.1492</v>
      </c>
      <c r="AC92" s="24"/>
      <c r="AD92" s="9"/>
      <c r="AE92" s="9"/>
      <c r="AF92" s="9"/>
      <c r="AG92" s="9" t="n">
        <f aca="false">BF92/100*$AG$37</f>
        <v>6492748821.63526</v>
      </c>
      <c r="AH92" s="43" t="n">
        <f aca="false">(AG92-AG91)/AG91</f>
        <v>0.00832754205007576</v>
      </c>
      <c r="AI92" s="43"/>
      <c r="AJ92" s="43" t="n">
        <f aca="false">AB92/AG92</f>
        <v>-0.0172599176755117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7" t="n">
        <f aca="false">workers_and_wage_low!C80</f>
        <v>12929761</v>
      </c>
      <c r="AX92" s="7"/>
      <c r="AY92" s="43" t="n">
        <f aca="false">(AW92-AW91)/AW91</f>
        <v>0.00449514057753712</v>
      </c>
      <c r="AZ92" s="48" t="n">
        <f aca="false">workers_and_wage_low!B80</f>
        <v>7133.49013402688</v>
      </c>
      <c r="BA92" s="43" t="n">
        <f aca="false">(AZ92-AZ91)/AZ91</f>
        <v>0.00381525138124141</v>
      </c>
      <c r="BB92" s="43"/>
      <c r="BC92" s="43"/>
      <c r="BD92" s="43"/>
      <c r="BE92" s="43"/>
      <c r="BF92" s="7" t="n">
        <f aca="false">BF91*(1+AY92)*(1+BA92)*(1-BE92)</f>
        <v>123.644560167666</v>
      </c>
      <c r="BG92" s="7"/>
      <c r="BH92" s="7"/>
      <c r="BI92" s="43" t="n">
        <f aca="false">T99/AG99</f>
        <v>0.016617260874645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6" t="n">
        <f aca="false">'Low pensions'!Q93</f>
        <v>181855870.393599</v>
      </c>
      <c r="E93" s="9"/>
      <c r="F93" s="42" t="n">
        <f aca="false">'Low pensions'!I93</f>
        <v>33054457.1128944</v>
      </c>
      <c r="G93" s="56" t="n">
        <f aca="false">'Low pensions'!K93</f>
        <v>0</v>
      </c>
      <c r="H93" s="56" t="n">
        <f aca="false">'Low pensions'!V93</f>
        <v>0</v>
      </c>
      <c r="I93" s="56" t="n">
        <f aca="false">'Low pensions'!M93</f>
        <v>0</v>
      </c>
      <c r="J93" s="56" t="n">
        <f aca="false">'Low pensions'!W93</f>
        <v>0</v>
      </c>
      <c r="K93" s="9"/>
      <c r="L93" s="56" t="n">
        <f aca="false">'Low pensions'!N93</f>
        <v>3416256.93113304</v>
      </c>
      <c r="M93" s="42"/>
      <c r="N93" s="56" t="n">
        <f aca="false">'Low pensions'!L93</f>
        <v>1420685.68302654</v>
      </c>
      <c r="O93" s="9"/>
      <c r="P93" s="56" t="n">
        <f aca="false">'Low pensions'!X93</f>
        <v>25543166.9138204</v>
      </c>
      <c r="Q93" s="42"/>
      <c r="R93" s="56" t="n">
        <f aca="false">'Low SIPA income'!G88</f>
        <v>28233135.0603739</v>
      </c>
      <c r="S93" s="42"/>
      <c r="T93" s="56" t="n">
        <f aca="false">'Low SIPA income'!J88</f>
        <v>107951838.917151</v>
      </c>
      <c r="U93" s="9"/>
      <c r="V93" s="56" t="n">
        <f aca="false">'Low SIPA income'!F88</f>
        <v>142547.519039382</v>
      </c>
      <c r="W93" s="42"/>
      <c r="X93" s="56" t="n">
        <f aca="false">'Low SIPA income'!M88</f>
        <v>358038.270236809</v>
      </c>
      <c r="Y93" s="9"/>
      <c r="Z93" s="9" t="n">
        <f aca="false">R93+V93-N93-L93-F93</f>
        <v>-9515717.14764072</v>
      </c>
      <c r="AA93" s="9"/>
      <c r="AB93" s="9" t="n">
        <f aca="false">T93-P93-D93</f>
        <v>-99447198.3902679</v>
      </c>
      <c r="AC93" s="24"/>
      <c r="AD93" s="9"/>
      <c r="AE93" s="9"/>
      <c r="AF93" s="9"/>
      <c r="AG93" s="9" t="n">
        <f aca="false">BF93/100*$AG$37</f>
        <v>6502028721.02247</v>
      </c>
      <c r="AH93" s="43" t="n">
        <f aca="false">(AG93-AG92)/AG92</f>
        <v>0.00142927127510112</v>
      </c>
      <c r="AI93" s="43" t="n">
        <f aca="false">(AG93-AG89)/AG89</f>
        <v>0.012888129779004</v>
      </c>
      <c r="AJ93" s="43" t="n">
        <f aca="false">AB93/AG93</f>
        <v>-0.0152947953103827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7" t="n">
        <f aca="false">workers_and_wage_low!C81</f>
        <v>12897550</v>
      </c>
      <c r="AX93" s="7"/>
      <c r="AY93" s="43" t="n">
        <f aca="false">(AW93-AW92)/AW92</f>
        <v>-0.00249122934290897</v>
      </c>
      <c r="AZ93" s="48" t="n">
        <f aca="false">workers_and_wage_low!B81</f>
        <v>7161.52683235144</v>
      </c>
      <c r="BA93" s="43" t="n">
        <f aca="false">(AZ93-AZ92)/AZ92</f>
        <v>0.00393029187645868</v>
      </c>
      <c r="BB93" s="43"/>
      <c r="BC93" s="43"/>
      <c r="BD93" s="43"/>
      <c r="BE93" s="43"/>
      <c r="BF93" s="7" t="n">
        <f aca="false">BF92*(1+AY93)*(1+BA93)*(1-BE93)</f>
        <v>123.821281785836</v>
      </c>
      <c r="BG93" s="7"/>
      <c r="BH93" s="7"/>
      <c r="BI93" s="43" t="n">
        <f aca="false">T100/AG100</f>
        <v>0.0145021162791064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5" t="n">
        <f aca="false">'Low pensions'!Q94</f>
        <v>182957587.448227</v>
      </c>
      <c r="E94" s="6"/>
      <c r="F94" s="8" t="n">
        <f aca="false">'Low pensions'!I94</f>
        <v>33254707.2288457</v>
      </c>
      <c r="G94" s="55" t="n">
        <f aca="false">'Low pensions'!K94</f>
        <v>0</v>
      </c>
      <c r="H94" s="55" t="n">
        <f aca="false">'Low pensions'!V94</f>
        <v>0</v>
      </c>
      <c r="I94" s="55" t="n">
        <f aca="false">'Low pensions'!M94</f>
        <v>0</v>
      </c>
      <c r="J94" s="55" t="n">
        <f aca="false">'Low pensions'!W94</f>
        <v>0</v>
      </c>
      <c r="K94" s="6"/>
      <c r="L94" s="55" t="n">
        <f aca="false">'Low pensions'!N94</f>
        <v>4258792.97062735</v>
      </c>
      <c r="M94" s="8"/>
      <c r="N94" s="55" t="n">
        <f aca="false">'Low pensions'!L94</f>
        <v>1429974.55896393</v>
      </c>
      <c r="O94" s="6"/>
      <c r="P94" s="55" t="n">
        <f aca="false">'Low pensions'!X94</f>
        <v>29966195.0827502</v>
      </c>
      <c r="Q94" s="8"/>
      <c r="R94" s="55" t="n">
        <f aca="false">'Low SIPA income'!G89</f>
        <v>24871010.936228</v>
      </c>
      <c r="S94" s="8"/>
      <c r="T94" s="55" t="n">
        <f aca="false">'Low SIPA income'!J89</f>
        <v>95096465.9274662</v>
      </c>
      <c r="U94" s="6"/>
      <c r="V94" s="55" t="n">
        <f aca="false">'Low SIPA income'!F89</f>
        <v>138980.409679801</v>
      </c>
      <c r="W94" s="8"/>
      <c r="X94" s="55" t="n">
        <f aca="false">'Low SIPA income'!M89</f>
        <v>349078.719951707</v>
      </c>
      <c r="Y94" s="6"/>
      <c r="Z94" s="6" t="n">
        <f aca="false">R94+V94-N94-L94-F94</f>
        <v>-13933483.4125292</v>
      </c>
      <c r="AA94" s="6"/>
      <c r="AB94" s="6" t="n">
        <f aca="false">T94-P94-D94</f>
        <v>-117827316.603511</v>
      </c>
      <c r="AC94" s="24"/>
      <c r="AD94" s="6"/>
      <c r="AE94" s="6"/>
      <c r="AF94" s="6"/>
      <c r="AG94" s="6" t="n">
        <f aca="false">BF94/100*$AG$37</f>
        <v>6521528317.20775</v>
      </c>
      <c r="AH94" s="36" t="n">
        <f aca="false">(AG94-AG93)/AG93</f>
        <v>0.00299900185341203</v>
      </c>
      <c r="AI94" s="36"/>
      <c r="AJ94" s="36" t="n">
        <f aca="false">AB94/AG94</f>
        <v>-0.0180674392369977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0.00265451358216348</v>
      </c>
      <c r="AV94" s="5"/>
      <c r="AW94" s="40" t="n">
        <f aca="false">workers_and_wage_low!C82</f>
        <v>12899655</v>
      </c>
      <c r="AX94" s="5"/>
      <c r="AY94" s="36" t="n">
        <f aca="false">(AW94-AW93)/AW93</f>
        <v>0.000163209291687181</v>
      </c>
      <c r="AZ94" s="41" t="n">
        <f aca="false">workers_and_wage_low!B82</f>
        <v>7181.83212286113</v>
      </c>
      <c r="BA94" s="36" t="n">
        <f aca="false">(AZ94-AZ93)/AZ93</f>
        <v>0.00283532980955484</v>
      </c>
      <c r="BB94" s="36"/>
      <c r="BC94" s="36"/>
      <c r="BD94" s="36"/>
      <c r="BE94" s="36"/>
      <c r="BF94" s="5" t="n">
        <f aca="false">BF93*(1+AY94)*(1+BA94)*(1-BE94)</f>
        <v>124.192622039404</v>
      </c>
      <c r="BG94" s="5"/>
      <c r="BH94" s="5"/>
      <c r="BI94" s="36" t="n">
        <f aca="false">T101/AG101</f>
        <v>0.0166002622014884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6" t="n">
        <f aca="false">'Low pensions'!Q95</f>
        <v>184752595.130187</v>
      </c>
      <c r="E95" s="9"/>
      <c r="F95" s="42" t="n">
        <f aca="false">'Low pensions'!I95</f>
        <v>33580971.1229518</v>
      </c>
      <c r="G95" s="56" t="n">
        <f aca="false">'Low pensions'!K95</f>
        <v>0</v>
      </c>
      <c r="H95" s="56" t="n">
        <f aca="false">'Low pensions'!V95</f>
        <v>0</v>
      </c>
      <c r="I95" s="56" t="n">
        <f aca="false">'Low pensions'!M95</f>
        <v>0</v>
      </c>
      <c r="J95" s="56" t="n">
        <f aca="false">'Low pensions'!W95</f>
        <v>0</v>
      </c>
      <c r="K95" s="9"/>
      <c r="L95" s="56" t="n">
        <f aca="false">'Low pensions'!N95</f>
        <v>3532070.80224507</v>
      </c>
      <c r="M95" s="42"/>
      <c r="N95" s="56" t="n">
        <f aca="false">'Low pensions'!L95</f>
        <v>1444169.11871161</v>
      </c>
      <c r="O95" s="9"/>
      <c r="P95" s="56" t="n">
        <f aca="false">'Low pensions'!X95</f>
        <v>26273324.5759822</v>
      </c>
      <c r="Q95" s="42"/>
      <c r="R95" s="56" t="n">
        <f aca="false">'Low SIPA income'!G90</f>
        <v>28705459.8092708</v>
      </c>
      <c r="S95" s="42"/>
      <c r="T95" s="56" t="n">
        <f aca="false">'Low SIPA income'!J90</f>
        <v>109757813.531748</v>
      </c>
      <c r="U95" s="9"/>
      <c r="V95" s="56" t="n">
        <f aca="false">'Low SIPA income'!F90</f>
        <v>142890.051853767</v>
      </c>
      <c r="W95" s="42"/>
      <c r="X95" s="56" t="n">
        <f aca="false">'Low SIPA income'!M90</f>
        <v>358898.613911592</v>
      </c>
      <c r="Y95" s="9"/>
      <c r="Z95" s="9" t="n">
        <f aca="false">R95+V95-N95-L95-F95</f>
        <v>-9708861.1827839</v>
      </c>
      <c r="AA95" s="9"/>
      <c r="AB95" s="9" t="n">
        <f aca="false">T95-P95-D95</f>
        <v>-101268106.174422</v>
      </c>
      <c r="AC95" s="24"/>
      <c r="AD95" s="9"/>
      <c r="AE95" s="9"/>
      <c r="AF95" s="9"/>
      <c r="AG95" s="9" t="n">
        <f aca="false">BF95/100*$AG$37</f>
        <v>6602810371.87137</v>
      </c>
      <c r="AH95" s="43" t="n">
        <f aca="false">(AG95-AG94)/AG94</f>
        <v>0.0124636512654783</v>
      </c>
      <c r="AI95" s="43"/>
      <c r="AJ95" s="43" t="n">
        <f aca="false">AB95/AG95</f>
        <v>-0.0153371216907627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workers_and_wage_low!C83</f>
        <v>12971670</v>
      </c>
      <c r="AX95" s="7"/>
      <c r="AY95" s="43" t="n">
        <f aca="false">(AW95-AW94)/AW94</f>
        <v>0.00558270744450142</v>
      </c>
      <c r="AZ95" s="48" t="n">
        <f aca="false">workers_and_wage_low!B83</f>
        <v>7230.97555283785</v>
      </c>
      <c r="BA95" s="43" t="n">
        <f aca="false">(AZ95-AZ94)/AZ94</f>
        <v>0.0068427427898631</v>
      </c>
      <c r="BB95" s="43"/>
      <c r="BC95" s="43"/>
      <c r="BD95" s="43"/>
      <c r="BE95" s="43"/>
      <c r="BF95" s="7" t="n">
        <f aca="false">BF94*(1+AY95)*(1+BA95)*(1-BE95)</f>
        <v>125.740515570249</v>
      </c>
      <c r="BG95" s="7"/>
      <c r="BH95" s="7"/>
      <c r="BI95" s="43" t="n">
        <f aca="false">T102/AG102</f>
        <v>0.0144617626906414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6" t="n">
        <f aca="false">'Low pensions'!Q96</f>
        <v>185169993.708044</v>
      </c>
      <c r="E96" s="9"/>
      <c r="F96" s="42" t="n">
        <f aca="false">'Low pensions'!I96</f>
        <v>33656838.2553181</v>
      </c>
      <c r="G96" s="56" t="n">
        <f aca="false">'Low pensions'!K96</f>
        <v>0</v>
      </c>
      <c r="H96" s="56" t="n">
        <f aca="false">'Low pensions'!V96</f>
        <v>0</v>
      </c>
      <c r="I96" s="56" t="n">
        <f aca="false">'Low pensions'!M96</f>
        <v>0</v>
      </c>
      <c r="J96" s="56" t="n">
        <f aca="false">'Low pensions'!W96</f>
        <v>0</v>
      </c>
      <c r="K96" s="9"/>
      <c r="L96" s="56" t="n">
        <f aca="false">'Low pensions'!N96</f>
        <v>3529973.61415602</v>
      </c>
      <c r="M96" s="42"/>
      <c r="N96" s="56" t="n">
        <f aca="false">'Low pensions'!L96</f>
        <v>1445847.27415881</v>
      </c>
      <c r="O96" s="9"/>
      <c r="P96" s="56" t="n">
        <f aca="false">'Low pensions'!X96</f>
        <v>26271674.9731531</v>
      </c>
      <c r="Q96" s="42"/>
      <c r="R96" s="56" t="n">
        <f aca="false">'Low SIPA income'!G91</f>
        <v>24898980.6809652</v>
      </c>
      <c r="S96" s="42"/>
      <c r="T96" s="56" t="n">
        <f aca="false">'Low SIPA income'!J91</f>
        <v>95203410.6706545</v>
      </c>
      <c r="U96" s="9"/>
      <c r="V96" s="56" t="n">
        <f aca="false">'Low SIPA income'!F91</f>
        <v>142915.929738277</v>
      </c>
      <c r="W96" s="42"/>
      <c r="X96" s="56" t="n">
        <f aca="false">'Low SIPA income'!M91</f>
        <v>358963.611696682</v>
      </c>
      <c r="Y96" s="9"/>
      <c r="Z96" s="9" t="n">
        <f aca="false">R96+V96-N96-L96-F96</f>
        <v>-13590762.5329294</v>
      </c>
      <c r="AA96" s="9"/>
      <c r="AB96" s="9" t="n">
        <f aca="false">T96-P96-D96</f>
        <v>-116238258.010542</v>
      </c>
      <c r="AC96" s="24"/>
      <c r="AD96" s="9"/>
      <c r="AE96" s="9"/>
      <c r="AF96" s="9"/>
      <c r="AG96" s="9" t="n">
        <f aca="false">BF96/100*$AG$37</f>
        <v>6565696232.42698</v>
      </c>
      <c r="AH96" s="43" t="n">
        <f aca="false">(AG96-AG95)/AG95</f>
        <v>-0.00562096097784437</v>
      </c>
      <c r="AI96" s="43"/>
      <c r="AJ96" s="43" t="n">
        <f aca="false">AB96/AG96</f>
        <v>-0.0177038738765371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7" t="n">
        <f aca="false">workers_and_wage_low!C84</f>
        <v>12953543</v>
      </c>
      <c r="AX96" s="7"/>
      <c r="AY96" s="43" t="n">
        <f aca="false">(AW96-AW95)/AW95</f>
        <v>-0.0013974299377027</v>
      </c>
      <c r="AZ96" s="48" t="n">
        <f aca="false">workers_and_wage_low!B84</f>
        <v>7200.39256555792</v>
      </c>
      <c r="BA96" s="43" t="n">
        <f aca="false">(AZ96-AZ95)/AZ95</f>
        <v>-0.00422944138815728</v>
      </c>
      <c r="BB96" s="43"/>
      <c r="BC96" s="43"/>
      <c r="BD96" s="43"/>
      <c r="BE96" s="43"/>
      <c r="BF96" s="7" t="n">
        <f aca="false">BF95*(1+AY96)*(1+BA96)*(1-BE96)</f>
        <v>125.033733038894</v>
      </c>
      <c r="BG96" s="7"/>
      <c r="BH96" s="7"/>
      <c r="BI96" s="43" t="n">
        <f aca="false">T103/AG103</f>
        <v>0.0166549474550423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6" t="n">
        <f aca="false">'Low pensions'!Q97</f>
        <v>186054000.113163</v>
      </c>
      <c r="E97" s="9"/>
      <c r="F97" s="42" t="n">
        <f aca="false">'Low pensions'!I97</f>
        <v>33817516.8836312</v>
      </c>
      <c r="G97" s="56" t="n">
        <f aca="false">'Low pensions'!K97</f>
        <v>0</v>
      </c>
      <c r="H97" s="56" t="n">
        <f aca="false">'Low pensions'!V97</f>
        <v>0</v>
      </c>
      <c r="I97" s="56" t="n">
        <f aca="false">'Low pensions'!M97</f>
        <v>0</v>
      </c>
      <c r="J97" s="56" t="n">
        <f aca="false">'Low pensions'!W97</f>
        <v>0</v>
      </c>
      <c r="K97" s="9"/>
      <c r="L97" s="56" t="n">
        <f aca="false">'Low pensions'!N97</f>
        <v>3447776.31817049</v>
      </c>
      <c r="M97" s="42"/>
      <c r="N97" s="56" t="n">
        <f aca="false">'Low pensions'!L97</f>
        <v>1452929.34628222</v>
      </c>
      <c r="O97" s="9"/>
      <c r="P97" s="56" t="n">
        <f aca="false">'Low pensions'!X97</f>
        <v>25884116.2848086</v>
      </c>
      <c r="Q97" s="42"/>
      <c r="R97" s="56" t="n">
        <f aca="false">'Low SIPA income'!G92</f>
        <v>28541338.7090616</v>
      </c>
      <c r="S97" s="42"/>
      <c r="T97" s="56" t="n">
        <f aca="false">'Low SIPA income'!J92</f>
        <v>109130282.280443</v>
      </c>
      <c r="U97" s="9"/>
      <c r="V97" s="56" t="n">
        <f aca="false">'Low SIPA income'!F92</f>
        <v>137632.187199845</v>
      </c>
      <c r="W97" s="42"/>
      <c r="X97" s="56" t="n">
        <f aca="false">'Low SIPA income'!M92</f>
        <v>345692.373785384</v>
      </c>
      <c r="Y97" s="9"/>
      <c r="Z97" s="9" t="n">
        <f aca="false">R97+V97-N97-L97-F97</f>
        <v>-10039251.6518225</v>
      </c>
      <c r="AA97" s="9"/>
      <c r="AB97" s="9" t="n">
        <f aca="false">T97-P97-D97</f>
        <v>-102807834.117528</v>
      </c>
      <c r="AC97" s="24"/>
      <c r="AD97" s="9"/>
      <c r="AE97" s="9"/>
      <c r="AF97" s="9"/>
      <c r="AG97" s="9" t="n">
        <f aca="false">BF97/100*$AG$37</f>
        <v>6570793590.71715</v>
      </c>
      <c r="AH97" s="43" t="n">
        <f aca="false">(AG97-AG96)/AG96</f>
        <v>0.000776362187607967</v>
      </c>
      <c r="AI97" s="43" t="n">
        <f aca="false">(AG97-AG93)/AG93</f>
        <v>0.0105759098652323</v>
      </c>
      <c r="AJ97" s="43" t="n">
        <f aca="false">AB97/AG97</f>
        <v>-0.0156461822606586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7" t="n">
        <f aca="false">workers_and_wage_low!C85</f>
        <v>12951767</v>
      </c>
      <c r="AX97" s="7"/>
      <c r="AY97" s="43" t="n">
        <f aca="false">(AW97-AW96)/AW96</f>
        <v>-0.000137105346390559</v>
      </c>
      <c r="AZ97" s="48" t="n">
        <f aca="false">workers_and_wage_low!B85</f>
        <v>7206.97079230866</v>
      </c>
      <c r="BA97" s="43" t="n">
        <f aca="false">(AZ97-AZ96)/AZ96</f>
        <v>0.000913592792454864</v>
      </c>
      <c r="BB97" s="43"/>
      <c r="BC97" s="43"/>
      <c r="BD97" s="43"/>
      <c r="BE97" s="43"/>
      <c r="BF97" s="7" t="n">
        <f aca="false">BF96*(1+AY97)*(1+BA97)*(1-BE97)</f>
        <v>125.130804501401</v>
      </c>
      <c r="BG97" s="7"/>
      <c r="BH97" s="7"/>
      <c r="BI97" s="43" t="n">
        <f aca="false">T104/AG104</f>
        <v>0.0145166291666746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5" t="n">
        <f aca="false">'Low pensions'!Q98</f>
        <v>186554421.851561</v>
      </c>
      <c r="E98" s="6"/>
      <c r="F98" s="8" t="n">
        <f aca="false">'Low pensions'!I98</f>
        <v>33908474.4581898</v>
      </c>
      <c r="G98" s="55" t="n">
        <f aca="false">'Low pensions'!K98</f>
        <v>0</v>
      </c>
      <c r="H98" s="55" t="n">
        <f aca="false">'Low pensions'!V98</f>
        <v>0</v>
      </c>
      <c r="I98" s="55" t="n">
        <f aca="false">'Low pensions'!M98</f>
        <v>0</v>
      </c>
      <c r="J98" s="55" t="n">
        <f aca="false">'Low pensions'!W98</f>
        <v>0</v>
      </c>
      <c r="K98" s="6"/>
      <c r="L98" s="55" t="n">
        <f aca="false">'Low pensions'!N98</f>
        <v>4240134.48724962</v>
      </c>
      <c r="M98" s="8"/>
      <c r="N98" s="55" t="n">
        <f aca="false">'Low pensions'!L98</f>
        <v>1455309.53080503</v>
      </c>
      <c r="O98" s="6"/>
      <c r="P98" s="55" t="n">
        <f aca="false">'Low pensions'!X98</f>
        <v>30008761.663849</v>
      </c>
      <c r="Q98" s="8"/>
      <c r="R98" s="55" t="n">
        <f aca="false">'Low SIPA income'!G93</f>
        <v>25261652.3092113</v>
      </c>
      <c r="S98" s="8"/>
      <c r="T98" s="55" t="n">
        <f aca="false">'Low SIPA income'!J93</f>
        <v>96590117.0746199</v>
      </c>
      <c r="U98" s="6"/>
      <c r="V98" s="55" t="n">
        <f aca="false">'Low SIPA income'!F93</f>
        <v>140711.028413037</v>
      </c>
      <c r="W98" s="8"/>
      <c r="X98" s="55" t="n">
        <f aca="false">'Low SIPA income'!M93</f>
        <v>353425.535258369</v>
      </c>
      <c r="Y98" s="6"/>
      <c r="Z98" s="6" t="n">
        <f aca="false">R98+V98-N98-L98-F98</f>
        <v>-14201555.1386201</v>
      </c>
      <c r="AA98" s="6"/>
      <c r="AB98" s="6" t="n">
        <f aca="false">T98-P98-D98</f>
        <v>-119973066.44079</v>
      </c>
      <c r="AC98" s="24"/>
      <c r="AD98" s="6"/>
      <c r="AE98" s="6"/>
      <c r="AF98" s="6"/>
      <c r="AG98" s="6" t="n">
        <f aca="false">BF98/100*$AG$37</f>
        <v>6620710282.1536</v>
      </c>
      <c r="AH98" s="36" t="n">
        <f aca="false">(AG98-AG97)/AG97</f>
        <v>0.00759675231724999</v>
      </c>
      <c r="AI98" s="36"/>
      <c r="AJ98" s="36" t="n">
        <f aca="false">AB98/AG98</f>
        <v>-0.018120875454131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0.00383389526848466</v>
      </c>
      <c r="AV98" s="5"/>
      <c r="AW98" s="40" t="n">
        <f aca="false">workers_and_wage_low!C86</f>
        <v>12988430</v>
      </c>
      <c r="AX98" s="5"/>
      <c r="AY98" s="36" t="n">
        <f aca="false">(AW98-AW97)/AW97</f>
        <v>0.00283073344355253</v>
      </c>
      <c r="AZ98" s="41" t="n">
        <f aca="false">workers_and_wage_low!B86</f>
        <v>7241.22239397267</v>
      </c>
      <c r="BA98" s="36" t="n">
        <f aca="false">(AZ98-AZ97)/AZ97</f>
        <v>0.00475256562723402</v>
      </c>
      <c r="BB98" s="36"/>
      <c r="BC98" s="36"/>
      <c r="BD98" s="36"/>
      <c r="BE98" s="36"/>
      <c r="BF98" s="5" t="n">
        <f aca="false">BF97*(1+AY98)*(1+BA98)*(1-BE98)</f>
        <v>126.081392230456</v>
      </c>
      <c r="BG98" s="5"/>
      <c r="BH98" s="5"/>
      <c r="BI98" s="36" t="n">
        <f aca="false">T105/AG105</f>
        <v>0.0166668660370958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6" t="n">
        <f aca="false">'Low pensions'!Q99</f>
        <v>188811800.595617</v>
      </c>
      <c r="E99" s="9"/>
      <c r="F99" s="42" t="n">
        <f aca="false">'Low pensions'!I99</f>
        <v>34318779.7660222</v>
      </c>
      <c r="G99" s="56" t="n">
        <f aca="false">'Low pensions'!K99</f>
        <v>0</v>
      </c>
      <c r="H99" s="56" t="n">
        <f aca="false">'Low pensions'!V99</f>
        <v>0</v>
      </c>
      <c r="I99" s="56" t="n">
        <f aca="false">'Low pensions'!M99</f>
        <v>0</v>
      </c>
      <c r="J99" s="56" t="n">
        <f aca="false">'Low pensions'!W99</f>
        <v>0</v>
      </c>
      <c r="K99" s="9"/>
      <c r="L99" s="56" t="n">
        <f aca="false">'Low pensions'!N99</f>
        <v>3503194.99423537</v>
      </c>
      <c r="M99" s="42"/>
      <c r="N99" s="56" t="n">
        <f aca="false">'Low pensions'!L99</f>
        <v>1473252.67200857</v>
      </c>
      <c r="O99" s="9"/>
      <c r="P99" s="56" t="n">
        <f aca="false">'Low pensions'!X99</f>
        <v>26283497.0001545</v>
      </c>
      <c r="Q99" s="42"/>
      <c r="R99" s="56" t="n">
        <f aca="false">'Low SIPA income'!G94</f>
        <v>28749188.8166585</v>
      </c>
      <c r="S99" s="42"/>
      <c r="T99" s="56" t="n">
        <f aca="false">'Low SIPA income'!J94</f>
        <v>109925015.181562</v>
      </c>
      <c r="U99" s="9"/>
      <c r="V99" s="56" t="n">
        <f aca="false">'Low SIPA income'!F94</f>
        <v>141150.877219255</v>
      </c>
      <c r="W99" s="42"/>
      <c r="X99" s="56" t="n">
        <f aca="false">'Low SIPA income'!M94</f>
        <v>354530.30864766</v>
      </c>
      <c r="Y99" s="9"/>
      <c r="Z99" s="9" t="n">
        <f aca="false">R99+V99-N99-L99-F99</f>
        <v>-10404887.7383883</v>
      </c>
      <c r="AA99" s="9"/>
      <c r="AB99" s="9" t="n">
        <f aca="false">T99-P99-D99</f>
        <v>-105170282.414209</v>
      </c>
      <c r="AC99" s="24"/>
      <c r="AD99" s="9"/>
      <c r="AE99" s="9"/>
      <c r="AF99" s="9"/>
      <c r="AG99" s="9" t="n">
        <f aca="false">BF99/100*$AG$37</f>
        <v>6615110397.00218</v>
      </c>
      <c r="AH99" s="43" t="n">
        <f aca="false">(AG99-AG98)/AG98</f>
        <v>-0.000845813351252268</v>
      </c>
      <c r="AI99" s="43"/>
      <c r="AJ99" s="43" t="n">
        <f aca="false">AB99/AG99</f>
        <v>-0.0158984924063958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workers_and_wage_low!C87</f>
        <v>12993046</v>
      </c>
      <c r="AX99" s="7"/>
      <c r="AY99" s="43" t="n">
        <f aca="false">(AW99-AW98)/AW98</f>
        <v>0.000355393223045433</v>
      </c>
      <c r="AZ99" s="48" t="n">
        <f aca="false">workers_and_wage_low!B87</f>
        <v>7232.52728021158</v>
      </c>
      <c r="BA99" s="43" t="n">
        <f aca="false">(AZ99-AZ98)/AZ98</f>
        <v>-0.00120077982528546</v>
      </c>
      <c r="BB99" s="43"/>
      <c r="BC99" s="43"/>
      <c r="BD99" s="43"/>
      <c r="BE99" s="43"/>
      <c r="BF99" s="7" t="n">
        <f aca="false">BF98*(1+AY99)*(1+BA99)*(1-BE99)</f>
        <v>125.974750905563</v>
      </c>
      <c r="BG99" s="7"/>
      <c r="BH99" s="7"/>
      <c r="BI99" s="43" t="n">
        <f aca="false">T106/AG106</f>
        <v>0.0145331323239339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6" t="n">
        <f aca="false">'Low pensions'!Q100</f>
        <v>189779442.843147</v>
      </c>
      <c r="E100" s="9"/>
      <c r="F100" s="42" t="n">
        <f aca="false">'Low pensions'!I100</f>
        <v>34494660.1987097</v>
      </c>
      <c r="G100" s="56" t="n">
        <f aca="false">'Low pensions'!K100</f>
        <v>0</v>
      </c>
      <c r="H100" s="56" t="n">
        <f aca="false">'Low pensions'!V100</f>
        <v>0</v>
      </c>
      <c r="I100" s="56" t="n">
        <f aca="false">'Low pensions'!M100</f>
        <v>0</v>
      </c>
      <c r="J100" s="56" t="n">
        <f aca="false">'Low pensions'!W100</f>
        <v>0</v>
      </c>
      <c r="K100" s="9"/>
      <c r="L100" s="56" t="n">
        <f aca="false">'Low pensions'!N100</f>
        <v>3482091.25418536</v>
      </c>
      <c r="M100" s="42"/>
      <c r="N100" s="56" t="n">
        <f aca="false">'Low pensions'!L100</f>
        <v>1481275.97101324</v>
      </c>
      <c r="O100" s="9"/>
      <c r="P100" s="56" t="n">
        <f aca="false">'Low pensions'!X100</f>
        <v>26218131.4165798</v>
      </c>
      <c r="Q100" s="42"/>
      <c r="R100" s="56" t="n">
        <f aca="false">'Low SIPA income'!G95</f>
        <v>25166976.7069087</v>
      </c>
      <c r="S100" s="42"/>
      <c r="T100" s="56" t="n">
        <f aca="false">'Low SIPA income'!J95</f>
        <v>96228116.7035203</v>
      </c>
      <c r="U100" s="9"/>
      <c r="V100" s="56" t="n">
        <f aca="false">'Low SIPA income'!F95</f>
        <v>142751.69179551</v>
      </c>
      <c r="W100" s="42"/>
      <c r="X100" s="56" t="n">
        <f aca="false">'Low SIPA income'!M95</f>
        <v>358551.093335562</v>
      </c>
      <c r="Y100" s="9"/>
      <c r="Z100" s="9" t="n">
        <f aca="false">R100+V100-N100-L100-F100</f>
        <v>-14148299.0252042</v>
      </c>
      <c r="AA100" s="9"/>
      <c r="AB100" s="9" t="n">
        <f aca="false">T100-P100-D100</f>
        <v>-119769457.556206</v>
      </c>
      <c r="AC100" s="24"/>
      <c r="AD100" s="9"/>
      <c r="AE100" s="9"/>
      <c r="AF100" s="9"/>
      <c r="AG100" s="9" t="n">
        <f aca="false">BF100/100*$AG$37</f>
        <v>6635453395.31986</v>
      </c>
      <c r="AH100" s="43" t="n">
        <f aca="false">(AG100-AG99)/AG99</f>
        <v>0.00307523187018895</v>
      </c>
      <c r="AI100" s="43"/>
      <c r="AJ100" s="43" t="n">
        <f aca="false">AB100/AG100</f>
        <v>-0.018049928229574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7" t="n">
        <f aca="false">workers_and_wage_low!C88</f>
        <v>12979306</v>
      </c>
      <c r="AX100" s="7"/>
      <c r="AY100" s="43" t="n">
        <f aca="false">(AW100-AW99)/AW99</f>
        <v>-0.00105748875206014</v>
      </c>
      <c r="AZ100" s="48" t="n">
        <f aca="false">workers_and_wage_low!B88</f>
        <v>7262.44893666863</v>
      </c>
      <c r="BA100" s="43" t="n">
        <f aca="false">(AZ100-AZ99)/AZ99</f>
        <v>0.00413709555426383</v>
      </c>
      <c r="BB100" s="43"/>
      <c r="BC100" s="43"/>
      <c r="BD100" s="43"/>
      <c r="BE100" s="43"/>
      <c r="BF100" s="7" t="n">
        <f aca="false">BF99*(1+AY100)*(1+BA100)*(1-BE100)</f>
        <v>126.362152474387</v>
      </c>
      <c r="BG100" s="7"/>
      <c r="BH100" s="7"/>
      <c r="BI100" s="43" t="n">
        <f aca="false">T107/AG107</f>
        <v>0.01664313619553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6" t="n">
        <f aca="false">'Low pensions'!Q101</f>
        <v>190744408.74922</v>
      </c>
      <c r="E101" s="9"/>
      <c r="F101" s="42" t="n">
        <f aca="false">'Low pensions'!I101</f>
        <v>34670054.1746571</v>
      </c>
      <c r="G101" s="56" t="n">
        <f aca="false">'Low pensions'!K101</f>
        <v>0</v>
      </c>
      <c r="H101" s="56" t="n">
        <f aca="false">'Low pensions'!V101</f>
        <v>0</v>
      </c>
      <c r="I101" s="56" t="n">
        <f aca="false">'Low pensions'!M101</f>
        <v>0</v>
      </c>
      <c r="J101" s="56" t="n">
        <f aca="false">'Low pensions'!W101</f>
        <v>0</v>
      </c>
      <c r="K101" s="9"/>
      <c r="L101" s="56" t="n">
        <f aca="false">'Low pensions'!N101</f>
        <v>3451899.93289542</v>
      </c>
      <c r="M101" s="42"/>
      <c r="N101" s="56" t="n">
        <f aca="false">'Low pensions'!L101</f>
        <v>1488904.40593339</v>
      </c>
      <c r="O101" s="9"/>
      <c r="P101" s="56" t="n">
        <f aca="false">'Low pensions'!X101</f>
        <v>26103437.9050612</v>
      </c>
      <c r="Q101" s="42"/>
      <c r="R101" s="56" t="n">
        <f aca="false">'Low SIPA income'!G96</f>
        <v>28966815.3757451</v>
      </c>
      <c r="S101" s="42"/>
      <c r="T101" s="56" t="n">
        <f aca="false">'Low SIPA income'!J96</f>
        <v>110757129.192294</v>
      </c>
      <c r="U101" s="9"/>
      <c r="V101" s="56" t="n">
        <f aca="false">'Low SIPA income'!F96</f>
        <v>142884.365079148</v>
      </c>
      <c r="W101" s="42"/>
      <c r="X101" s="56" t="n">
        <f aca="false">'Low SIPA income'!M96</f>
        <v>358884.330373292</v>
      </c>
      <c r="Y101" s="9"/>
      <c r="Z101" s="9" t="n">
        <f aca="false">R101+V101-N101-L101-F101</f>
        <v>-10501158.7726617</v>
      </c>
      <c r="AA101" s="9"/>
      <c r="AB101" s="9" t="n">
        <f aca="false">T101-P101-D101</f>
        <v>-106090717.461988</v>
      </c>
      <c r="AC101" s="24"/>
      <c r="AD101" s="9"/>
      <c r="AE101" s="9"/>
      <c r="AF101" s="9"/>
      <c r="AG101" s="9" t="n">
        <f aca="false">BF101/100*$AG$37</f>
        <v>6672010830.18817</v>
      </c>
      <c r="AH101" s="43" t="n">
        <f aca="false">(AG101-AG100)/AG100</f>
        <v>0.00550941023775198</v>
      </c>
      <c r="AI101" s="43" t="n">
        <f aca="false">(AG101-AG97)/AG97</f>
        <v>0.0154041118585749</v>
      </c>
      <c r="AJ101" s="43" t="n">
        <f aca="false">AB101/AG101</f>
        <v>-0.0159008610990213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7" t="n">
        <f aca="false">workers_and_wage_low!C89</f>
        <v>12999093</v>
      </c>
      <c r="AX101" s="7"/>
      <c r="AY101" s="43" t="n">
        <f aca="false">(AW101-AW100)/AW100</f>
        <v>0.00152450369842579</v>
      </c>
      <c r="AZ101" s="48" t="n">
        <f aca="false">workers_and_wage_low!B89</f>
        <v>7291.34506467387</v>
      </c>
      <c r="BA101" s="43" t="n">
        <f aca="false">(AZ101-AZ100)/AZ100</f>
        <v>0.00397884078183893</v>
      </c>
      <c r="BB101" s="43"/>
      <c r="BC101" s="43"/>
      <c r="BD101" s="43"/>
      <c r="BE101" s="43"/>
      <c r="BF101" s="7" t="n">
        <f aca="false">BF100*(1+AY101)*(1+BA101)*(1-BE101)</f>
        <v>127.058333410894</v>
      </c>
      <c r="BG101" s="7"/>
      <c r="BH101" s="7"/>
      <c r="BI101" s="43" t="n">
        <f aca="false">T108/AG108</f>
        <v>0.0145345696500549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5" t="n">
        <f aca="false">'Low pensions'!Q102</f>
        <v>191771190.47882</v>
      </c>
      <c r="E102" s="6"/>
      <c r="F102" s="8" t="n">
        <f aca="false">'Low pensions'!I102</f>
        <v>34856683.9082582</v>
      </c>
      <c r="G102" s="55" t="n">
        <f aca="false">'Low pensions'!K102</f>
        <v>0</v>
      </c>
      <c r="H102" s="55" t="n">
        <f aca="false">'Low pensions'!V102</f>
        <v>0</v>
      </c>
      <c r="I102" s="55" t="n">
        <f aca="false">'Low pensions'!M102</f>
        <v>0</v>
      </c>
      <c r="J102" s="55" t="n">
        <f aca="false">'Low pensions'!W102</f>
        <v>0</v>
      </c>
      <c r="K102" s="6"/>
      <c r="L102" s="55" t="n">
        <f aca="false">'Low pensions'!N102</f>
        <v>4219687.62473529</v>
      </c>
      <c r="M102" s="8"/>
      <c r="N102" s="55" t="n">
        <f aca="false">'Low pensions'!L102</f>
        <v>1496292.3814249</v>
      </c>
      <c r="O102" s="6"/>
      <c r="P102" s="55" t="n">
        <f aca="false">'Low pensions'!X102</f>
        <v>30128138.3492766</v>
      </c>
      <c r="Q102" s="8"/>
      <c r="R102" s="55" t="n">
        <f aca="false">'Low SIPA income'!G97</f>
        <v>25105047.8566795</v>
      </c>
      <c r="S102" s="8"/>
      <c r="T102" s="55" t="n">
        <f aca="false">'Low SIPA income'!J97</f>
        <v>95991326.3771903</v>
      </c>
      <c r="U102" s="6"/>
      <c r="V102" s="55" t="n">
        <f aca="false">'Low SIPA income'!F97</f>
        <v>147046.863725271</v>
      </c>
      <c r="W102" s="8"/>
      <c r="X102" s="55" t="n">
        <f aca="false">'Low SIPA income'!M97</f>
        <v>369339.326890695</v>
      </c>
      <c r="Y102" s="6"/>
      <c r="Z102" s="6" t="n">
        <f aca="false">R102+V102-N102-L102-F102</f>
        <v>-15320569.1940137</v>
      </c>
      <c r="AA102" s="6"/>
      <c r="AB102" s="6" t="n">
        <f aca="false">T102-P102-D102</f>
        <v>-125908002.450906</v>
      </c>
      <c r="AC102" s="24"/>
      <c r="AD102" s="6"/>
      <c r="AE102" s="6"/>
      <c r="AF102" s="6"/>
      <c r="AG102" s="6" t="n">
        <f aca="false">BF102/100*$AG$37</f>
        <v>6637595183.28349</v>
      </c>
      <c r="AH102" s="36" t="n">
        <f aca="false">(AG102-AG101)/AG101</f>
        <v>-0.00515821208637096</v>
      </c>
      <c r="AI102" s="36"/>
      <c r="AJ102" s="36" t="n">
        <f aca="false">AB102/AG102</f>
        <v>-0.0189689185577332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0.0020617003222237</v>
      </c>
      <c r="AV102" s="5"/>
      <c r="AW102" s="40" t="n">
        <f aca="false">workers_and_wage_low!C90</f>
        <v>12971080</v>
      </c>
      <c r="AX102" s="5"/>
      <c r="AY102" s="36" t="n">
        <f aca="false">(AW102-AW101)/AW101</f>
        <v>-0.00215499650629471</v>
      </c>
      <c r="AZ102" s="41" t="n">
        <f aca="false">workers_and_wage_low!B90</f>
        <v>7269.40029266893</v>
      </c>
      <c r="BA102" s="36" t="n">
        <f aca="false">(AZ102-AZ101)/AZ101</f>
        <v>-0.00300970147624245</v>
      </c>
      <c r="BB102" s="36"/>
      <c r="BC102" s="36"/>
      <c r="BD102" s="36"/>
      <c r="BE102" s="36"/>
      <c r="BF102" s="5" t="n">
        <f aca="false">BF101*(1+AY102)*(1+BA102)*(1-BE102)</f>
        <v>126.40293957982</v>
      </c>
      <c r="BG102" s="5"/>
      <c r="BH102" s="5"/>
      <c r="BI102" s="36" t="n">
        <f aca="false">T109/AG109</f>
        <v>0.0166933912259141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6" t="n">
        <f aca="false">'Low pensions'!Q103</f>
        <v>193329778.309989</v>
      </c>
      <c r="E103" s="9"/>
      <c r="F103" s="42" t="n">
        <f aca="false">'Low pensions'!I103</f>
        <v>35139975.695928</v>
      </c>
      <c r="G103" s="56" t="n">
        <f aca="false">'Low pensions'!K103</f>
        <v>0</v>
      </c>
      <c r="H103" s="56" t="n">
        <f aca="false">'Low pensions'!V103</f>
        <v>0</v>
      </c>
      <c r="I103" s="56" t="n">
        <f aca="false">'Low pensions'!M103</f>
        <v>0</v>
      </c>
      <c r="J103" s="56" t="n">
        <f aca="false">'Low pensions'!W103</f>
        <v>0</v>
      </c>
      <c r="K103" s="9"/>
      <c r="L103" s="56" t="n">
        <f aca="false">'Low pensions'!N103</f>
        <v>3552132.38310305</v>
      </c>
      <c r="M103" s="42"/>
      <c r="N103" s="56" t="n">
        <f aca="false">'Low pensions'!L103</f>
        <v>1507313.00776877</v>
      </c>
      <c r="O103" s="9"/>
      <c r="P103" s="56" t="n">
        <f aca="false">'Low pensions'!X103</f>
        <v>26724823.2615562</v>
      </c>
      <c r="Q103" s="42"/>
      <c r="R103" s="56" t="n">
        <f aca="false">'Low SIPA income'!G98</f>
        <v>29044786.0478875</v>
      </c>
      <c r="S103" s="42"/>
      <c r="T103" s="56" t="n">
        <f aca="false">'Low SIPA income'!J98</f>
        <v>111055256.815081</v>
      </c>
      <c r="U103" s="9"/>
      <c r="V103" s="56" t="n">
        <f aca="false">'Low SIPA income'!F98</f>
        <v>148174.664032919</v>
      </c>
      <c r="W103" s="42"/>
      <c r="X103" s="56" t="n">
        <f aca="false">'Low SIPA income'!M98</f>
        <v>372172.036109655</v>
      </c>
      <c r="Y103" s="9"/>
      <c r="Z103" s="9" t="n">
        <f aca="false">R103+V103-N103-L103-F103</f>
        <v>-11006460.3748794</v>
      </c>
      <c r="AA103" s="9"/>
      <c r="AB103" s="9" t="n">
        <f aca="false">T103-P103-D103</f>
        <v>-108999344.756464</v>
      </c>
      <c r="AC103" s="24"/>
      <c r="AD103" s="9"/>
      <c r="AE103" s="9"/>
      <c r="AF103" s="9"/>
      <c r="AG103" s="9" t="n">
        <f aca="false">BF103/100*$AG$37</f>
        <v>6668004033.92801</v>
      </c>
      <c r="AH103" s="43" t="n">
        <f aca="false">(AG103-AG102)/AG102</f>
        <v>0.00458130539824156</v>
      </c>
      <c r="AI103" s="43"/>
      <c r="AJ103" s="43" t="n">
        <f aca="false">AB103/AG103</f>
        <v>-0.0163466224978053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workers_and_wage_low!C91</f>
        <v>12979498</v>
      </c>
      <c r="AX103" s="7"/>
      <c r="AY103" s="43" t="n">
        <f aca="false">(AW103-AW102)/AW102</f>
        <v>0.000648982197318959</v>
      </c>
      <c r="AZ103" s="48" t="n">
        <f aca="false">workers_and_wage_low!B91</f>
        <v>7297.96738456252</v>
      </c>
      <c r="BA103" s="43" t="n">
        <f aca="false">(AZ103-AZ102)/AZ102</f>
        <v>0.0039297728483043</v>
      </c>
      <c r="BB103" s="43"/>
      <c r="BC103" s="43"/>
      <c r="BD103" s="43"/>
      <c r="BE103" s="43"/>
      <c r="BF103" s="7" t="n">
        <f aca="false">BF102*(1+AY103)*(1+BA103)*(1-BE103)</f>
        <v>126.98203004927</v>
      </c>
      <c r="BG103" s="7"/>
      <c r="BH103" s="7"/>
      <c r="BI103" s="43" t="n">
        <f aca="false">T110/AG110</f>
        <v>0.0146038262643844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6" t="n">
        <f aca="false">'Low pensions'!Q104</f>
        <v>194102410.747639</v>
      </c>
      <c r="E104" s="9"/>
      <c r="F104" s="42" t="n">
        <f aca="false">'Low pensions'!I104</f>
        <v>35280410.7872949</v>
      </c>
      <c r="G104" s="56" t="n">
        <f aca="false">'Low pensions'!K104</f>
        <v>0</v>
      </c>
      <c r="H104" s="56" t="n">
        <f aca="false">'Low pensions'!V104</f>
        <v>0</v>
      </c>
      <c r="I104" s="56" t="n">
        <f aca="false">'Low pensions'!M104</f>
        <v>0</v>
      </c>
      <c r="J104" s="56" t="n">
        <f aca="false">'Low pensions'!W104</f>
        <v>0</v>
      </c>
      <c r="K104" s="9"/>
      <c r="L104" s="56" t="n">
        <f aca="false">'Low pensions'!N104</f>
        <v>3536240.20492487</v>
      </c>
      <c r="M104" s="42"/>
      <c r="N104" s="56" t="n">
        <f aca="false">'Low pensions'!L104</f>
        <v>1513523.39819103</v>
      </c>
      <c r="O104" s="9"/>
      <c r="P104" s="56" t="n">
        <f aca="false">'Low pensions'!X104</f>
        <v>26676526.4091834</v>
      </c>
      <c r="Q104" s="42"/>
      <c r="R104" s="56" t="n">
        <f aca="false">'Low SIPA income'!G99</f>
        <v>25418143.3386566</v>
      </c>
      <c r="S104" s="42"/>
      <c r="T104" s="56" t="n">
        <f aca="false">'Low SIPA income'!J99</f>
        <v>97188474.0890474</v>
      </c>
      <c r="U104" s="9"/>
      <c r="V104" s="56" t="n">
        <f aca="false">'Low SIPA income'!F99</f>
        <v>147106.42708876</v>
      </c>
      <c r="W104" s="42"/>
      <c r="X104" s="56" t="n">
        <f aca="false">'Low SIPA income'!M99</f>
        <v>369488.932887183</v>
      </c>
      <c r="Y104" s="9"/>
      <c r="Z104" s="9" t="n">
        <f aca="false">R104+V104-N104-L104-F104</f>
        <v>-14764924.6246654</v>
      </c>
      <c r="AA104" s="9"/>
      <c r="AB104" s="9" t="n">
        <f aca="false">T104-P104-D104</f>
        <v>-123590463.067775</v>
      </c>
      <c r="AC104" s="24"/>
      <c r="AD104" s="9"/>
      <c r="AE104" s="9"/>
      <c r="AF104" s="9"/>
      <c r="AG104" s="9" t="n">
        <f aca="false">BF104/100*$AG$37</f>
        <v>6694975326.10118</v>
      </c>
      <c r="AH104" s="43" t="n">
        <f aca="false">(AG104-AG103)/AG103</f>
        <v>0.00404488240198003</v>
      </c>
      <c r="AI104" s="43"/>
      <c r="AJ104" s="43" t="n">
        <f aca="false">AB104/AG104</f>
        <v>-0.018460182009326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7" t="n">
        <f aca="false">workers_and_wage_low!C92</f>
        <v>13020892</v>
      </c>
      <c r="AX104" s="7"/>
      <c r="AY104" s="43" t="n">
        <f aca="false">(AW104-AW103)/AW103</f>
        <v>0.00318918343375067</v>
      </c>
      <c r="AZ104" s="48" t="n">
        <f aca="false">workers_and_wage_low!B92</f>
        <v>7304.19239502342</v>
      </c>
      <c r="BA104" s="43" t="n">
        <f aca="false">(AZ104-AZ103)/AZ103</f>
        <v>0.000852978662808577</v>
      </c>
      <c r="BB104" s="43"/>
      <c r="BC104" s="43"/>
      <c r="BD104" s="43"/>
      <c r="BE104" s="43"/>
      <c r="BF104" s="7" t="n">
        <f aca="false">BF103*(1+AY104)*(1+BA104)*(1-BE104)</f>
        <v>127.495657427984</v>
      </c>
      <c r="BG104" s="7"/>
      <c r="BH104" s="7"/>
      <c r="BI104" s="43" t="n">
        <f aca="false">T111/AG111</f>
        <v>0.0166950420724677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6" t="n">
        <f aca="false">'Low pensions'!Q105</f>
        <v>195755663.925757</v>
      </c>
      <c r="E105" s="9"/>
      <c r="F105" s="42" t="n">
        <f aca="false">'Low pensions'!I105</f>
        <v>35580909.1223477</v>
      </c>
      <c r="G105" s="56" t="n">
        <f aca="false">'Low pensions'!K105</f>
        <v>0</v>
      </c>
      <c r="H105" s="56" t="n">
        <f aca="false">'Low pensions'!V105</f>
        <v>0</v>
      </c>
      <c r="I105" s="56" t="n">
        <f aca="false">'Low pensions'!M105</f>
        <v>0</v>
      </c>
      <c r="J105" s="56" t="n">
        <f aca="false">'Low pensions'!W105</f>
        <v>0</v>
      </c>
      <c r="K105" s="9"/>
      <c r="L105" s="56" t="n">
        <f aca="false">'Low pensions'!N105</f>
        <v>3510665.7142942</v>
      </c>
      <c r="M105" s="42"/>
      <c r="N105" s="56" t="n">
        <f aca="false">'Low pensions'!L105</f>
        <v>1525664.96232012</v>
      </c>
      <c r="O105" s="9"/>
      <c r="P105" s="56" t="n">
        <f aca="false">'Low pensions'!X105</f>
        <v>26610619.5592225</v>
      </c>
      <c r="Q105" s="42"/>
      <c r="R105" s="56" t="n">
        <f aca="false">'Low SIPA income'!G100</f>
        <v>29322598.9650447</v>
      </c>
      <c r="S105" s="42"/>
      <c r="T105" s="56" t="n">
        <f aca="false">'Low SIPA income'!J100</f>
        <v>112117498.582349</v>
      </c>
      <c r="U105" s="9"/>
      <c r="V105" s="56" t="n">
        <f aca="false">'Low SIPA income'!F100</f>
        <v>143442.038684192</v>
      </c>
      <c r="W105" s="42"/>
      <c r="X105" s="56" t="n">
        <f aca="false">'Low SIPA income'!M100</f>
        <v>360285.045687401</v>
      </c>
      <c r="Y105" s="9"/>
      <c r="Z105" s="9" t="n">
        <f aca="false">R105+V105-N105-L105-F105</f>
        <v>-11151198.7952331</v>
      </c>
      <c r="AA105" s="9"/>
      <c r="AB105" s="9" t="n">
        <f aca="false">T105-P105-D105</f>
        <v>-110248784.90263</v>
      </c>
      <c r="AC105" s="24"/>
      <c r="AD105" s="9"/>
      <c r="AE105" s="9"/>
      <c r="AF105" s="9"/>
      <c r="AG105" s="9" t="n">
        <f aca="false">BF105/100*$AG$37</f>
        <v>6726969445.41384</v>
      </c>
      <c r="AH105" s="43" t="n">
        <f aca="false">(AG105-AG104)/AG104</f>
        <v>0.00477882557504419</v>
      </c>
      <c r="AI105" s="43" t="n">
        <f aca="false">(AG105-AG101)/AG101</f>
        <v>0.00823718915098399</v>
      </c>
      <c r="AJ105" s="43" t="n">
        <f aca="false">AB105/AG105</f>
        <v>-0.0163890717502505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7" t="n">
        <f aca="false">workers_and_wage_low!C93</f>
        <v>13028229</v>
      </c>
      <c r="AX105" s="7"/>
      <c r="AY105" s="43" t="n">
        <f aca="false">(AW105-AW104)/AW104</f>
        <v>0.000563479061188742</v>
      </c>
      <c r="AZ105" s="48" t="n">
        <f aca="false">workers_and_wage_low!B93</f>
        <v>7334.96475739046</v>
      </c>
      <c r="BA105" s="43" t="n">
        <f aca="false">(AZ105-AZ104)/AZ104</f>
        <v>0.00421297259201438</v>
      </c>
      <c r="BB105" s="43"/>
      <c r="BC105" s="43"/>
      <c r="BD105" s="43"/>
      <c r="BE105" s="43"/>
      <c r="BF105" s="7" t="n">
        <f aca="false">BF104*(1+AY105)*(1+BA105)*(1-BE105)</f>
        <v>128.104936936408</v>
      </c>
      <c r="BG105" s="7"/>
      <c r="BH105" s="7"/>
      <c r="BI105" s="43" t="n">
        <f aca="false">T112/AG112</f>
        <v>0.0146637968071237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5" t="n">
        <f aca="false">'Low pensions'!Q106</f>
        <v>197008362.413953</v>
      </c>
      <c r="E106" s="6"/>
      <c r="F106" s="8" t="n">
        <f aca="false">'Low pensions'!I106</f>
        <v>35808601.9010512</v>
      </c>
      <c r="G106" s="55" t="n">
        <f aca="false">'Low pensions'!K106</f>
        <v>0</v>
      </c>
      <c r="H106" s="55" t="n">
        <f aca="false">'Low pensions'!V106</f>
        <v>0</v>
      </c>
      <c r="I106" s="55" t="n">
        <f aca="false">'Low pensions'!M106</f>
        <v>0</v>
      </c>
      <c r="J106" s="55" t="n">
        <f aca="false">'Low pensions'!W106</f>
        <v>0</v>
      </c>
      <c r="K106" s="6"/>
      <c r="L106" s="55" t="n">
        <f aca="false">'Low pensions'!N106</f>
        <v>4176485.03788415</v>
      </c>
      <c r="M106" s="8"/>
      <c r="N106" s="55" t="n">
        <f aca="false">'Low pensions'!L106</f>
        <v>1534244.92294238</v>
      </c>
      <c r="O106" s="6"/>
      <c r="P106" s="55" t="n">
        <f aca="false">'Low pensions'!X106</f>
        <v>30112763.6063486</v>
      </c>
      <c r="Q106" s="8"/>
      <c r="R106" s="55" t="n">
        <f aca="false">'Low SIPA income'!G101</f>
        <v>25583448.3484299</v>
      </c>
      <c r="S106" s="8"/>
      <c r="T106" s="55" t="n">
        <f aca="false">'Low SIPA income'!J101</f>
        <v>97820532.121182</v>
      </c>
      <c r="U106" s="6"/>
      <c r="V106" s="55" t="n">
        <f aca="false">'Low SIPA income'!F101</f>
        <v>145756.662894235</v>
      </c>
      <c r="W106" s="8"/>
      <c r="X106" s="55" t="n">
        <f aca="false">'Low SIPA income'!M101</f>
        <v>366098.714378352</v>
      </c>
      <c r="Y106" s="6"/>
      <c r="Z106" s="6" t="n">
        <f aca="false">R106+V106-N106-L106-F106</f>
        <v>-15790126.8505536</v>
      </c>
      <c r="AA106" s="6"/>
      <c r="AB106" s="6" t="n">
        <f aca="false">T106-P106-D106</f>
        <v>-129300593.899119</v>
      </c>
      <c r="AC106" s="24"/>
      <c r="AD106" s="6"/>
      <c r="AE106" s="6"/>
      <c r="AF106" s="6"/>
      <c r="AG106" s="6" t="n">
        <f aca="false">BF106/100*$AG$37</f>
        <v>6730863652.84696</v>
      </c>
      <c r="AH106" s="36" t="n">
        <f aca="false">(AG106-AG105)/AG105</f>
        <v>0.000578894770478656</v>
      </c>
      <c r="AI106" s="36"/>
      <c r="AJ106" s="36" t="n">
        <f aca="false">AB106/AG106</f>
        <v>-0.0192101044632555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0.00206733927444338</v>
      </c>
      <c r="AV106" s="5"/>
      <c r="AW106" s="40" t="n">
        <f aca="false">workers_and_wage_low!C94</f>
        <v>13074224</v>
      </c>
      <c r="AX106" s="5"/>
      <c r="AY106" s="36" t="n">
        <f aca="false">(AW106-AW105)/AW105</f>
        <v>0.00353041077187083</v>
      </c>
      <c r="AZ106" s="41" t="n">
        <f aca="false">workers_and_wage_low!B94</f>
        <v>7313.39165345788</v>
      </c>
      <c r="BA106" s="36" t="n">
        <f aca="false">(AZ106-AZ105)/AZ105</f>
        <v>-0.00294113259519633</v>
      </c>
      <c r="BB106" s="36"/>
      <c r="BC106" s="36"/>
      <c r="BD106" s="36"/>
      <c r="BE106" s="36"/>
      <c r="BF106" s="5" t="n">
        <f aca="false">BF105*(1+AY106)*(1+BA106)*(1-BE106)</f>
        <v>128.179096214473</v>
      </c>
      <c r="BG106" s="5"/>
      <c r="BH106" s="5"/>
      <c r="BI106" s="36" t="n">
        <f aca="false">T113/AG113</f>
        <v>0.0167180363909904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6" t="n">
        <f aca="false">'Low pensions'!Q107</f>
        <v>198912504.654</v>
      </c>
      <c r="E107" s="9"/>
      <c r="F107" s="42" t="n">
        <f aca="false">'Low pensions'!I107</f>
        <v>36154702.2929399</v>
      </c>
      <c r="G107" s="56" t="n">
        <f aca="false">'Low pensions'!K107</f>
        <v>0</v>
      </c>
      <c r="H107" s="56" t="n">
        <f aca="false">'Low pensions'!V107</f>
        <v>0</v>
      </c>
      <c r="I107" s="56" t="n">
        <f aca="false">'Low pensions'!M107</f>
        <v>0</v>
      </c>
      <c r="J107" s="56" t="n">
        <f aca="false">'Low pensions'!W107</f>
        <v>0</v>
      </c>
      <c r="K107" s="9"/>
      <c r="L107" s="56" t="n">
        <f aca="false">'Low pensions'!N107</f>
        <v>3626937.10734492</v>
      </c>
      <c r="M107" s="42"/>
      <c r="N107" s="56" t="n">
        <f aca="false">'Low pensions'!L107</f>
        <v>1549022.97379267</v>
      </c>
      <c r="O107" s="9"/>
      <c r="P107" s="56" t="n">
        <f aca="false">'Low pensions'!X107</f>
        <v>27342461.257888</v>
      </c>
      <c r="Q107" s="42"/>
      <c r="R107" s="56" t="n">
        <f aca="false">'Low SIPA income'!G102</f>
        <v>29296767.2157463</v>
      </c>
      <c r="S107" s="42"/>
      <c r="T107" s="56" t="n">
        <f aca="false">'Low SIPA income'!J102</f>
        <v>112018728.650025</v>
      </c>
      <c r="U107" s="9"/>
      <c r="V107" s="56" t="n">
        <f aca="false">'Low SIPA income'!F102</f>
        <v>145491.22830654</v>
      </c>
      <c r="W107" s="42"/>
      <c r="X107" s="56" t="n">
        <f aca="false">'Low SIPA income'!M102</f>
        <v>365432.019220979</v>
      </c>
      <c r="Y107" s="9"/>
      <c r="Z107" s="9" t="n">
        <f aca="false">R107+V107-N107-L107-F107</f>
        <v>-11888403.9300247</v>
      </c>
      <c r="AA107" s="9"/>
      <c r="AB107" s="9" t="n">
        <f aca="false">T107-P107-D107</f>
        <v>-114236237.261863</v>
      </c>
      <c r="AC107" s="24"/>
      <c r="AD107" s="9"/>
      <c r="AE107" s="9"/>
      <c r="AF107" s="9"/>
      <c r="AG107" s="9" t="n">
        <f aca="false">BF107/100*$AG$37</f>
        <v>6730626207.34371</v>
      </c>
      <c r="AH107" s="43" t="n">
        <f aca="false">(AG107-AG106)/AG106</f>
        <v>-3.52771227427664E-005</v>
      </c>
      <c r="AI107" s="43"/>
      <c r="AJ107" s="43" t="n">
        <f aca="false">AB107/AG107</f>
        <v>-0.0169726016187351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workers_and_wage_low!C95</f>
        <v>12993033</v>
      </c>
      <c r="AX107" s="7"/>
      <c r="AY107" s="43" t="n">
        <f aca="false">(AW107-AW106)/AW106</f>
        <v>-0.00621000527450042</v>
      </c>
      <c r="AZ107" s="48" t="n">
        <f aca="false">workers_and_wage_low!B95</f>
        <v>7358.83204384932</v>
      </c>
      <c r="BA107" s="43" t="n">
        <f aca="false">(AZ107-AZ106)/AZ106</f>
        <v>0.00621331285737403</v>
      </c>
      <c r="BB107" s="43"/>
      <c r="BC107" s="43"/>
      <c r="BD107" s="43"/>
      <c r="BE107" s="43"/>
      <c r="BF107" s="7" t="n">
        <f aca="false">BF106*(1+AY107)*(1+BA107)*(1-BE107)</f>
        <v>128.174574424763</v>
      </c>
      <c r="BG107" s="7"/>
      <c r="BH107" s="7"/>
      <c r="BI107" s="43" t="n">
        <f aca="false">T114/AG114</f>
        <v>0.0146259546547482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6" t="n">
        <f aca="false">'Low pensions'!Q108</f>
        <v>199993647.974168</v>
      </c>
      <c r="E108" s="9"/>
      <c r="F108" s="42" t="n">
        <f aca="false">'Low pensions'!I108</f>
        <v>36351212.8891173</v>
      </c>
      <c r="G108" s="56" t="n">
        <f aca="false">'Low pensions'!K108</f>
        <v>0</v>
      </c>
      <c r="H108" s="56" t="n">
        <f aca="false">'Low pensions'!V108</f>
        <v>0</v>
      </c>
      <c r="I108" s="56" t="n">
        <f aca="false">'Low pensions'!M108</f>
        <v>0</v>
      </c>
      <c r="J108" s="56" t="n">
        <f aca="false">'Low pensions'!W108</f>
        <v>0</v>
      </c>
      <c r="K108" s="9"/>
      <c r="L108" s="56" t="n">
        <f aca="false">'Low pensions'!N108</f>
        <v>3590634.0619898</v>
      </c>
      <c r="M108" s="42"/>
      <c r="N108" s="56" t="n">
        <f aca="false">'Low pensions'!L108</f>
        <v>1556688.11252351</v>
      </c>
      <c r="O108" s="9"/>
      <c r="P108" s="56" t="n">
        <f aca="false">'Low pensions'!X108</f>
        <v>27196255.9146784</v>
      </c>
      <c r="Q108" s="42"/>
      <c r="R108" s="56" t="n">
        <f aca="false">'Low SIPA income'!G103</f>
        <v>25629358.5581005</v>
      </c>
      <c r="S108" s="42"/>
      <c r="T108" s="56" t="n">
        <f aca="false">'Low SIPA income'!J103</f>
        <v>97996073.7869732</v>
      </c>
      <c r="U108" s="9"/>
      <c r="V108" s="56" t="n">
        <f aca="false">'Low SIPA income'!F103</f>
        <v>150705.808552465</v>
      </c>
      <c r="W108" s="42"/>
      <c r="X108" s="56" t="n">
        <f aca="false">'Low SIPA income'!M103</f>
        <v>378529.54139354</v>
      </c>
      <c r="Y108" s="9"/>
      <c r="Z108" s="9" t="n">
        <f aca="false">R108+V108-N108-L108-F108</f>
        <v>-15718470.6969777</v>
      </c>
      <c r="AA108" s="9"/>
      <c r="AB108" s="9" t="n">
        <f aca="false">T108-P108-D108</f>
        <v>-129193830.101874</v>
      </c>
      <c r="AC108" s="24"/>
      <c r="AD108" s="9"/>
      <c r="AE108" s="9"/>
      <c r="AF108" s="9"/>
      <c r="AG108" s="9" t="n">
        <f aca="false">BF108/100*$AG$37</f>
        <v>6742275564.14806</v>
      </c>
      <c r="AH108" s="43" t="n">
        <f aca="false">(AG108-AG107)/AG107</f>
        <v>0.00173079836043181</v>
      </c>
      <c r="AI108" s="43"/>
      <c r="AJ108" s="43" t="n">
        <f aca="false">AB108/AG108</f>
        <v>-0.0191617546439157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7" t="n">
        <f aca="false">workers_and_wage_low!C96</f>
        <v>13073049</v>
      </c>
      <c r="AX108" s="7"/>
      <c r="AY108" s="43" t="n">
        <f aca="false">(AW108-AW107)/AW107</f>
        <v>0.00615837733960962</v>
      </c>
      <c r="AZ108" s="48" t="n">
        <f aca="false">workers_and_wage_low!B96</f>
        <v>7326.44965673965</v>
      </c>
      <c r="BA108" s="43" t="n">
        <f aca="false">(AZ108-AZ107)/AZ107</f>
        <v>-0.00440047916798621</v>
      </c>
      <c r="BB108" s="43"/>
      <c r="BC108" s="43"/>
      <c r="BD108" s="43"/>
      <c r="BE108" s="43"/>
      <c r="BF108" s="7" t="n">
        <f aca="false">BF107*(1+AY108)*(1+BA108)*(1-BE108)</f>
        <v>128.396418768027</v>
      </c>
      <c r="BG108" s="7"/>
      <c r="BH108" s="7"/>
      <c r="BI108" s="43" t="n">
        <f aca="false">T115/AG115</f>
        <v>0.0166073475539335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6" t="n">
        <f aca="false">'Low pensions'!Q109</f>
        <v>201486311.084903</v>
      </c>
      <c r="E109" s="9"/>
      <c r="F109" s="42" t="n">
        <f aca="false">'Low pensions'!I109</f>
        <v>36622522.0784824</v>
      </c>
      <c r="G109" s="56" t="n">
        <f aca="false">'Low pensions'!K109</f>
        <v>0</v>
      </c>
      <c r="H109" s="56" t="n">
        <f aca="false">'Low pensions'!V109</f>
        <v>0</v>
      </c>
      <c r="I109" s="56" t="n">
        <f aca="false">'Low pensions'!M109</f>
        <v>0</v>
      </c>
      <c r="J109" s="56" t="n">
        <f aca="false">'Low pensions'!W109</f>
        <v>0</v>
      </c>
      <c r="K109" s="9"/>
      <c r="L109" s="56" t="n">
        <f aca="false">'Low pensions'!N109</f>
        <v>3607595.47782675</v>
      </c>
      <c r="M109" s="42"/>
      <c r="N109" s="56" t="n">
        <f aca="false">'Low pensions'!L109</f>
        <v>1568332.38168491</v>
      </c>
      <c r="O109" s="9"/>
      <c r="P109" s="56" t="n">
        <f aca="false">'Low pensions'!X109</f>
        <v>27348332.1153987</v>
      </c>
      <c r="Q109" s="42"/>
      <c r="R109" s="56" t="n">
        <f aca="false">'Low SIPA income'!G104</f>
        <v>29612558.2448758</v>
      </c>
      <c r="S109" s="42"/>
      <c r="T109" s="56" t="n">
        <f aca="false">'Low SIPA income'!J104</f>
        <v>113226183.020047</v>
      </c>
      <c r="U109" s="9"/>
      <c r="V109" s="56" t="n">
        <f aca="false">'Low SIPA income'!F104</f>
        <v>144279.526206771</v>
      </c>
      <c r="W109" s="42"/>
      <c r="X109" s="56" t="n">
        <f aca="false">'Low SIPA income'!M104</f>
        <v>362388.572889768</v>
      </c>
      <c r="Y109" s="9"/>
      <c r="Z109" s="9" t="n">
        <f aca="false">R109+V109-N109-L109-F109</f>
        <v>-12041612.1669116</v>
      </c>
      <c r="AA109" s="9"/>
      <c r="AB109" s="9" t="n">
        <f aca="false">T109-P109-D109</f>
        <v>-115608460.180255</v>
      </c>
      <c r="AC109" s="24"/>
      <c r="AD109" s="9"/>
      <c r="AE109" s="9"/>
      <c r="AF109" s="9"/>
      <c r="AG109" s="9" t="n">
        <f aca="false">BF109/100*$AG$37</f>
        <v>6782695108.96502</v>
      </c>
      <c r="AH109" s="43" t="n">
        <f aca="false">(AG109-AG108)/AG108</f>
        <v>0.00599494108960583</v>
      </c>
      <c r="AI109" s="43" t="n">
        <f aca="false">(AG109-AG105)/AG105</f>
        <v>0.00828391804115764</v>
      </c>
      <c r="AJ109" s="43" t="n">
        <f aca="false">AB109/AG109</f>
        <v>-0.0170446199221677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7" t="n">
        <f aca="false">workers_and_wage_low!C97</f>
        <v>13054776</v>
      </c>
      <c r="AX109" s="7"/>
      <c r="AY109" s="43" t="n">
        <f aca="false">(AW109-AW108)/AW108</f>
        <v>-0.00139776114967518</v>
      </c>
      <c r="AZ109" s="48" t="n">
        <f aca="false">workers_and_wage_low!B97</f>
        <v>7380.6877293938</v>
      </c>
      <c r="BA109" s="43" t="n">
        <f aca="false">(AZ109-AZ108)/AZ108</f>
        <v>0.00740304993486917</v>
      </c>
      <c r="BB109" s="43"/>
      <c r="BC109" s="43"/>
      <c r="BD109" s="43"/>
      <c r="BE109" s="43"/>
      <c r="BF109" s="7" t="n">
        <f aca="false">BF108*(1+AY109)*(1+BA109)*(1-BE109)</f>
        <v>129.166147734657</v>
      </c>
      <c r="BG109" s="7"/>
      <c r="BH109" s="7"/>
      <c r="BI109" s="43" t="n">
        <f aca="false">T116/AG116</f>
        <v>0.0145981531983786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5" t="n">
        <f aca="false">'Low pensions'!Q110</f>
        <v>202800828.06978</v>
      </c>
      <c r="E110" s="6"/>
      <c r="F110" s="8" t="n">
        <f aca="false">'Low pensions'!I110</f>
        <v>36861451.1007171</v>
      </c>
      <c r="G110" s="55" t="n">
        <f aca="false">'Low pensions'!K110</f>
        <v>0</v>
      </c>
      <c r="H110" s="55" t="n">
        <f aca="false">'Low pensions'!V110</f>
        <v>0</v>
      </c>
      <c r="I110" s="55" t="n">
        <f aca="false">'Low pensions'!M110</f>
        <v>0</v>
      </c>
      <c r="J110" s="55" t="n">
        <f aca="false">'Low pensions'!W110</f>
        <v>0</v>
      </c>
      <c r="K110" s="6"/>
      <c r="L110" s="55" t="n">
        <f aca="false">'Low pensions'!N110</f>
        <v>4207923.12865443</v>
      </c>
      <c r="M110" s="8"/>
      <c r="N110" s="55" t="n">
        <f aca="false">'Low pensions'!L110</f>
        <v>1577988.02589669</v>
      </c>
      <c r="O110" s="6"/>
      <c r="P110" s="55" t="n">
        <f aca="false">'Low pensions'!X110</f>
        <v>30516557.6549587</v>
      </c>
      <c r="Q110" s="8"/>
      <c r="R110" s="55" t="n">
        <f aca="false">'Low SIPA income'!G105</f>
        <v>25903241.2910716</v>
      </c>
      <c r="S110" s="8"/>
      <c r="T110" s="55" t="n">
        <f aca="false">'Low SIPA income'!J105</f>
        <v>99043288.1543704</v>
      </c>
      <c r="U110" s="6"/>
      <c r="V110" s="55" t="n">
        <f aca="false">'Low SIPA income'!F105</f>
        <v>147600.268155592</v>
      </c>
      <c r="W110" s="8"/>
      <c r="X110" s="55" t="n">
        <f aca="false">'Low SIPA income'!M105</f>
        <v>370729.319268736</v>
      </c>
      <c r="Y110" s="6"/>
      <c r="Z110" s="6" t="n">
        <f aca="false">R110+V110-N110-L110-F110</f>
        <v>-16596520.6960411</v>
      </c>
      <c r="AA110" s="6"/>
      <c r="AB110" s="6" t="n">
        <f aca="false">T110-P110-D110</f>
        <v>-134274097.570368</v>
      </c>
      <c r="AC110" s="24"/>
      <c r="AD110" s="6"/>
      <c r="AE110" s="6"/>
      <c r="AF110" s="6"/>
      <c r="AG110" s="6" t="n">
        <f aca="false">BF110/100*$AG$37</f>
        <v>6782009478.97578</v>
      </c>
      <c r="AH110" s="36" t="n">
        <f aca="false">(AG110-AG109)/AG109</f>
        <v>-0.000101085184904651</v>
      </c>
      <c r="AI110" s="36"/>
      <c r="AJ110" s="36" t="n">
        <f aca="false">AB110/AG110</f>
        <v>-0.0197985712032131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0.00363953467038173</v>
      </c>
      <c r="AV110" s="5"/>
      <c r="AW110" s="40" t="n">
        <f aca="false">workers_and_wage_low!C98</f>
        <v>13034554</v>
      </c>
      <c r="AX110" s="5"/>
      <c r="AY110" s="36" t="n">
        <f aca="false">(AW110-AW109)/AW109</f>
        <v>-0.00154901164141001</v>
      </c>
      <c r="AZ110" s="41" t="n">
        <f aca="false">workers_and_wage_low!B98</f>
        <v>7391.39100191814</v>
      </c>
      <c r="BA110" s="36" t="n">
        <f aca="false">(AZ110-AZ109)/AZ109</f>
        <v>0.00145017279104076</v>
      </c>
      <c r="BB110" s="36"/>
      <c r="BC110" s="36"/>
      <c r="BD110" s="36"/>
      <c r="BE110" s="36"/>
      <c r="BF110" s="5" t="n">
        <f aca="false">BF109*(1+AY110)*(1+BA110)*(1-BE110)</f>
        <v>129.15309095073</v>
      </c>
      <c r="BG110" s="5"/>
      <c r="BH110" s="5"/>
      <c r="BI110" s="36" t="n">
        <f aca="false">T117/AG117</f>
        <v>0.0166772446692037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6" t="n">
        <f aca="false">'Low pensions'!Q111</f>
        <v>205298876.199842</v>
      </c>
      <c r="E111" s="9"/>
      <c r="F111" s="42" t="n">
        <f aca="false">'Low pensions'!I111</f>
        <v>37315500.9183138</v>
      </c>
      <c r="G111" s="56" t="n">
        <f aca="false">'Low pensions'!K111</f>
        <v>0</v>
      </c>
      <c r="H111" s="56" t="n">
        <f aca="false">'Low pensions'!V111</f>
        <v>0</v>
      </c>
      <c r="I111" s="56" t="n">
        <f aca="false">'Low pensions'!M111</f>
        <v>0</v>
      </c>
      <c r="J111" s="56" t="n">
        <f aca="false">'Low pensions'!W111</f>
        <v>0</v>
      </c>
      <c r="K111" s="9"/>
      <c r="L111" s="56" t="n">
        <f aca="false">'Low pensions'!N111</f>
        <v>3677501.66166323</v>
      </c>
      <c r="M111" s="42"/>
      <c r="N111" s="56" t="n">
        <f aca="false">'Low pensions'!L111</f>
        <v>1596837.59006322</v>
      </c>
      <c r="O111" s="9"/>
      <c r="P111" s="56" t="n">
        <f aca="false">'Low pensions'!X111</f>
        <v>27867902.8817475</v>
      </c>
      <c r="Q111" s="42"/>
      <c r="R111" s="56" t="n">
        <f aca="false">'Low SIPA income'!G106</f>
        <v>29701840.6270143</v>
      </c>
      <c r="S111" s="42"/>
      <c r="T111" s="56" t="n">
        <f aca="false">'Low SIPA income'!J106</f>
        <v>113567561.946409</v>
      </c>
      <c r="U111" s="9"/>
      <c r="V111" s="56" t="n">
        <f aca="false">'Low SIPA income'!F106</f>
        <v>147966.94298755</v>
      </c>
      <c r="W111" s="42"/>
      <c r="X111" s="56" t="n">
        <f aca="false">'Low SIPA income'!M106</f>
        <v>371650.300731327</v>
      </c>
      <c r="Y111" s="9"/>
      <c r="Z111" s="9" t="n">
        <f aca="false">R111+V111-N111-L111-F111</f>
        <v>-12740032.6000384</v>
      </c>
      <c r="AA111" s="9"/>
      <c r="AB111" s="9" t="n">
        <f aca="false">T111-P111-D111</f>
        <v>-119599217.13518</v>
      </c>
      <c r="AC111" s="24"/>
      <c r="AD111" s="9"/>
      <c r="AE111" s="9"/>
      <c r="AF111" s="9"/>
      <c r="AG111" s="9" t="n">
        <f aca="false">BF111/100*$AG$37</f>
        <v>6802472341.99527</v>
      </c>
      <c r="AH111" s="43" t="n">
        <f aca="false">(AG111-AG110)/AG110</f>
        <v>0.00301722713348158</v>
      </c>
      <c r="AI111" s="43"/>
      <c r="AJ111" s="43" t="n">
        <f aca="false">AB111/AG111</f>
        <v>-0.0175817278075253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workers_and_wage_low!C99</f>
        <v>13030623</v>
      </c>
      <c r="AX111" s="7"/>
      <c r="AY111" s="43" t="n">
        <f aca="false">(AW111-AW110)/AW110</f>
        <v>-0.000301583007750016</v>
      </c>
      <c r="AZ111" s="48" t="n">
        <f aca="false">workers_and_wage_low!B99</f>
        <v>7415.92902558409</v>
      </c>
      <c r="BA111" s="43" t="n">
        <f aca="false">(AZ111-AZ110)/AZ110</f>
        <v>0.00331981133992071</v>
      </c>
      <c r="BB111" s="43"/>
      <c r="BC111" s="43"/>
      <c r="BD111" s="43"/>
      <c r="BE111" s="43"/>
      <c r="BF111" s="7" t="n">
        <f aca="false">BF110*(1+AY111)*(1+BA111)*(1-BE111)</f>
        <v>129.54277516112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6" t="n">
        <f aca="false">'Low pensions'!Q112</f>
        <v>206082621.124425</v>
      </c>
      <c r="E112" s="9"/>
      <c r="F112" s="42" t="n">
        <f aca="false">'Low pensions'!I112</f>
        <v>37457955.8357218</v>
      </c>
      <c r="G112" s="56" t="n">
        <f aca="false">'Low pensions'!K112</f>
        <v>0</v>
      </c>
      <c r="H112" s="56" t="n">
        <f aca="false">'Low pensions'!V112</f>
        <v>0</v>
      </c>
      <c r="I112" s="56" t="n">
        <f aca="false">'Low pensions'!M112</f>
        <v>0</v>
      </c>
      <c r="J112" s="56" t="n">
        <f aca="false">'Low pensions'!W112</f>
        <v>0</v>
      </c>
      <c r="K112" s="9"/>
      <c r="L112" s="56" t="n">
        <f aca="false">'Low pensions'!N112</f>
        <v>3627646.40999314</v>
      </c>
      <c r="M112" s="42"/>
      <c r="N112" s="56" t="n">
        <f aca="false">'Low pensions'!L112</f>
        <v>1603703.96681848</v>
      </c>
      <c r="O112" s="9"/>
      <c r="P112" s="56" t="n">
        <f aca="false">'Low pensions'!X112</f>
        <v>27646980.5228283</v>
      </c>
      <c r="Q112" s="42"/>
      <c r="R112" s="56" t="n">
        <f aca="false">'Low SIPA income'!G107</f>
        <v>26147148.0423816</v>
      </c>
      <c r="S112" s="42"/>
      <c r="T112" s="56" t="n">
        <f aca="false">'Low SIPA income'!J107</f>
        <v>99975886.7578171</v>
      </c>
      <c r="U112" s="9"/>
      <c r="V112" s="56" t="n">
        <f aca="false">'Low SIPA income'!F107</f>
        <v>144794.269730972</v>
      </c>
      <c r="W112" s="42"/>
      <c r="X112" s="56" t="n">
        <f aca="false">'Low SIPA income'!M107</f>
        <v>363681.460217883</v>
      </c>
      <c r="Y112" s="9"/>
      <c r="Z112" s="9" t="n">
        <f aca="false">R112+V112-N112-L112-F112</f>
        <v>-16397363.9004209</v>
      </c>
      <c r="AA112" s="9"/>
      <c r="AB112" s="9" t="n">
        <f aca="false">T112-P112-D112</f>
        <v>-133753714.889437</v>
      </c>
      <c r="AC112" s="24"/>
      <c r="AD112" s="9"/>
      <c r="AE112" s="9"/>
      <c r="AF112" s="9"/>
      <c r="AG112" s="9" t="n">
        <f aca="false">BF112/100*$AG$37</f>
        <v>6817871801.74567</v>
      </c>
      <c r="AH112" s="43" t="n">
        <f aca="false">(AG112-AG111)/AG111</f>
        <v>0.00226380336092387</v>
      </c>
      <c r="AI112" s="43"/>
      <c r="AJ112" s="43" t="n">
        <f aca="false">AB112/AG112</f>
        <v>-0.0196181035341835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7" t="n">
        <f aca="false">workers_and_wage_low!C100</f>
        <v>13043093</v>
      </c>
      <c r="AX112" s="7"/>
      <c r="AY112" s="43" t="n">
        <f aca="false">(AW112-AW111)/AW111</f>
        <v>0.000956976500663092</v>
      </c>
      <c r="AZ112" s="48" t="n">
        <f aca="false">workers_and_wage_low!B100</f>
        <v>7425.6110953153</v>
      </c>
      <c r="BA112" s="43" t="n">
        <f aca="false">(AZ112-AZ111)/AZ111</f>
        <v>0.00130557745331794</v>
      </c>
      <c r="BB112" s="43"/>
      <c r="BC112" s="43"/>
      <c r="BD112" s="43"/>
      <c r="BE112" s="43"/>
      <c r="BF112" s="7" t="n">
        <f aca="false">BF111*(1+AY112)*(1+BA112)*(1-BE112)</f>
        <v>129.836034530913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6" t="n">
        <f aca="false">'Low pensions'!Q113</f>
        <v>207366790.935106</v>
      </c>
      <c r="E113" s="9"/>
      <c r="F113" s="42" t="n">
        <f aca="false">'Low pensions'!I113</f>
        <v>37691368.89982</v>
      </c>
      <c r="G113" s="56" t="n">
        <f aca="false">'Low pensions'!K113</f>
        <v>0</v>
      </c>
      <c r="H113" s="56" t="n">
        <f aca="false">'Low pensions'!V113</f>
        <v>0</v>
      </c>
      <c r="I113" s="56" t="n">
        <f aca="false">'Low pensions'!M113</f>
        <v>0</v>
      </c>
      <c r="J113" s="56" t="n">
        <f aca="false">'Low pensions'!W113</f>
        <v>0</v>
      </c>
      <c r="K113" s="9"/>
      <c r="L113" s="56" t="n">
        <f aca="false">'Low pensions'!N113</f>
        <v>3581446.89411549</v>
      </c>
      <c r="M113" s="42"/>
      <c r="N113" s="56" t="n">
        <f aca="false">'Low pensions'!L113</f>
        <v>1613670.41629349</v>
      </c>
      <c r="O113" s="9"/>
      <c r="P113" s="56" t="n">
        <f aca="false">'Low pensions'!X113</f>
        <v>27462083.4797495</v>
      </c>
      <c r="Q113" s="42"/>
      <c r="R113" s="56" t="n">
        <f aca="false">'Low SIPA income'!G108</f>
        <v>30089645.8352009</v>
      </c>
      <c r="S113" s="42"/>
      <c r="T113" s="56" t="n">
        <f aca="false">'Low SIPA income'!J108</f>
        <v>115050368.771648</v>
      </c>
      <c r="U113" s="9"/>
      <c r="V113" s="56" t="n">
        <f aca="false">'Low SIPA income'!F108</f>
        <v>147713.985235425</v>
      </c>
      <c r="W113" s="42"/>
      <c r="X113" s="56" t="n">
        <f aca="false">'Low SIPA income'!M108</f>
        <v>371014.943787732</v>
      </c>
      <c r="Y113" s="9"/>
      <c r="Z113" s="9" t="n">
        <f aca="false">R113+V113-N113-L113-F113</f>
        <v>-12649126.3897926</v>
      </c>
      <c r="AA113" s="9"/>
      <c r="AB113" s="9" t="n">
        <f aca="false">T113-P113-D113</f>
        <v>-119778505.643208</v>
      </c>
      <c r="AC113" s="24"/>
      <c r="AD113" s="9"/>
      <c r="AE113" s="9"/>
      <c r="AF113" s="9"/>
      <c r="AG113" s="9" t="n">
        <f aca="false">BF113/100*$AG$37</f>
        <v>6881811121.88813</v>
      </c>
      <c r="AH113" s="43" t="n">
        <f aca="false">(AG113-AG112)/AG112</f>
        <v>0.00937819337202613</v>
      </c>
      <c r="AI113" s="43" t="n">
        <f aca="false">(AG113-AG109)/AG109</f>
        <v>0.0146130721388468</v>
      </c>
      <c r="AJ113" s="43" t="n">
        <f aca="false">AB113/AG113</f>
        <v>-0.0174050847257698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7" t="n">
        <f aca="false">workers_and_wage_low!C101</f>
        <v>13151534</v>
      </c>
      <c r="AX113" s="7"/>
      <c r="AY113" s="43" t="n">
        <f aca="false">(AW113-AW112)/AW112</f>
        <v>0.00831405556948801</v>
      </c>
      <c r="AZ113" s="48" t="n">
        <f aca="false">workers_and_wage_low!B101</f>
        <v>7433.44781387518</v>
      </c>
      <c r="BA113" s="43" t="n">
        <f aca="false">(AZ113-AZ112)/AZ112</f>
        <v>0.00105536345215075</v>
      </c>
      <c r="BB113" s="43"/>
      <c r="BC113" s="43"/>
      <c r="BD113" s="43"/>
      <c r="BE113" s="43"/>
      <c r="BF113" s="7" t="n">
        <f aca="false">BF112*(1+AY113)*(1+BA113)*(1-BE113)</f>
        <v>131.053661969401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5" t="n">
        <f aca="false">'Low pensions'!Q114</f>
        <v>208057419.907291</v>
      </c>
      <c r="E114" s="6"/>
      <c r="F114" s="8" t="n">
        <f aca="false">'Low pensions'!I114</f>
        <v>37816898.8906451</v>
      </c>
      <c r="G114" s="55" t="n">
        <f aca="false">'Low pensions'!K114</f>
        <v>0</v>
      </c>
      <c r="H114" s="55" t="n">
        <f aca="false">'Low pensions'!V114</f>
        <v>0</v>
      </c>
      <c r="I114" s="55" t="n">
        <f aca="false">'Low pensions'!M114</f>
        <v>0</v>
      </c>
      <c r="J114" s="55" t="n">
        <f aca="false">'Low pensions'!W114</f>
        <v>0</v>
      </c>
      <c r="K114" s="6"/>
      <c r="L114" s="55" t="n">
        <f aca="false">'Low pensions'!N114</f>
        <v>4207929.00218563</v>
      </c>
      <c r="M114" s="8"/>
      <c r="N114" s="55" t="n">
        <f aca="false">'Low pensions'!L114</f>
        <v>1617299.92963447</v>
      </c>
      <c r="O114" s="6"/>
      <c r="P114" s="55" t="n">
        <f aca="false">'Low pensions'!X114</f>
        <v>30732870.6282185</v>
      </c>
      <c r="Q114" s="8"/>
      <c r="R114" s="55" t="n">
        <f aca="false">'Low SIPA income'!G109</f>
        <v>26314453.4176435</v>
      </c>
      <c r="S114" s="8"/>
      <c r="T114" s="55" t="n">
        <f aca="false">'Low SIPA income'!J109</f>
        <v>100615593.360772</v>
      </c>
      <c r="U114" s="6"/>
      <c r="V114" s="55" t="n">
        <f aca="false">'Low SIPA income'!F109</f>
        <v>149832.034414086</v>
      </c>
      <c r="W114" s="8"/>
      <c r="X114" s="55" t="n">
        <f aca="false">'Low SIPA income'!M109</f>
        <v>376334.872674007</v>
      </c>
      <c r="Y114" s="6"/>
      <c r="Z114" s="6" t="n">
        <f aca="false">R114+V114-N114-L114-F114</f>
        <v>-17177842.3704077</v>
      </c>
      <c r="AA114" s="6"/>
      <c r="AB114" s="6" t="n">
        <f aca="false">T114-P114-D114</f>
        <v>-138174697.174737</v>
      </c>
      <c r="AC114" s="24"/>
      <c r="AD114" s="6"/>
      <c r="AE114" s="6"/>
      <c r="AF114" s="6"/>
      <c r="AG114" s="6" t="n">
        <f aca="false">BF114/100*$AG$37</f>
        <v>6879249644.61093</v>
      </c>
      <c r="AH114" s="36" t="n">
        <f aca="false">(AG114-AG113)/AG113</f>
        <v>-0.000372209761620594</v>
      </c>
      <c r="AI114" s="36"/>
      <c r="AJ114" s="36" t="n">
        <f aca="false">AB114/AG114</f>
        <v>-0.0200857221809039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0.000430725362422804</v>
      </c>
      <c r="AV114" s="5"/>
      <c r="AW114" s="40" t="n">
        <f aca="false">workers_and_wage_low!C102</f>
        <v>13110552</v>
      </c>
      <c r="AX114" s="5"/>
      <c r="AY114" s="36" t="n">
        <f aca="false">(AW114-AW113)/AW113</f>
        <v>-0.0031161383911565</v>
      </c>
      <c r="AZ114" s="41" t="n">
        <f aca="false">workers_and_wage_low!B102</f>
        <v>7453.90842223505</v>
      </c>
      <c r="BA114" s="36" t="n">
        <f aca="false">(AZ114-AZ113)/AZ113</f>
        <v>0.00275250581858913</v>
      </c>
      <c r="BB114" s="36"/>
      <c r="BC114" s="36"/>
      <c r="BD114" s="36"/>
      <c r="BE114" s="36"/>
      <c r="BF114" s="5" t="n">
        <f aca="false">BF113*(1+AY114)*(1+BA114)*(1-BE114)</f>
        <v>131.00488251712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6" t="n">
        <f aca="false">'Low pensions'!Q115</f>
        <v>209307010.254879</v>
      </c>
      <c r="E115" s="9"/>
      <c r="F115" s="42" t="n">
        <f aca="false">'Low pensions'!I115</f>
        <v>38044026.7280015</v>
      </c>
      <c r="G115" s="56" t="n">
        <f aca="false">'Low pensions'!K115</f>
        <v>0</v>
      </c>
      <c r="H115" s="56" t="n">
        <f aca="false">'Low pensions'!V115</f>
        <v>0</v>
      </c>
      <c r="I115" s="56" t="n">
        <f aca="false">'Low pensions'!M115</f>
        <v>0</v>
      </c>
      <c r="J115" s="56" t="n">
        <f aca="false">'Low pensions'!W115</f>
        <v>0</v>
      </c>
      <c r="K115" s="9"/>
      <c r="L115" s="56" t="n">
        <f aca="false">'Low pensions'!N115</f>
        <v>3561068.69792862</v>
      </c>
      <c r="M115" s="42"/>
      <c r="N115" s="56" t="n">
        <f aca="false">'Low pensions'!L115</f>
        <v>1626633.58842033</v>
      </c>
      <c r="O115" s="9"/>
      <c r="P115" s="56" t="n">
        <f aca="false">'Low pensions'!X115</f>
        <v>27427660.4711497</v>
      </c>
      <c r="Q115" s="42"/>
      <c r="R115" s="56" t="n">
        <f aca="false">'Low SIPA income'!G110</f>
        <v>29801544.4124145</v>
      </c>
      <c r="S115" s="42"/>
      <c r="T115" s="56" t="n">
        <f aca="false">'Low SIPA income'!J110</f>
        <v>113948788.011384</v>
      </c>
      <c r="U115" s="9"/>
      <c r="V115" s="56" t="n">
        <f aca="false">'Low SIPA income'!F110</f>
        <v>152520.591450729</v>
      </c>
      <c r="W115" s="42"/>
      <c r="X115" s="56" t="n">
        <f aca="false">'Low SIPA income'!M110</f>
        <v>383087.752817552</v>
      </c>
      <c r="Y115" s="9"/>
      <c r="Z115" s="9" t="n">
        <f aca="false">R115+V115-N115-L115-F115</f>
        <v>-13277664.0104852</v>
      </c>
      <c r="AA115" s="9"/>
      <c r="AB115" s="9" t="n">
        <f aca="false">T115-P115-D115</f>
        <v>-122785882.714645</v>
      </c>
      <c r="AC115" s="24"/>
      <c r="AD115" s="9"/>
      <c r="AE115" s="9"/>
      <c r="AF115" s="9"/>
      <c r="AG115" s="9" t="n">
        <f aca="false">BF115/100*$AG$37</f>
        <v>6861347824.58955</v>
      </c>
      <c r="AH115" s="43" t="n">
        <f aca="false">(AG115-AG114)/AG114</f>
        <v>-0.00260229253860607</v>
      </c>
      <c r="AI115" s="43"/>
      <c r="AJ115" s="43" t="n">
        <f aca="false">AB115/AG115</f>
        <v>-0.0178953007271556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workers_and_wage_low!C103</f>
        <v>13100448</v>
      </c>
      <c r="AX115" s="7"/>
      <c r="AY115" s="43" t="n">
        <f aca="false">(AW115-AW114)/AW114</f>
        <v>-0.000770676932595973</v>
      </c>
      <c r="AZ115" s="48" t="n">
        <f aca="false">workers_and_wage_low!B103</f>
        <v>7440.24519731084</v>
      </c>
      <c r="BA115" s="43" t="n">
        <f aca="false">(AZ115-AZ114)/AZ114</f>
        <v>-0.00183302827862104</v>
      </c>
      <c r="BB115" s="43"/>
      <c r="BC115" s="43"/>
      <c r="BD115" s="43"/>
      <c r="BE115" s="43"/>
      <c r="BF115" s="7" t="n">
        <f aca="false">BF114*(1+AY115)*(1+BA115)*(1-BE115)</f>
        <v>130.663969488824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6" t="n">
        <f aca="false">'Low pensions'!Q116</f>
        <v>209598983.434647</v>
      </c>
      <c r="E116" s="9"/>
      <c r="F116" s="42" t="n">
        <f aca="false">'Low pensions'!I116</f>
        <v>38097096.3095765</v>
      </c>
      <c r="G116" s="56" t="n">
        <f aca="false">'Low pensions'!K116</f>
        <v>0</v>
      </c>
      <c r="H116" s="56" t="n">
        <f aca="false">'Low pensions'!V116</f>
        <v>0</v>
      </c>
      <c r="I116" s="56" t="n">
        <f aca="false">'Low pensions'!M116</f>
        <v>0</v>
      </c>
      <c r="J116" s="56" t="n">
        <f aca="false">'Low pensions'!W116</f>
        <v>0</v>
      </c>
      <c r="K116" s="9"/>
      <c r="L116" s="56" t="n">
        <f aca="false">'Low pensions'!N116</f>
        <v>3641222.99363994</v>
      </c>
      <c r="M116" s="42"/>
      <c r="N116" s="56" t="n">
        <f aca="false">'Low pensions'!L116</f>
        <v>1627047.42213133</v>
      </c>
      <c r="O116" s="9"/>
      <c r="P116" s="56" t="n">
        <f aca="false">'Low pensions'!X116</f>
        <v>27845858.2836104</v>
      </c>
      <c r="Q116" s="42"/>
      <c r="R116" s="56" t="n">
        <f aca="false">'Low SIPA income'!G111</f>
        <v>26284004.0928176</v>
      </c>
      <c r="S116" s="42"/>
      <c r="T116" s="56" t="n">
        <f aca="false">'Low SIPA income'!J111</f>
        <v>100499167.728206</v>
      </c>
      <c r="U116" s="9"/>
      <c r="V116" s="56" t="n">
        <f aca="false">'Low SIPA income'!F111</f>
        <v>148533.472872053</v>
      </c>
      <c r="W116" s="42"/>
      <c r="X116" s="56" t="n">
        <f aca="false">'Low SIPA income'!M111</f>
        <v>373073.260466101</v>
      </c>
      <c r="Y116" s="9"/>
      <c r="Z116" s="9" t="n">
        <f aca="false">R116+V116-N116-L116-F116</f>
        <v>-16932829.159658</v>
      </c>
      <c r="AA116" s="9"/>
      <c r="AB116" s="9" t="n">
        <f aca="false">T116-P116-D116</f>
        <v>-136945673.990052</v>
      </c>
      <c r="AC116" s="24"/>
      <c r="AD116" s="9"/>
      <c r="AE116" s="9"/>
      <c r="AF116" s="9"/>
      <c r="AG116" s="9" t="n">
        <f aca="false">BF116/100*$AG$37</f>
        <v>6884375466.02594</v>
      </c>
      <c r="AH116" s="43" t="n">
        <f aca="false">(AG116-AG115)/AG115</f>
        <v>0.00335613964268932</v>
      </c>
      <c r="AI116" s="43"/>
      <c r="AJ116" s="43" t="n">
        <f aca="false">AB116/AG116</f>
        <v>-0.0198922436270177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7" t="n">
        <f aca="false">workers_and_wage_low!C104</f>
        <v>13066691</v>
      </c>
      <c r="AX116" s="7"/>
      <c r="AY116" s="43" t="n">
        <f aca="false">(AW116-AW115)/AW115</f>
        <v>-0.00257678210699359</v>
      </c>
      <c r="AZ116" s="48" t="n">
        <f aca="false">workers_and_wage_low!B104</f>
        <v>7484.50162904636</v>
      </c>
      <c r="BA116" s="43" t="n">
        <f aca="false">(AZ116-AZ115)/AZ115</f>
        <v>0.00594824909150994</v>
      </c>
      <c r="BB116" s="43"/>
      <c r="BC116" s="43"/>
      <c r="BD116" s="43"/>
      <c r="BE116" s="43"/>
      <c r="BF116" s="7" t="n">
        <f aca="false">BF115*(1+AY116)*(1+BA116)*(1-BE116)</f>
        <v>131.102496016697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6" t="n">
        <f aca="false">'Low pensions'!Q117</f>
        <v>212671423.185001</v>
      </c>
      <c r="E117" s="9"/>
      <c r="F117" s="42" t="n">
        <f aca="false">'Low pensions'!I117</f>
        <v>38655548.6033639</v>
      </c>
      <c r="G117" s="56" t="n">
        <f aca="false">'Low pensions'!K117</f>
        <v>0</v>
      </c>
      <c r="H117" s="56" t="n">
        <f aca="false">'Low pensions'!V117</f>
        <v>0</v>
      </c>
      <c r="I117" s="56" t="n">
        <f aca="false">'Low pensions'!M117</f>
        <v>0</v>
      </c>
      <c r="J117" s="56" t="n">
        <f aca="false">'Low pensions'!W117</f>
        <v>0</v>
      </c>
      <c r="K117" s="9"/>
      <c r="L117" s="56" t="n">
        <f aca="false">'Low pensions'!N117</f>
        <v>3679677.32089184</v>
      </c>
      <c r="M117" s="42"/>
      <c r="N117" s="56" t="n">
        <f aca="false">'Low pensions'!L117</f>
        <v>1651474.47594878</v>
      </c>
      <c r="O117" s="9"/>
      <c r="P117" s="56" t="n">
        <f aca="false">'Low pensions'!X117</f>
        <v>28179788.4134823</v>
      </c>
      <c r="Q117" s="42"/>
      <c r="R117" s="56" t="n">
        <f aca="false">'Low SIPA income'!G112</f>
        <v>30067687.143726</v>
      </c>
      <c r="S117" s="42"/>
      <c r="T117" s="56" t="n">
        <f aca="false">'Low SIPA income'!J112</f>
        <v>114966407.811596</v>
      </c>
      <c r="U117" s="9"/>
      <c r="V117" s="56" t="n">
        <f aca="false">'Low SIPA income'!F112</f>
        <v>146585.983318129</v>
      </c>
      <c r="W117" s="42"/>
      <c r="X117" s="56" t="n">
        <f aca="false">'Low SIPA income'!M112</f>
        <v>368181.728183462</v>
      </c>
      <c r="Y117" s="9"/>
      <c r="Z117" s="9" t="n">
        <f aca="false">R117+V117-N117-L117-F117</f>
        <v>-13772427.2731604</v>
      </c>
      <c r="AA117" s="9"/>
      <c r="AB117" s="9" t="n">
        <f aca="false">T117-P117-D117</f>
        <v>-125884803.786887</v>
      </c>
      <c r="AC117" s="24"/>
      <c r="AD117" s="9"/>
      <c r="AE117" s="9"/>
      <c r="AF117" s="9"/>
      <c r="AG117" s="9" t="n">
        <f aca="false">BF117/100*$AG$37</f>
        <v>6893609231.7392</v>
      </c>
      <c r="AH117" s="43" t="n">
        <f aca="false">(AG117-AG116)/AG116</f>
        <v>0.00134126410722855</v>
      </c>
      <c r="AI117" s="43" t="n">
        <f aca="false">(AG117-AG113)/AG113</f>
        <v>0.00171439024438645</v>
      </c>
      <c r="AJ117" s="43" t="n">
        <f aca="false">AB117/AG117</f>
        <v>-0.0182610878503665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7" t="n">
        <f aca="false">workers_and_wage_low!C105</f>
        <v>13054412</v>
      </c>
      <c r="AX117" s="7"/>
      <c r="AY117" s="43" t="n">
        <f aca="false">(AW117-AW116)/AW116</f>
        <v>-0.000939717637770726</v>
      </c>
      <c r="AZ117" s="48" t="n">
        <f aca="false">workers_and_wage_low!B105</f>
        <v>7501.58969859298</v>
      </c>
      <c r="BA117" s="43" t="n">
        <f aca="false">(AZ117-AZ116)/AZ116</f>
        <v>0.00228312723993577</v>
      </c>
      <c r="BB117" s="43"/>
      <c r="BC117" s="43"/>
      <c r="BD117" s="43"/>
      <c r="BE117" s="43"/>
      <c r="BF117" s="7" t="n">
        <f aca="false">BF116*(1+AY117)*(1+BA117)*(1-BE117)</f>
        <v>131.278339088972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27" t="n">
        <f aca="false">AVERAGE(AI33:AI117)</f>
        <v>0.0156432763946466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U1" activePane="topRight" state="frozen"/>
      <selection pane="topLeft" activeCell="A1" activeCellId="0" sqref="A1"/>
      <selection pane="topRight" activeCell="AB29" activeCellId="0" sqref="AB29"/>
    </sheetView>
  </sheetViews>
  <sheetFormatPr defaultColWidth="8.99218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 aca="false">'Central scenario'!AE1</f>
        <v>PIB en millones de pesos constantes de 2004</v>
      </c>
      <c r="AF1" s="1" t="s">
        <v>26</v>
      </c>
      <c r="AG1" s="1" t="str">
        <f aca="false"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-0.0333241605252326</v>
      </c>
      <c r="AM4" s="26"/>
      <c r="AN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0.0606798439591756</v>
      </c>
      <c r="BL4" s="25" t="n">
        <f aca="false">SUM(P14:P17)/AVERAGE(AG14:AG17)</f>
        <v>0.0139487261321447</v>
      </c>
      <c r="BM4" s="25" t="n">
        <f aca="false">SUM(D14:D17)/AVERAGE(AG14:AG17)</f>
        <v>0.0800552783522634</v>
      </c>
      <c r="BN4" s="25" t="n">
        <f aca="false">(SUM(H14:H17)+SUM(J14:J17))/AVERAGE(AG14:AG17)</f>
        <v>0</v>
      </c>
      <c r="BO4" s="26" t="n">
        <f aca="false">AL4-BN4</f>
        <v>-0.0333241605252326</v>
      </c>
      <c r="BP4" s="27" t="n">
        <f aca="false">BN4+BM4</f>
        <v>0.0800552783522634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-0.0317908769354108</v>
      </c>
      <c r="AM5" s="26"/>
      <c r="AN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0.0611933696787911</v>
      </c>
      <c r="BL5" s="25" t="n">
        <f aca="false">SUM(P18:P21)/AVERAGE(AG18:AG21)</f>
        <v>0.0139511398782791</v>
      </c>
      <c r="BM5" s="25" t="n">
        <f aca="false">SUM(D18:D21)/AVERAGE(AG18:AG21)</f>
        <v>0.0790331067359228</v>
      </c>
      <c r="BN5" s="25" t="n">
        <f aca="false">(SUM(H18:H21)+SUM(J18:J21))/AVERAGE(AG18:AG21)</f>
        <v>0</v>
      </c>
      <c r="BO5" s="26" t="n">
        <f aca="false">AL5-BN5</f>
        <v>-0.0317908769354108</v>
      </c>
      <c r="BP5" s="27" t="n">
        <f aca="false">BN5+BM5</f>
        <v>0.0790331067359228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-0.0349818711216802</v>
      </c>
      <c r="AM6" s="4" t="n">
        <f aca="false">'Central scenario'!AM6</f>
        <v>22247411.6609202</v>
      </c>
      <c r="AN6" s="26"/>
      <c r="AO6" s="26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0.0631249801285343</v>
      </c>
      <c r="BL6" s="25" t="n">
        <f aca="false">SUM(P22:P25)/AVERAGE(AG22:AG25)</f>
        <v>0.0170139550021937</v>
      </c>
      <c r="BM6" s="25" t="n">
        <f aca="false">SUM(D22:D25)/AVERAGE(AG22:AG25)</f>
        <v>0.0810928962480208</v>
      </c>
      <c r="BN6" s="25" t="n">
        <f aca="false">(SUM(H22:H25)+SUM(J22:J25))/AVERAGE(AG22:AG25)</f>
        <v>0</v>
      </c>
      <c r="BO6" s="26" t="n">
        <f aca="false">AL6-BN6</f>
        <v>-0.0349818711216802</v>
      </c>
      <c r="BP6" s="27" t="n">
        <f aca="false">BN6+BM6</f>
        <v>0.0810928962480208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-0.0356880361418042</v>
      </c>
      <c r="AM7" s="4" t="n">
        <f aca="false">'Central scenario'!AM7</f>
        <v>20644316.2443057</v>
      </c>
      <c r="AN7" s="26" t="n">
        <f aca="false">AM6/AVERAGE(AG26:AG29)</f>
        <v>0.00431061245093195</v>
      </c>
      <c r="AO7" s="26" t="n">
        <f aca="false">AVERAGE(AG26:AG29)/AVERAGE(AG22:AG25)-1</f>
        <v>-0.024817924445603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0.0139722622962885</v>
      </c>
      <c r="BJ7" s="2" t="n">
        <f aca="false">BJ6+1</f>
        <v>2018</v>
      </c>
      <c r="BK7" s="25" t="n">
        <f aca="false">SUM(T26:T29)/AVERAGE(AG26:AG29)</f>
        <v>0.0627702811398494</v>
      </c>
      <c r="BL7" s="25" t="n">
        <f aca="false">SUM(P26:P29)/AVERAGE(AG26:AG29)</f>
        <v>0.0167066408484409</v>
      </c>
      <c r="BM7" s="25" t="n">
        <f aca="false">SUM(D26:D29)/AVERAGE(AG26:AG29)</f>
        <v>0.0817516764332127</v>
      </c>
      <c r="BN7" s="25" t="n">
        <f aca="false">(SUM(H26:H29)+SUM(J26:J29))/AVERAGE(AG26:AG29)</f>
        <v>0</v>
      </c>
      <c r="BO7" s="26" t="n">
        <f aca="false">AL7-BN7</f>
        <v>-0.0356880361418042</v>
      </c>
      <c r="BP7" s="27" t="n">
        <f aca="false">BN7+BM7</f>
        <v>0.0817516764332127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-0.0392617234331533</v>
      </c>
      <c r="AM8" s="4" t="n">
        <f aca="false">'Central scenario'!AM8</f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V8" s="2" t="n">
        <v>11082939</v>
      </c>
      <c r="AX8" s="2" t="n">
        <f aca="false">(AV8-AV7)/AV7</f>
        <v>0.00641144738254397</v>
      </c>
      <c r="BI8" s="25" t="n">
        <f aca="false">T15/AG15</f>
        <v>0.0144979417368471</v>
      </c>
      <c r="BJ8" s="2" t="n">
        <f aca="false">BJ7+1</f>
        <v>2019</v>
      </c>
      <c r="BK8" s="25" t="n">
        <f aca="false">SUM(T30:T33)/AVERAGE(AG30:AG33)</f>
        <v>0.0591577764083849</v>
      </c>
      <c r="BL8" s="25" t="n">
        <f aca="false">SUM(P30:P33)/AVERAGE(AG30:AG33)</f>
        <v>0.0165864097826726</v>
      </c>
      <c r="BM8" s="25" t="n">
        <f aca="false">SUM(D30:D33)/AVERAGE(AG30:AG33)</f>
        <v>0.0818330900588656</v>
      </c>
      <c r="BN8" s="25" t="n">
        <f aca="false">(SUM(H30:H33)+SUM(J30:J33))/AVERAGE(AG30:AG33)</f>
        <v>0</v>
      </c>
      <c r="BO8" s="26" t="n">
        <f aca="false">AL8-BN8</f>
        <v>-0.0392617234331533</v>
      </c>
      <c r="BP8" s="27" t="n">
        <f aca="false">BN8+BM8</f>
        <v>0.0818330900588656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-0.0371672528339941</v>
      </c>
      <c r="AM9" s="4" t="n">
        <f aca="false">'Central scenario'!AM9</f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26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8" t="n">
        <f aca="false">AQ9/AG37</f>
        <v>0.0794569090341755</v>
      </c>
      <c r="AT9" s="28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0.0148560428375475</v>
      </c>
      <c r="BJ9" s="2" t="n">
        <f aca="false">BJ8+1</f>
        <v>2020</v>
      </c>
      <c r="BK9" s="25" t="n">
        <f aca="false">SUM(T34:T37)/AVERAGE(AG34:AG37)</f>
        <v>0.0610018157329164</v>
      </c>
      <c r="BL9" s="25" t="n">
        <f aca="false">SUM(P34:P37)/AVERAGE(AG34:AG37)</f>
        <v>0.015703286500125</v>
      </c>
      <c r="BM9" s="25" t="n">
        <f aca="false">SUM(D34:D37)/AVERAGE(AG34:AG37)</f>
        <v>0.0824657820667854</v>
      </c>
      <c r="BN9" s="25" t="n">
        <f aca="false">(SUM(H34:H37)+SUM(J34:J37))/AVERAGE(AG34:AG37)</f>
        <v>0</v>
      </c>
      <c r="BO9" s="26" t="n">
        <f aca="false">AL9-BN9</f>
        <v>-0.0371672528339941</v>
      </c>
      <c r="BP9" s="27" t="n">
        <f aca="false">BN9+BM9</f>
        <v>0.0824657820667854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-0.034729144142414</v>
      </c>
      <c r="AM10" s="4" t="n">
        <f aca="false">'Central scenario'!AM10</f>
        <v>17835539.214349</v>
      </c>
      <c r="AN10" s="26" t="n">
        <f aca="false">AM10/AVERAGE(AG38:AG41)</f>
        <v>0.00338502431779551</v>
      </c>
      <c r="AO10" s="26" t="n">
        <f aca="false">AVERAGE(AG38:AG41)/AVERAGE(AG34:AG37)-1</f>
        <v>0.0535621544948683</v>
      </c>
      <c r="AP10" s="26"/>
      <c r="AQ10" s="4" t="n">
        <f aca="false">AQ9*(1+AO10)</f>
        <v>439587582.858361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401445174.831059</v>
      </c>
      <c r="AS10" s="28" t="n">
        <f aca="false">AQ10/AG41</f>
        <v>0.0830274214216636</v>
      </c>
      <c r="AT10" s="28" t="n">
        <f aca="false">AR10/AG41</f>
        <v>0.0758232466250788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0.0173910777907421</v>
      </c>
      <c r="BJ10" s="2" t="n">
        <f aca="false">BJ9+1</f>
        <v>2021</v>
      </c>
      <c r="BK10" s="25" t="n">
        <f aca="false">SUM(T38:T41)/AVERAGE(AG38:AG41)</f>
        <v>0.0639823899683007</v>
      </c>
      <c r="BL10" s="25" t="n">
        <f aca="false">SUM(P38:P41)/AVERAGE(AG38:AG41)</f>
        <v>0.0151802677546954</v>
      </c>
      <c r="BM10" s="25" t="n">
        <f aca="false">SUM(D38:D41)/AVERAGE(AG38:AG41)</f>
        <v>0.0835312663560194</v>
      </c>
      <c r="BN10" s="25" t="n">
        <f aca="false">(SUM(H38:H41)+SUM(J38:J41))/AVERAGE(AG38:AG41)</f>
        <v>0</v>
      </c>
      <c r="BO10" s="26" t="n">
        <f aca="false">AL10-BN10</f>
        <v>-0.034729144142414</v>
      </c>
      <c r="BP10" s="27" t="n">
        <f aca="false">BN10+BM10</f>
        <v>0.0835312663560194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-0.0376761801435717</v>
      </c>
      <c r="AM11" s="4" t="n">
        <f aca="false">'Central scenario'!AM11</f>
        <v>16827143.6015023</v>
      </c>
      <c r="AN11" s="26" t="n">
        <f aca="false">AM11/AVERAGE(AG42:AG45)</f>
        <v>0.00309941491292272</v>
      </c>
      <c r="AO11" s="26" t="n">
        <f aca="false">AVERAGE(AG42:AG45)/AVERAGE(AG38:AG41)-1</f>
        <v>0.0304009060830797</v>
      </c>
      <c r="AP11" s="26"/>
      <c r="AQ11" s="4" t="n">
        <f aca="false">AQ10*(1+AO11)</f>
        <v>452951443.680126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396589130.89559</v>
      </c>
      <c r="AS11" s="28" t="n">
        <f aca="false">AQ11/AG45</f>
        <v>0.0823152434185932</v>
      </c>
      <c r="AT11" s="28" t="n">
        <f aca="false">AR11/AG45</f>
        <v>0.0720724733353381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0.0149889772472879</v>
      </c>
      <c r="BJ11" s="2" t="n">
        <f aca="false">BJ10+1</f>
        <v>2022</v>
      </c>
      <c r="BK11" s="25" t="n">
        <f aca="false">SUM(T42:T45)/AVERAGE(AG42:AG45)</f>
        <v>0.0666813163636446</v>
      </c>
      <c r="BL11" s="25" t="n">
        <f aca="false">SUM(P42:P45)/AVERAGE(AG42:AG45)</f>
        <v>0.0157681566781602</v>
      </c>
      <c r="BM11" s="25" t="n">
        <f aca="false">SUM(D42:D45)/AVERAGE(AG42:AG45)</f>
        <v>0.088589339829056</v>
      </c>
      <c r="BN11" s="25" t="n">
        <f aca="false">(SUM(H42:H45)+SUM(J42:J45))/AVERAGE(AG42:AG45)</f>
        <v>0</v>
      </c>
      <c r="BO11" s="26" t="n">
        <f aca="false">AL11-BN11</f>
        <v>-0.0376761801435717</v>
      </c>
      <c r="BP11" s="27" t="n">
        <f aca="false">BN11+BM11</f>
        <v>0.088589339829056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-0.0413096756671428</v>
      </c>
      <c r="AM12" s="4" t="n">
        <f aca="false">'Central scenario'!AM12</f>
        <v>15842663.6881786</v>
      </c>
      <c r="AN12" s="26" t="n">
        <f aca="false">AM12/AVERAGE(AG46:AG49)</f>
        <v>0.00280860381786087</v>
      </c>
      <c r="AO12" s="26" t="n">
        <f aca="false">AVERAGE(AG46:AG49)/AVERAGE(AG42:AG45)-1</f>
        <v>0.0389796432037464</v>
      </c>
      <c r="AP12" s="26"/>
      <c r="AQ12" s="4" t="n">
        <f aca="false">AQ11*(1+AO12)</f>
        <v>470607329.343399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395924284.369571</v>
      </c>
      <c r="AS12" s="28" t="n">
        <f aca="false">AQ12/AG49</f>
        <v>0.0818244986818721</v>
      </c>
      <c r="AT12" s="28" t="n">
        <f aca="false">AR12/AG49</f>
        <v>0.0688393572826822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0.0149060991060669</v>
      </c>
      <c r="BJ12" s="2" t="n">
        <f aca="false">BJ11+1</f>
        <v>2023</v>
      </c>
      <c r="BK12" s="25" t="n">
        <f aca="false">SUM(T46:T49)/AVERAGE(AG46:AG49)</f>
        <v>0.0674411837939304</v>
      </c>
      <c r="BL12" s="25" t="n">
        <f aca="false">SUM(P46:P49)/AVERAGE(AG46:AG49)</f>
        <v>0.0162299819907619</v>
      </c>
      <c r="BM12" s="25" t="n">
        <f aca="false">SUM(D46:D49)/AVERAGE(AG46:AG49)</f>
        <v>0.0925208774703114</v>
      </c>
      <c r="BN12" s="25" t="n">
        <f aca="false">(SUM(H46:H49)+SUM(J46:J49))/AVERAGE(AG46:AG49)</f>
        <v>0</v>
      </c>
      <c r="BO12" s="26" t="n">
        <f aca="false">AL12-BN12</f>
        <v>-0.0413096756671428</v>
      </c>
      <c r="BP12" s="27" t="n">
        <f aca="false">BN12+BM12</f>
        <v>0.0925208774703114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-0.043682203377438</v>
      </c>
      <c r="AM13" s="13" t="n">
        <f aca="false">'Central scenario'!AM13</f>
        <v>14900507.1403892</v>
      </c>
      <c r="AN13" s="34" t="n">
        <f aca="false">AM13/AVERAGE(AG50:AG53)</f>
        <v>0.00252542025631909</v>
      </c>
      <c r="AO13" s="34" t="n">
        <f aca="false">'GDP evolution by scenario'!M49</f>
        <v>0.0459951460372869</v>
      </c>
      <c r="AP13" s="34"/>
      <c r="AQ13" s="13" t="n">
        <f aca="false">AQ12*(1+AO13)</f>
        <v>492252982.182766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398922803.657481</v>
      </c>
      <c r="AS13" s="35" t="n">
        <f aca="false">AQ13/AG53</f>
        <v>0.0828374925938522</v>
      </c>
      <c r="AT13" s="35" t="n">
        <f aca="false">AR13/AG53</f>
        <v>0.0671316700753393</v>
      </c>
      <c r="BI13" s="27" t="n">
        <f aca="false">T20/AG20</f>
        <v>0.0145206109826872</v>
      </c>
      <c r="BJ13" s="0" t="n">
        <f aca="false">BJ12+1</f>
        <v>2024</v>
      </c>
      <c r="BK13" s="27" t="n">
        <f aca="false">SUM(T50:T53)/AVERAGE(AG50:AG53)</f>
        <v>0.0683286443278891</v>
      </c>
      <c r="BL13" s="27" t="n">
        <f aca="false">SUM(P50:P53)/AVERAGE(AG50:AG53)</f>
        <v>0.0164151265777013</v>
      </c>
      <c r="BM13" s="27" t="n">
        <f aca="false">SUM(D50:D53)/AVERAGE(AG50:AG53)</f>
        <v>0.0955957211276258</v>
      </c>
      <c r="BN13" s="27" t="n">
        <f aca="false">(SUM(H50:H53)+SUM(J50:J53))/AVERAGE(AG50:AG53)</f>
        <v>0</v>
      </c>
      <c r="BO13" s="34" t="n">
        <f aca="false">AL13-BN13</f>
        <v>-0.043682203377438</v>
      </c>
      <c r="BP13" s="27" t="n">
        <f aca="false">BN13+BM13</f>
        <v>0.0955957211276258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5" t="n">
        <f aca="false">'High pensions'!Q14</f>
        <v>93656514.9811863</v>
      </c>
      <c r="E14" s="39"/>
      <c r="F14" s="55" t="n">
        <f aca="false">'High pensions'!I14</f>
        <v>17023180.2310724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55" t="n">
        <f aca="false">'High pensions'!N14</f>
        <v>2734055.21918241</v>
      </c>
      <c r="M14" s="8"/>
      <c r="N14" s="55" t="n">
        <f aca="false">'High pensions'!L14</f>
        <v>691941.255166631</v>
      </c>
      <c r="O14" s="6"/>
      <c r="P14" s="55" t="n">
        <f aca="false">'High pensions'!X14</f>
        <v>17993882.1597402</v>
      </c>
      <c r="Q14" s="8"/>
      <c r="R14" s="55" t="n">
        <f aca="false">'High SIPA income'!G9</f>
        <v>17937752.5581512</v>
      </c>
      <c r="S14" s="8"/>
      <c r="T14" s="55" t="n">
        <f aca="false">'High SIPA income'!J9</f>
        <v>68586551.6015996</v>
      </c>
      <c r="U14" s="6"/>
      <c r="V14" s="55" t="n">
        <f aca="false">'High SIPA income'!F9</f>
        <v>135449.214417351</v>
      </c>
      <c r="W14" s="8"/>
      <c r="X14" s="55" t="n">
        <f aca="false">'High SIPA income'!M9</f>
        <v>340209.375524274</v>
      </c>
      <c r="Y14" s="6"/>
      <c r="Z14" s="6" t="n">
        <f aca="false">R14+V14-N14-L14-F14</f>
        <v>-2375974.93285283</v>
      </c>
      <c r="AA14" s="6"/>
      <c r="AB14" s="6" t="n">
        <f aca="false">T14-P14-D14</f>
        <v>-43063845.5393268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6" t="n">
        <f aca="false">AB14/AG14</f>
        <v>-0.00877284731936132</v>
      </c>
      <c r="AK14" s="37" t="n">
        <f aca="false">AK13+1</f>
        <v>2025</v>
      </c>
      <c r="AL14" s="38" t="n">
        <f aca="false">SUM(AB54:AB57)/AVERAGE(AG54:AG57)</f>
        <v>-0.0467734392260591</v>
      </c>
      <c r="AM14" s="6" t="n">
        <f aca="false">'Central scenario'!AM14</f>
        <v>13946867.9480024</v>
      </c>
      <c r="AN14" s="38" t="n">
        <f aca="false">AM14/AVERAGE(AG54:AG57)</f>
        <v>0.00227866875411386</v>
      </c>
      <c r="AO14" s="38" t="n">
        <f aca="false">'GDP evolution by scenario'!M53</f>
        <v>0.0373566645410908</v>
      </c>
      <c r="AP14" s="38"/>
      <c r="AQ14" s="6" t="n">
        <f aca="false">AQ13*(1+AO14)</f>
        <v>510641911.707519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399641146.789423</v>
      </c>
      <c r="AS14" s="39" t="n">
        <f aca="false">AQ14/AG57</f>
        <v>0.0819995930907216</v>
      </c>
      <c r="AT14" s="39" t="n">
        <f aca="false">AR14/AG57</f>
        <v>0.0641749348569178</v>
      </c>
      <c r="AU14" s="5"/>
      <c r="AV14" s="5"/>
      <c r="AW14" s="5" t="n">
        <f aca="false">workers_and_wage_high!C2</f>
        <v>10914398</v>
      </c>
      <c r="AX14" s="5"/>
      <c r="AY14" s="36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0.0168103242493383</v>
      </c>
      <c r="BJ14" s="5" t="n">
        <f aca="false">BJ13+1</f>
        <v>2025</v>
      </c>
      <c r="BK14" s="36" t="n">
        <f aca="false">SUM(T54:T57)/AVERAGE(AG54:AG57)</f>
        <v>0.0689325182748344</v>
      </c>
      <c r="BL14" s="36" t="n">
        <f aca="false">SUM(P54:P57)/AVERAGE(AG54:AG57)</f>
        <v>0.0166681333408538</v>
      </c>
      <c r="BM14" s="36" t="n">
        <f aca="false">SUM(D54:D57)/AVERAGE(AG54:AG57)</f>
        <v>0.0990378241600397</v>
      </c>
      <c r="BN14" s="36" t="n">
        <f aca="false">(SUM(H54:H57)+SUM(J54:J57))/AVERAGE(AG54:AG57)</f>
        <v>0</v>
      </c>
      <c r="BO14" s="38" t="n">
        <f aca="false">AL14-BN14</f>
        <v>-0.0467734392260591</v>
      </c>
      <c r="BP14" s="27" t="n">
        <f aca="false">BN14+BM14</f>
        <v>0.0990378241600397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6" t="n">
        <f aca="false">'High pensions'!Q15</f>
        <v>108601503.529371</v>
      </c>
      <c r="E15" s="9"/>
      <c r="F15" s="56" t="n">
        <f aca="false">'High pensions'!I15</f>
        <v>19739608.8068971</v>
      </c>
      <c r="G15" s="42" t="n">
        <f aca="false">'High pensions'!K15</f>
        <v>0</v>
      </c>
      <c r="H15" s="42" t="n">
        <f aca="false">'High pensions'!V15</f>
        <v>0</v>
      </c>
      <c r="I15" s="42" t="n">
        <f aca="false">'High pensions'!M15</f>
        <v>0</v>
      </c>
      <c r="J15" s="9" t="n">
        <f aca="false">'High pensions'!W15</f>
        <v>0</v>
      </c>
      <c r="K15" s="9"/>
      <c r="L15" s="56" t="n">
        <f aca="false">'High pensions'!N15</f>
        <v>2420800.43581521</v>
      </c>
      <c r="M15" s="42"/>
      <c r="N15" s="56" t="n">
        <f aca="false">'High pensions'!L15</f>
        <v>804665.009123139</v>
      </c>
      <c r="O15" s="9"/>
      <c r="P15" s="56" t="n">
        <f aca="false">'High pensions'!X15</f>
        <v>16988574.4350815</v>
      </c>
      <c r="Q15" s="42"/>
      <c r="R15" s="56" t="n">
        <f aca="false">'High SIPA income'!G10</f>
        <v>21890721.9257899</v>
      </c>
      <c r="S15" s="42"/>
      <c r="T15" s="56" t="n">
        <f aca="false">'High SIPA income'!J10</f>
        <v>83701072.5893412</v>
      </c>
      <c r="U15" s="9"/>
      <c r="V15" s="56" t="n">
        <f aca="false">'High SIPA income'!F10</f>
        <v>147604.86706059</v>
      </c>
      <c r="W15" s="42"/>
      <c r="X15" s="56" t="n">
        <f aca="false">'High SIPA income'!M10</f>
        <v>370740.870392189</v>
      </c>
      <c r="Y15" s="9"/>
      <c r="Z15" s="9" t="n">
        <f aca="false">R15+V15-N15-L15-F15</f>
        <v>-926747.45898499</v>
      </c>
      <c r="AA15" s="9"/>
      <c r="AB15" s="9" t="n">
        <f aca="false">T15-P15-D15</f>
        <v>-41889005.3751109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43" t="n">
        <f aca="false">AB15/AG15</f>
        <v>-0.00725563413413377</v>
      </c>
      <c r="AK15" s="44" t="n">
        <f aca="false">AK14+1</f>
        <v>2026</v>
      </c>
      <c r="AL15" s="45" t="n">
        <f aca="false">SUM(AB58:AB61)/AVERAGE(AG58:AG61)</f>
        <v>-0.0462577101396743</v>
      </c>
      <c r="AM15" s="9" t="n">
        <f aca="false">'Central scenario'!AM15</f>
        <v>13032040.9288315</v>
      </c>
      <c r="AN15" s="45" t="n">
        <f aca="false">AM15/AVERAGE(AG58:AG61)</f>
        <v>0.00202484243649698</v>
      </c>
      <c r="AO15" s="45" t="n">
        <f aca="false">'GDP evolution by scenario'!M57</f>
        <v>0.0515397861963713</v>
      </c>
      <c r="AP15" s="45"/>
      <c r="AQ15" s="9" t="n">
        <f aca="false">AQ14*(1+AO15)</f>
        <v>536960286.659831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406901470.282113</v>
      </c>
      <c r="AS15" s="46" t="n">
        <f aca="false">AQ15/AG61</f>
        <v>0.0820886049733823</v>
      </c>
      <c r="AT15" s="46" t="n">
        <f aca="false">AR15/AG61</f>
        <v>0.0622056693705492</v>
      </c>
      <c r="AU15" s="7"/>
      <c r="AV15" s="7"/>
      <c r="AW15" s="7" t="n">
        <f aca="false">workers_and_wage_high!C3</f>
        <v>10964047</v>
      </c>
      <c r="AX15" s="7"/>
      <c r="AY15" s="43" t="n">
        <f aca="false">(AW15-AW14)/AW14</f>
        <v>0.00454894534723766</v>
      </c>
      <c r="AZ15" s="12" t="n">
        <f aca="false">workers_and_wage_high!B3</f>
        <v>6793.27420829396</v>
      </c>
      <c r="BA15" s="43" t="n">
        <f aca="false">(AZ15-AZ14)/AZ14</f>
        <v>0.0590019653843375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0.0150542443645621</v>
      </c>
      <c r="BJ15" s="7" t="n">
        <f aca="false">BJ14+1</f>
        <v>2026</v>
      </c>
      <c r="BK15" s="43" t="n">
        <f aca="false">SUM(T58:T61)/AVERAGE(AG58:AG61)</f>
        <v>0.0694288214094877</v>
      </c>
      <c r="BL15" s="43" t="n">
        <f aca="false">SUM(P58:P61)/AVERAGE(AG58:AG61)</f>
        <v>0.0162256344956328</v>
      </c>
      <c r="BM15" s="43" t="n">
        <f aca="false">SUM(D58:D61)/AVERAGE(AG58:AG61)</f>
        <v>0.0994608970535291</v>
      </c>
      <c r="BN15" s="43" t="n">
        <f aca="false">(SUM(H58:H61)+SUM(J58:J61))/AVERAGE(AG58:AG61)</f>
        <v>0</v>
      </c>
      <c r="BO15" s="45" t="n">
        <f aca="false">AL15-BN15</f>
        <v>-0.0462577101396743</v>
      </c>
      <c r="BP15" s="27" t="n">
        <f aca="false">BN15+BM15</f>
        <v>0.0994608970535291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6" t="n">
        <f aca="false">'High pensions'!Q16</f>
        <v>105207926.466812</v>
      </c>
      <c r="E16" s="9"/>
      <c r="F16" s="56" t="n">
        <f aca="false">'High pensions'!I16</f>
        <v>19122786.0052417</v>
      </c>
      <c r="G16" s="42" t="n">
        <f aca="false">'High pensions'!K16</f>
        <v>0</v>
      </c>
      <c r="H16" s="42" t="n">
        <f aca="false">'High pensions'!V16</f>
        <v>0</v>
      </c>
      <c r="I16" s="42" t="n">
        <f aca="false">'High pensions'!M16</f>
        <v>0</v>
      </c>
      <c r="J16" s="9" t="n">
        <f aca="false">'High pensions'!W16</f>
        <v>0</v>
      </c>
      <c r="K16" s="9"/>
      <c r="L16" s="56" t="n">
        <f aca="false">'High pensions'!N16</f>
        <v>2884467.35077997</v>
      </c>
      <c r="M16" s="42"/>
      <c r="N16" s="56" t="n">
        <f aca="false">'High pensions'!L16</f>
        <v>781861.190604858</v>
      </c>
      <c r="O16" s="9"/>
      <c r="P16" s="56" t="n">
        <f aca="false">'High pensions'!X16</f>
        <v>19269084.3797401</v>
      </c>
      <c r="Q16" s="42"/>
      <c r="R16" s="56" t="n">
        <f aca="false">'High SIPA income'!G11</f>
        <v>20363170.4440626</v>
      </c>
      <c r="S16" s="42"/>
      <c r="T16" s="56" t="n">
        <f aca="false">'High SIPA income'!J11</f>
        <v>77860347.1034731</v>
      </c>
      <c r="U16" s="9"/>
      <c r="V16" s="56" t="n">
        <f aca="false">'High SIPA income'!F11</f>
        <v>145739.623465049</v>
      </c>
      <c r="W16" s="42"/>
      <c r="X16" s="56" t="n">
        <f aca="false">'High SIPA income'!M11</f>
        <v>366055.91624484</v>
      </c>
      <c r="Y16" s="9"/>
      <c r="Z16" s="9" t="n">
        <f aca="false">R16+V16-N16-L16-F16</f>
        <v>-2280204.47909894</v>
      </c>
      <c r="AA16" s="9"/>
      <c r="AB16" s="9" t="n">
        <f aca="false">T16-P16-D16</f>
        <v>-46616663.7430787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43" t="n">
        <f aca="false">AB16/AG16</f>
        <v>-0.00889463223931394</v>
      </c>
      <c r="AK16" s="44" t="n">
        <f aca="false">AK15+1</f>
        <v>2027</v>
      </c>
      <c r="AL16" s="45" t="n">
        <f aca="false">SUM(AB62:AB65)/AVERAGE(AG62:AG65)</f>
        <v>-0.0453258870140044</v>
      </c>
      <c r="AM16" s="9" t="n">
        <f aca="false">'Central scenario'!AM16</f>
        <v>12139889.4651339</v>
      </c>
      <c r="AN16" s="45" t="n">
        <f aca="false">AM16/AVERAGE(AG62:AG65)</f>
        <v>0.00179914752361609</v>
      </c>
      <c r="AO16" s="45" t="n">
        <f aca="false">'GDP evolution by scenario'!M61</f>
        <v>0.0483993812756611</v>
      </c>
      <c r="AP16" s="45"/>
      <c r="AQ16" s="9" t="n">
        <f aca="false">AQ15*(1+AO16)</f>
        <v>562948832.303769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414188358.534349</v>
      </c>
      <c r="AS16" s="46" t="n">
        <f aca="false">AQ16/AG65</f>
        <v>0.0822747586673165</v>
      </c>
      <c r="AT16" s="46" t="n">
        <f aca="false">AR16/AG65</f>
        <v>0.0605334717575847</v>
      </c>
      <c r="AU16" s="7"/>
      <c r="AV16" s="7"/>
      <c r="AW16" s="7" t="n">
        <f aca="false">workers_and_wage_high!C4</f>
        <v>11007761</v>
      </c>
      <c r="AX16" s="7"/>
      <c r="AY16" s="43" t="n">
        <f aca="false">(AW16-AW15)/AW15</f>
        <v>0.00398703143100353</v>
      </c>
      <c r="AZ16" s="12" t="n">
        <f aca="false">workers_and_wage_high!B4</f>
        <v>7130.72702106317</v>
      </c>
      <c r="BA16" s="43" t="n">
        <f aca="false">(AZ16-AZ15)/AZ15</f>
        <v>0.0496745460910759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0.0155002784354778</v>
      </c>
      <c r="BJ16" s="7" t="n">
        <f aca="false">BJ15+1</f>
        <v>2027</v>
      </c>
      <c r="BK16" s="43" t="n">
        <f aca="false">SUM(T62:T65)/AVERAGE(AG62:AG65)</f>
        <v>0.0700204119455271</v>
      </c>
      <c r="BL16" s="43" t="n">
        <f aca="false">SUM(P62:P65)/AVERAGE(AG62:AG65)</f>
        <v>0.0157872831097163</v>
      </c>
      <c r="BM16" s="43" t="n">
        <f aca="false">SUM(D62:D65)/AVERAGE(AG62:AG65)</f>
        <v>0.0995590158498152</v>
      </c>
      <c r="BN16" s="43" t="n">
        <f aca="false">(SUM(H62:H65)+SUM(J62:J65))/AVERAGE(AG62:AG65)</f>
        <v>0</v>
      </c>
      <c r="BO16" s="45" t="n">
        <f aca="false">AL16-BN16</f>
        <v>-0.0453258870140044</v>
      </c>
      <c r="BP16" s="27" t="n">
        <f aca="false">BN16+BM16</f>
        <v>0.0995590158498152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6" t="n">
        <f aca="false">'High pensions'!Q17</f>
        <v>113975481.973547</v>
      </c>
      <c r="E17" s="9"/>
      <c r="F17" s="56" t="n">
        <f aca="false">'High pensions'!I17</f>
        <v>20716393.0021183</v>
      </c>
      <c r="G17" s="42" t="n">
        <f aca="false">'High pensions'!K17</f>
        <v>0</v>
      </c>
      <c r="H17" s="42" t="n">
        <f aca="false">'High pensions'!V17</f>
        <v>0</v>
      </c>
      <c r="I17" s="42" t="n">
        <f aca="false">'High pensions'!M17</f>
        <v>0</v>
      </c>
      <c r="J17" s="9" t="n">
        <f aca="false">'High pensions'!W17</f>
        <v>0</v>
      </c>
      <c r="K17" s="9"/>
      <c r="L17" s="56" t="n">
        <f aca="false">'High pensions'!N17</f>
        <v>2795939.83379415</v>
      </c>
      <c r="M17" s="42"/>
      <c r="N17" s="56" t="n">
        <f aca="false">'High pensions'!L17</f>
        <v>849139.032194909</v>
      </c>
      <c r="O17" s="9"/>
      <c r="P17" s="56" t="n">
        <f aca="false">'High pensions'!X17</f>
        <v>19179857.5075146</v>
      </c>
      <c r="Q17" s="42"/>
      <c r="R17" s="56" t="n">
        <f aca="false">'High SIPA income'!G12</f>
        <v>23353413.6933449</v>
      </c>
      <c r="S17" s="42"/>
      <c r="T17" s="56" t="n">
        <f aca="false">'High SIPA income'!J12</f>
        <v>89293801.3365699</v>
      </c>
      <c r="U17" s="9"/>
      <c r="V17" s="56" t="n">
        <f aca="false">'High SIPA income'!F12</f>
        <v>142139.790789282</v>
      </c>
      <c r="W17" s="42"/>
      <c r="X17" s="56" t="n">
        <f aca="false">'High SIPA income'!M12</f>
        <v>357014.174423874</v>
      </c>
      <c r="Y17" s="9"/>
      <c r="Z17" s="9" t="n">
        <f aca="false">R17+V17-N17-L17-F17</f>
        <v>-865918.383973159</v>
      </c>
      <c r="AA17" s="9"/>
      <c r="AB17" s="9" t="n">
        <f aca="false">T17-P17-D17</f>
        <v>-43861538.144492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43" t="n">
        <f aca="false">AB17/AG17</f>
        <v>-0.00854257978129172</v>
      </c>
      <c r="AK17" s="44" t="n">
        <f aca="false">AK16+1</f>
        <v>2028</v>
      </c>
      <c r="AL17" s="45" t="n">
        <f aca="false">SUM(AB66:AB69)/AVERAGE(AG66:AG69)</f>
        <v>-0.0453721294131295</v>
      </c>
      <c r="AM17" s="9" t="n">
        <f aca="false">'Central scenario'!AM17</f>
        <v>11273018.6820578</v>
      </c>
      <c r="AN17" s="45" t="n">
        <f aca="false">AM17/AVERAGE(AG66:AG69)</f>
        <v>0.00160828295344942</v>
      </c>
      <c r="AO17" s="45" t="n">
        <f aca="false">'GDP evolution by scenario'!M65</f>
        <v>0.0387949050034999</v>
      </c>
      <c r="AP17" s="45"/>
      <c r="AQ17" s="9" t="n">
        <f aca="false">AQ16*(1+AO17)</f>
        <v>584788378.774825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418784669.815044</v>
      </c>
      <c r="AS17" s="46" t="n">
        <f aca="false">AQ17/AG69</f>
        <v>0.0822258660477931</v>
      </c>
      <c r="AT17" s="46" t="n">
        <f aca="false">AR17/AG69</f>
        <v>0.0588844330922322</v>
      </c>
      <c r="AU17" s="7"/>
      <c r="AV17" s="7"/>
      <c r="AW17" s="7" t="n">
        <f aca="false">workers_and_wage_high!C5</f>
        <v>10998612</v>
      </c>
      <c r="AX17" s="7"/>
      <c r="AY17" s="43" t="n">
        <f aca="false">(AW17-AW16)/AW16</f>
        <v>-0.000831140865067837</v>
      </c>
      <c r="AZ17" s="12" t="n">
        <f aca="false">workers_and_wage_high!B5</f>
        <v>7095.51972444848</v>
      </c>
      <c r="BA17" s="43" t="n">
        <f aca="false">(AZ17-AZ16)/AZ16</f>
        <v>-0.00493740631364791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0.0151019081839944</v>
      </c>
      <c r="BJ17" s="7" t="n">
        <f aca="false">BJ16+1</f>
        <v>2028</v>
      </c>
      <c r="BK17" s="43" t="n">
        <f aca="false">SUM(T66:T69)/AVERAGE(AG66:AG69)</f>
        <v>0.0706512689015299</v>
      </c>
      <c r="BL17" s="43" t="n">
        <f aca="false">SUM(P66:P69)/AVERAGE(AG66:AG69)</f>
        <v>0.0157077197300965</v>
      </c>
      <c r="BM17" s="43" t="n">
        <f aca="false">SUM(D66:D69)/AVERAGE(AG66:AG69)</f>
        <v>0.100315678584563</v>
      </c>
      <c r="BN17" s="43" t="n">
        <f aca="false">(SUM(H66:H69)+SUM(J66:J69))/AVERAGE(AG66:AG69)</f>
        <v>0</v>
      </c>
      <c r="BO17" s="45" t="n">
        <f aca="false">AL17-BN17</f>
        <v>-0.0453721294131295</v>
      </c>
      <c r="BP17" s="27" t="n">
        <f aca="false">BN17+BM17</f>
        <v>0.100315678584563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5" t="n">
        <f aca="false">'High pensions'!Q18</f>
        <v>100105521.281386</v>
      </c>
      <c r="E18" s="6"/>
      <c r="F18" s="55" t="n">
        <f aca="false">'High pensions'!I18</f>
        <v>18195363.4644723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55" t="n">
        <f aca="false">'High pensions'!N18</f>
        <v>2787177.88423236</v>
      </c>
      <c r="M18" s="8"/>
      <c r="N18" s="55" t="n">
        <f aca="false">'High pensions'!L18</f>
        <v>743238.966017626</v>
      </c>
      <c r="O18" s="6"/>
      <c r="P18" s="55" t="n">
        <f aca="false">'High pensions'!X18</f>
        <v>18551760.7910495</v>
      </c>
      <c r="Q18" s="8"/>
      <c r="R18" s="55" t="n">
        <f aca="false">'High SIPA income'!G13</f>
        <v>19383245.4908199</v>
      </c>
      <c r="S18" s="8"/>
      <c r="T18" s="55" t="n">
        <f aca="false">'High SIPA income'!J13</f>
        <v>74113519.1129883</v>
      </c>
      <c r="U18" s="6"/>
      <c r="V18" s="55" t="n">
        <f aca="false">'High SIPA income'!F13</f>
        <v>133847.543868239</v>
      </c>
      <c r="W18" s="8"/>
      <c r="X18" s="55" t="n">
        <f aca="false">'High SIPA income'!M13</f>
        <v>336186.440879338</v>
      </c>
      <c r="Y18" s="6"/>
      <c r="Z18" s="6" t="n">
        <f aca="false">R18+V18-N18-L18-F18</f>
        <v>-2208687.28003409</v>
      </c>
      <c r="AA18" s="6"/>
      <c r="AB18" s="6" t="n">
        <f aca="false">T18-P18-D18</f>
        <v>-44543762.9594469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6" t="n">
        <f aca="false">AB18/AG18</f>
        <v>-0.00900868637056431</v>
      </c>
      <c r="AK18" s="37" t="n">
        <f aca="false">AK17+1</f>
        <v>2029</v>
      </c>
      <c r="AL18" s="38" t="n">
        <f aca="false">SUM(AB70:AB73)/AVERAGE(AG70:AG73)</f>
        <v>-0.0443049314525664</v>
      </c>
      <c r="AM18" s="6" t="n">
        <f aca="false">'Central scenario'!AM18</f>
        <v>10452476.7322336</v>
      </c>
      <c r="AN18" s="38" t="n">
        <f aca="false">AM18/AVERAGE(AG70:AG73)</f>
        <v>0.00142838945700274</v>
      </c>
      <c r="AO18" s="38" t="n">
        <f aca="false">'GDP evolution by scenario'!M69</f>
        <v>0.0439863143588442</v>
      </c>
      <c r="AP18" s="38"/>
      <c r="AQ18" s="6" t="n">
        <f aca="false">AQ17*(1+AO18)</f>
        <v>610511064.237013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426543898.935298</v>
      </c>
      <c r="AS18" s="39" t="n">
        <f aca="false">AQ18/AG73</f>
        <v>0.082266866540361</v>
      </c>
      <c r="AT18" s="39" t="n">
        <f aca="false">AR18/AG73</f>
        <v>0.0574771401582537</v>
      </c>
      <c r="AU18" s="5"/>
      <c r="AV18" s="5"/>
      <c r="AW18" s="5" t="n">
        <f aca="false">workers_and_wage_high!C6</f>
        <v>11038456</v>
      </c>
      <c r="AX18" s="5"/>
      <c r="AY18" s="36" t="n">
        <f aca="false">(AW18-AW17)/AW17</f>
        <v>0.00362263892934854</v>
      </c>
      <c r="AZ18" s="11" t="n">
        <f aca="false">workers_and_wage_high!B6</f>
        <v>6695.86118670765</v>
      </c>
      <c r="BA18" s="36" t="n">
        <f aca="false">(AZ18-AZ17)/AZ17</f>
        <v>-0.0563254776621592</v>
      </c>
      <c r="BB18" s="11" t="n">
        <v>54.2365152508808</v>
      </c>
      <c r="BC18" s="41" t="n">
        <f aca="false">'Central scenario'!BC18</f>
        <v>12.4538228816634</v>
      </c>
      <c r="BD18" s="11" t="n">
        <f aca="false">BB18+BC18/2</f>
        <v>60.4634266917125</v>
      </c>
      <c r="BE18" s="41"/>
      <c r="BF18" s="5"/>
      <c r="BG18" s="5"/>
      <c r="BH18" s="5"/>
      <c r="BI18" s="36" t="n">
        <f aca="false">T25/AG25</f>
        <v>0.0174408438515785</v>
      </c>
      <c r="BJ18" s="5" t="n">
        <f aca="false">BJ17+1</f>
        <v>2029</v>
      </c>
      <c r="BK18" s="36" t="n">
        <f aca="false">SUM(T70:T73)/AVERAGE(AG70:AG73)</f>
        <v>0.0709945731273013</v>
      </c>
      <c r="BL18" s="36" t="n">
        <f aca="false">SUM(P70:P73)/AVERAGE(AG70:AG73)</f>
        <v>0.015279820789111</v>
      </c>
      <c r="BM18" s="36" t="n">
        <f aca="false">SUM(D70:D73)/AVERAGE(AG70:AG73)</f>
        <v>0.100019683790757</v>
      </c>
      <c r="BN18" s="36" t="n">
        <f aca="false">(SUM(H70:H73)+SUM(J70:J73))/AVERAGE(AG70:AG73)</f>
        <v>0</v>
      </c>
      <c r="BO18" s="38" t="n">
        <f aca="false">AL18-BN18</f>
        <v>-0.0443049314525664</v>
      </c>
      <c r="BP18" s="27" t="n">
        <f aca="false">BN18+BM18</f>
        <v>0.100019683790757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6" t="n">
        <f aca="false">'High pensions'!Q19</f>
        <v>102918004.219104</v>
      </c>
      <c r="E19" s="9"/>
      <c r="F19" s="56" t="n">
        <f aca="false">'High pensions'!I19</f>
        <v>18706565.530396</v>
      </c>
      <c r="G19" s="42" t="n">
        <f aca="false">'High pensions'!K19</f>
        <v>0</v>
      </c>
      <c r="H19" s="42" t="n">
        <f aca="false">'High pensions'!V19</f>
        <v>0</v>
      </c>
      <c r="I19" s="42" t="n">
        <f aca="false">'High pensions'!M19</f>
        <v>0</v>
      </c>
      <c r="J19" s="9" t="n">
        <f aca="false">'High pensions'!W19</f>
        <v>0</v>
      </c>
      <c r="K19" s="9"/>
      <c r="L19" s="56" t="n">
        <f aca="false">'High pensions'!N19</f>
        <v>2360820.19908017</v>
      </c>
      <c r="M19" s="42"/>
      <c r="N19" s="56" t="n">
        <f aca="false">'High pensions'!L19</f>
        <v>765250.821417317</v>
      </c>
      <c r="O19" s="9"/>
      <c r="P19" s="56" t="n">
        <f aca="false">'High pensions'!X19</f>
        <v>16460491.4698374</v>
      </c>
      <c r="Q19" s="42"/>
      <c r="R19" s="56" t="n">
        <f aca="false">'High SIPA income'!G14</f>
        <v>21638492.8158503</v>
      </c>
      <c r="S19" s="42"/>
      <c r="T19" s="56" t="n">
        <f aca="false">'High SIPA income'!J14</f>
        <v>82736652.7263614</v>
      </c>
      <c r="U19" s="9"/>
      <c r="V19" s="56" t="n">
        <f aca="false">'High SIPA income'!F14</f>
        <v>143367.248183063</v>
      </c>
      <c r="W19" s="42"/>
      <c r="X19" s="56" t="n">
        <f aca="false">'High SIPA income'!M14</f>
        <v>360097.193511266</v>
      </c>
      <c r="Y19" s="9"/>
      <c r="Z19" s="9" t="n">
        <f aca="false">R19+V19-N19-L19-F19</f>
        <v>-50776.4868600927</v>
      </c>
      <c r="AA19" s="9"/>
      <c r="AB19" s="9" t="n">
        <f aca="false">T19-P19-D19</f>
        <v>-36641842.9625799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43" t="n">
        <f aca="false">AB19/AG19</f>
        <v>-0.00660151123632696</v>
      </c>
      <c r="AK19" s="44" t="n">
        <f aca="false">AK18+1</f>
        <v>2030</v>
      </c>
      <c r="AL19" s="45" t="n">
        <f aca="false">SUM(AB74:AB77)/AVERAGE(AG74:AG77)</f>
        <v>-0.0440079223024781</v>
      </c>
      <c r="AM19" s="9" t="n">
        <f aca="false">'Central scenario'!AM19</f>
        <v>9649081.86791266</v>
      </c>
      <c r="AN19" s="45" t="n">
        <f aca="false">AM19/AVERAGE(AG74:AG77)</f>
        <v>0.00127006206492694</v>
      </c>
      <c r="AO19" s="45" t="n">
        <f aca="false">'GDP evolution by scenario'!M73</f>
        <v>0.0382178067604548</v>
      </c>
      <c r="AP19" s="45"/>
      <c r="AQ19" s="9" t="n">
        <f aca="false">AQ18*(1+AO19)</f>
        <v>633843458.115142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433028515.816798</v>
      </c>
      <c r="AS19" s="46" t="n">
        <f aca="false">AQ19/AG77</f>
        <v>0.0822578913413946</v>
      </c>
      <c r="AT19" s="46" t="n">
        <f aca="false">AR19/AG77</f>
        <v>0.0561968608269724</v>
      </c>
      <c r="AU19" s="7"/>
      <c r="AV19" s="7"/>
      <c r="AW19" s="7" t="n">
        <f aca="false">workers_and_wage_high!C7</f>
        <v>11078450</v>
      </c>
      <c r="AX19" s="7"/>
      <c r="AY19" s="43" t="n">
        <f aca="false">(AW19-AW18)/AW18</f>
        <v>0.0036231516436719</v>
      </c>
      <c r="AZ19" s="12" t="n">
        <f aca="false">workers_and_wage_high!B7</f>
        <v>6532.49666224882</v>
      </c>
      <c r="BA19" s="43" t="n">
        <f aca="false">(AZ19-AZ18)/AZ18</f>
        <v>-0.0243978362011342</v>
      </c>
      <c r="BB19" s="12" t="n"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0.0155377551098213</v>
      </c>
      <c r="BJ19" s="7" t="n">
        <f aca="false">BJ18+1</f>
        <v>2030</v>
      </c>
      <c r="BK19" s="43" t="n">
        <f aca="false">SUM(T74:T77)/AVERAGE(AG74:AG77)</f>
        <v>0.0716106282030938</v>
      </c>
      <c r="BL19" s="43" t="n">
        <f aca="false">SUM(P74:P77)/AVERAGE(AG74:AG77)</f>
        <v>0.0151634250320912</v>
      </c>
      <c r="BM19" s="43" t="n">
        <f aca="false">SUM(D74:D77)/AVERAGE(AG74:AG77)</f>
        <v>0.100455125473481</v>
      </c>
      <c r="BN19" s="43" t="n">
        <f aca="false">(SUM(H74:H77)+SUM(J74:J77))/AVERAGE(AG74:AG77)</f>
        <v>0</v>
      </c>
      <c r="BO19" s="45" t="n">
        <f aca="false">AL19-BN19</f>
        <v>-0.0440079223024781</v>
      </c>
      <c r="BP19" s="27" t="n">
        <f aca="false">BN19+BM19</f>
        <v>0.100455125473481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6" t="n">
        <f aca="false">'High pensions'!Q20</f>
        <v>97846697.0954254</v>
      </c>
      <c r="E20" s="9"/>
      <c r="F20" s="56" t="n">
        <f aca="false">'High pensions'!I20</f>
        <v>17784795.4304638</v>
      </c>
      <c r="G20" s="42" t="n">
        <f aca="false">'High pensions'!K20</f>
        <v>0</v>
      </c>
      <c r="H20" s="42" t="n">
        <f aca="false">'High pensions'!V20</f>
        <v>0</v>
      </c>
      <c r="I20" s="42" t="n">
        <f aca="false">'High pensions'!M20</f>
        <v>0</v>
      </c>
      <c r="J20" s="9" t="n">
        <f aca="false">'High pensions'!W20</f>
        <v>0</v>
      </c>
      <c r="K20" s="9"/>
      <c r="L20" s="56" t="n">
        <f aca="false">'High pensions'!N20</f>
        <v>2043321.27732794</v>
      </c>
      <c r="M20" s="42"/>
      <c r="N20" s="56" t="n">
        <f aca="false">'High pensions'!L20</f>
        <v>728177.17442967</v>
      </c>
      <c r="O20" s="9"/>
      <c r="P20" s="56" t="n">
        <f aca="false">'High pensions'!X20</f>
        <v>14609019.7883069</v>
      </c>
      <c r="Q20" s="42"/>
      <c r="R20" s="56" t="n">
        <f aca="false">'High SIPA income'!G15</f>
        <v>19241164.6863793</v>
      </c>
      <c r="S20" s="42"/>
      <c r="T20" s="56" t="n">
        <f aca="false">'High SIPA income'!J15</f>
        <v>73570260.8428244</v>
      </c>
      <c r="U20" s="9"/>
      <c r="V20" s="56" t="n">
        <f aca="false">'High SIPA income'!F15</f>
        <v>147484.323702817</v>
      </c>
      <c r="W20" s="42"/>
      <c r="X20" s="56" t="n">
        <f aca="false">'High SIPA income'!M15</f>
        <v>370438.100231078</v>
      </c>
      <c r="Y20" s="9"/>
      <c r="Z20" s="9" t="n">
        <f aca="false">R20+V20-N20-L20-F20</f>
        <v>-1167644.87213939</v>
      </c>
      <c r="AA20" s="9"/>
      <c r="AB20" s="9" t="n">
        <f aca="false">T20-P20-D20</f>
        <v>-38885456.0409079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43" t="n">
        <f aca="false">AB20/AG20</f>
        <v>-0.00767484814632783</v>
      </c>
      <c r="AK20" s="44" t="n">
        <f aca="false">AK19+1</f>
        <v>2031</v>
      </c>
      <c r="AL20" s="45" t="n">
        <f aca="false">SUM(AB78:AB81)/AVERAGE(AG78:AG81)</f>
        <v>-0.0428940694582698</v>
      </c>
      <c r="AM20" s="9" t="n">
        <f aca="false">'Central scenario'!AM20</f>
        <v>8873587.4679367</v>
      </c>
      <c r="AN20" s="45" t="n">
        <f aca="false">AM20/AVERAGE(AG78:AG81)</f>
        <v>0.00112041606783752</v>
      </c>
      <c r="AO20" s="45" t="n">
        <f aca="false">'GDP evolution by scenario'!M77</f>
        <v>0.0424587029031669</v>
      </c>
      <c r="AP20" s="45"/>
      <c r="AQ20" s="9" t="n">
        <f aca="false">AQ19*(1+AO20)</f>
        <v>660755629.190369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442369371.756837</v>
      </c>
      <c r="AS20" s="46" t="n">
        <f aca="false">AQ20/AG81</f>
        <v>0.08231455878288</v>
      </c>
      <c r="AT20" s="46" t="n">
        <f aca="false">AR20/AG81</f>
        <v>0.0551087846195751</v>
      </c>
      <c r="AU20" s="7"/>
      <c r="AV20" s="7"/>
      <c r="AW20" s="7" t="n">
        <f aca="false">workers_and_wage_high!C8</f>
        <v>11210329</v>
      </c>
      <c r="AX20" s="7"/>
      <c r="AY20" s="43" t="n">
        <f aca="false">(AW20-AW19)/AW19</f>
        <v>0.0119041021081469</v>
      </c>
      <c r="AZ20" s="12" t="n">
        <f aca="false">workers_and_wage_high!B8</f>
        <v>6579.43923167888</v>
      </c>
      <c r="BA20" s="43" t="n">
        <f aca="false">(AZ20-AZ19)/AZ19</f>
        <v>0.00718600741142901</v>
      </c>
      <c r="BB20" s="12" t="n"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0.0164759338064435</v>
      </c>
      <c r="BJ20" s="7" t="n">
        <f aca="false">BJ19+1</f>
        <v>2031</v>
      </c>
      <c r="BK20" s="43" t="n">
        <f aca="false">SUM(T78:T81)/AVERAGE(AG78:AG81)</f>
        <v>0.0722852257185435</v>
      </c>
      <c r="BL20" s="43" t="n">
        <f aca="false">SUM(P78:P81)/AVERAGE(AG78:AG81)</f>
        <v>0.0147558743000451</v>
      </c>
      <c r="BM20" s="43" t="n">
        <f aca="false">SUM(D78:D81)/AVERAGE(AG78:AG81)</f>
        <v>0.100423420876768</v>
      </c>
      <c r="BN20" s="43" t="n">
        <f aca="false">(SUM(H78:H81)+SUM(J78:J81))/AVERAGE(AG78:AG81)</f>
        <v>0</v>
      </c>
      <c r="BO20" s="45" t="n">
        <f aca="false">AL20-BN20</f>
        <v>-0.0428940694582698</v>
      </c>
      <c r="BP20" s="27" t="n">
        <f aca="false">BN20+BM20</f>
        <v>0.100423420876768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6" t="n">
        <f aca="false">'High pensions'!Q21</f>
        <v>106534685.427399</v>
      </c>
      <c r="E21" s="9"/>
      <c r="F21" s="56" t="n">
        <f aca="false">'High pensions'!I21</f>
        <v>19363940.1514728</v>
      </c>
      <c r="G21" s="56" t="n">
        <f aca="false">'High pensions'!K21</f>
        <v>0</v>
      </c>
      <c r="H21" s="56" t="n">
        <f aca="false">'High pensions'!V21</f>
        <v>0</v>
      </c>
      <c r="I21" s="57" t="n">
        <f aca="false">'High pensions'!M21</f>
        <v>0</v>
      </c>
      <c r="J21" s="56" t="n">
        <f aca="false">'High pensions'!W21</f>
        <v>0</v>
      </c>
      <c r="K21" s="9"/>
      <c r="L21" s="56" t="n">
        <f aca="false">'High pensions'!N21</f>
        <v>3455197.24784243</v>
      </c>
      <c r="M21" s="42"/>
      <c r="N21" s="56" t="n">
        <f aca="false">'High pensions'!L21</f>
        <v>793557.674652562</v>
      </c>
      <c r="O21" s="9"/>
      <c r="P21" s="56" t="n">
        <f aca="false">'High pensions'!X21</f>
        <v>22294955.1329427</v>
      </c>
      <c r="Q21" s="42"/>
      <c r="R21" s="56" t="n">
        <f aca="false">'High SIPA income'!G16</f>
        <v>22236467.0345984</v>
      </c>
      <c r="S21" s="42"/>
      <c r="T21" s="56" t="n">
        <f aca="false">'High SIPA income'!J16</f>
        <v>85023058.9791868</v>
      </c>
      <c r="U21" s="9"/>
      <c r="V21" s="56" t="n">
        <f aca="false">'High SIPA income'!F16</f>
        <v>149945.240267777</v>
      </c>
      <c r="W21" s="42"/>
      <c r="X21" s="56" t="n">
        <f aca="false">'High SIPA income'!M16</f>
        <v>376619.213140325</v>
      </c>
      <c r="Y21" s="9"/>
      <c r="Z21" s="9" t="n">
        <f aca="false">R21+V21-N21-L21-F21</f>
        <v>-1226282.79910168</v>
      </c>
      <c r="AA21" s="9"/>
      <c r="AB21" s="9" t="n">
        <f aca="false">T21-P21-D21</f>
        <v>-43806581.5811549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43" t="n">
        <f aca="false">AB21/AG21</f>
        <v>-0.00866121319881669</v>
      </c>
      <c r="AK21" s="44" t="n">
        <f aca="false">AK20+1</f>
        <v>2032</v>
      </c>
      <c r="AL21" s="45" t="n">
        <f aca="false">SUM(AB82:AB85)/AVERAGE(AG82:AG85)</f>
        <v>-0.0433516925411979</v>
      </c>
      <c r="AM21" s="9" t="n">
        <f aca="false">'Central scenario'!AM21</f>
        <v>8126011.66426731</v>
      </c>
      <c r="AN21" s="45" t="n">
        <f aca="false">AM21/AVERAGE(AG82:AG85)</f>
        <v>0.000994251687185086</v>
      </c>
      <c r="AO21" s="45" t="n">
        <f aca="false">'GDP evolution by scenario'!M81</f>
        <v>0.031956043096832</v>
      </c>
      <c r="AP21" s="45"/>
      <c r="AQ21" s="9" t="n">
        <f aca="false">AQ20*(1+AO21)</f>
        <v>681870764.553251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448261392.969279</v>
      </c>
      <c r="AS21" s="46" t="n">
        <f aca="false">AQ21/AG85</f>
        <v>0.0827738817239728</v>
      </c>
      <c r="AT21" s="46" t="n">
        <f aca="false">AR21/AG85</f>
        <v>0.054415495504302</v>
      </c>
      <c r="AW21" s="7" t="n">
        <f aca="false">workers_and_wage_high!C9</f>
        <v>11163486</v>
      </c>
      <c r="AY21" s="43" t="n">
        <f aca="false">(AW21-AW20)/AW20</f>
        <v>-0.00417855711460386</v>
      </c>
      <c r="AZ21" s="12" t="n">
        <f aca="false">workers_and_wage_high!B9</f>
        <v>6677.47340160862</v>
      </c>
      <c r="BA21" s="43" t="n">
        <f aca="false">(AZ21-AZ20)/AZ20</f>
        <v>0.0149000798514447</v>
      </c>
      <c r="BB21" s="12" t="n"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0.014587452281197</v>
      </c>
      <c r="BJ21" s="7" t="n">
        <f aca="false">BJ20+1</f>
        <v>2032</v>
      </c>
      <c r="BK21" s="43" t="n">
        <f aca="false">SUM(T82:T85)/AVERAGE(AG82:AG85)</f>
        <v>0.0724568339212628</v>
      </c>
      <c r="BL21" s="43" t="n">
        <f aca="false">SUM(P82:P85)/AVERAGE(AG82:AG85)</f>
        <v>0.0146689958497036</v>
      </c>
      <c r="BM21" s="43" t="n">
        <f aca="false">SUM(D82:D85)/AVERAGE(AG82:AG85)</f>
        <v>0.101139530612757</v>
      </c>
      <c r="BN21" s="43" t="n">
        <f aca="false">(SUM(H82:H85)+SUM(J82:J85))/AVERAGE(AG82:AG85)</f>
        <v>0</v>
      </c>
      <c r="BO21" s="45" t="n">
        <f aca="false">AL21-BN21</f>
        <v>-0.0433516925411979</v>
      </c>
      <c r="BP21" s="27" t="n">
        <f aca="false">BN21+BM21</f>
        <v>0.101139530612757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5" t="n">
        <f aca="false">'High pensions'!Q22</f>
        <v>102115705.579416</v>
      </c>
      <c r="E22" s="6"/>
      <c r="F22" s="55" t="n">
        <f aca="false">'High pensions'!I22</f>
        <v>18560738.2556432</v>
      </c>
      <c r="G22" s="55" t="n">
        <f aca="false">'High pensions'!K22</f>
        <v>0</v>
      </c>
      <c r="H22" s="55" t="n">
        <f aca="false">'High pensions'!V22</f>
        <v>0</v>
      </c>
      <c r="I22" s="55" t="n">
        <f aca="false">'High pensions'!M22</f>
        <v>0</v>
      </c>
      <c r="J22" s="55" t="n">
        <f aca="false">'High pensions'!W22</f>
        <v>0</v>
      </c>
      <c r="K22" s="6"/>
      <c r="L22" s="55" t="n">
        <f aca="false">'High pensions'!N22</f>
        <v>3777709.9243059</v>
      </c>
      <c r="M22" s="8"/>
      <c r="N22" s="55" t="n">
        <f aca="false">'High pensions'!L22</f>
        <v>761934.605667923</v>
      </c>
      <c r="O22" s="6"/>
      <c r="P22" s="55" t="n">
        <f aca="false">'High pensions'!X22</f>
        <v>23794494.1490327</v>
      </c>
      <c r="Q22" s="8"/>
      <c r="R22" s="55" t="n">
        <f aca="false">'High SIPA income'!G17</f>
        <v>19524763.3034684</v>
      </c>
      <c r="S22" s="8"/>
      <c r="T22" s="55" t="n">
        <f aca="false">'High SIPA income'!J17</f>
        <v>74654624.7352388</v>
      </c>
      <c r="U22" s="6"/>
      <c r="V22" s="55" t="n">
        <f aca="false">'High SIPA income'!F17</f>
        <v>125831.082413354</v>
      </c>
      <c r="W22" s="8"/>
      <c r="X22" s="55" t="n">
        <f aca="false">'High SIPA income'!M17</f>
        <v>316051.400914638</v>
      </c>
      <c r="Y22" s="6"/>
      <c r="Z22" s="6" t="n">
        <f aca="false">R22+V22-N22-L22-F22</f>
        <v>-3449788.39973534</v>
      </c>
      <c r="AA22" s="6"/>
      <c r="AB22" s="6" t="n">
        <f aca="false">T22-P22-D22</f>
        <v>-51255574.9932102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6" t="n">
        <f aca="false">AB22/AG22</f>
        <v>-0.0103357823273566</v>
      </c>
      <c r="AK22" s="37" t="n">
        <f aca="false">AK21+1</f>
        <v>2033</v>
      </c>
      <c r="AL22" s="38" t="n">
        <f aca="false">SUM(AB86:AB89)/AVERAGE(AG86:AG89)</f>
        <v>-0.0438877407632812</v>
      </c>
      <c r="AM22" s="6" t="n">
        <f aca="false">'Central scenario'!AM22</f>
        <v>7406781.38079157</v>
      </c>
      <c r="AN22" s="38" t="n">
        <f aca="false">AM22/AVERAGE(AG86:AG89)</f>
        <v>0.000879456774393784</v>
      </c>
      <c r="AO22" s="38" t="n">
        <f aca="false">'GDP evolution by scenario'!M85</f>
        <v>0.0304666072213475</v>
      </c>
      <c r="AP22" s="38"/>
      <c r="AQ22" s="6" t="n">
        <f aca="false">AQ21*(1+AO22)</f>
        <v>702645053.312615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454408748.551527</v>
      </c>
      <c r="AS22" s="39" t="n">
        <f aca="false">AQ22/AG89</f>
        <v>0.0825435647033427</v>
      </c>
      <c r="AT22" s="39" t="n">
        <f aca="false">AR22/AG89</f>
        <v>0.0533818857202428</v>
      </c>
      <c r="AU22" s="5"/>
      <c r="AV22" s="5"/>
      <c r="AW22" s="5" t="n">
        <f aca="false">workers_and_wage_high!C10</f>
        <v>11040038</v>
      </c>
      <c r="AX22" s="5"/>
      <c r="AY22" s="36" t="n">
        <f aca="false">(AW22-AW21)/AW21</f>
        <v>-0.0110581945460405</v>
      </c>
      <c r="AZ22" s="11" t="n">
        <f aca="false">workers_and_wage_high!B10</f>
        <v>6770.77562599748</v>
      </c>
      <c r="BA22" s="36" t="n">
        <f aca="false">(AZ22-AZ21)/AZ21</f>
        <v>0.0139726837947989</v>
      </c>
      <c r="BB22" s="11" t="n"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0.0161218363950726</v>
      </c>
      <c r="BJ22" s="5" t="n">
        <f aca="false">BJ21+1</f>
        <v>2033</v>
      </c>
      <c r="BK22" s="36" t="n">
        <f aca="false">SUM(T86:T89)/AVERAGE(AG86:AG89)</f>
        <v>0.0727358268624512</v>
      </c>
      <c r="BL22" s="36" t="n">
        <f aca="false">SUM(P86:P89)/AVERAGE(AG86:AG89)</f>
        <v>0.0146253199731411</v>
      </c>
      <c r="BM22" s="36" t="n">
        <f aca="false">SUM(D86:D89)/AVERAGE(AG86:AG89)</f>
        <v>0.101998247652591</v>
      </c>
      <c r="BN22" s="36" t="n">
        <f aca="false">(SUM(H86:H89)+SUM(J86:J89))/AVERAGE(AG86:AG89)</f>
        <v>0</v>
      </c>
      <c r="BO22" s="38" t="n">
        <f aca="false">AL22-BN22</f>
        <v>-0.0438877407632812</v>
      </c>
      <c r="BP22" s="27" t="n">
        <f aca="false">BN22+BM22</f>
        <v>0.101998247652591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6" t="n">
        <f aca="false">'High pensions'!Q23</f>
        <v>108794784.954875</v>
      </c>
      <c r="E23" s="9"/>
      <c r="F23" s="56" t="n">
        <f aca="false">'High pensions'!I23</f>
        <v>19774739.9938983</v>
      </c>
      <c r="G23" s="56" t="n">
        <f aca="false">'High pensions'!K23</f>
        <v>0</v>
      </c>
      <c r="H23" s="56" t="n">
        <f aca="false">'High pensions'!V23</f>
        <v>0</v>
      </c>
      <c r="I23" s="56" t="n">
        <f aca="false">'High pensions'!M23</f>
        <v>0</v>
      </c>
      <c r="J23" s="56" t="n">
        <f aca="false">'High pensions'!W23</f>
        <v>0</v>
      </c>
      <c r="K23" s="9"/>
      <c r="L23" s="56" t="n">
        <f aca="false">'High pensions'!N23</f>
        <v>3480220.1486442</v>
      </c>
      <c r="M23" s="42"/>
      <c r="N23" s="56" t="n">
        <f aca="false">'High pensions'!L23</f>
        <v>813333.884063564</v>
      </c>
      <c r="O23" s="9"/>
      <c r="P23" s="56" t="n">
        <f aca="false">'High pensions'!X23</f>
        <v>22533601.9534112</v>
      </c>
      <c r="Q23" s="42"/>
      <c r="R23" s="56" t="n">
        <f aca="false">'High SIPA income'!G18</f>
        <v>22968760.9047051</v>
      </c>
      <c r="S23" s="42"/>
      <c r="T23" s="56" t="n">
        <f aca="false">'High SIPA income'!J18</f>
        <v>87823048.0606946</v>
      </c>
      <c r="U23" s="9"/>
      <c r="V23" s="56" t="n">
        <f aca="false">'High SIPA income'!F18</f>
        <v>130817.10440774</v>
      </c>
      <c r="W23" s="42"/>
      <c r="X23" s="56" t="n">
        <f aca="false">'High SIPA income'!M18</f>
        <v>328574.850654505</v>
      </c>
      <c r="Y23" s="9"/>
      <c r="Z23" s="9" t="n">
        <f aca="false">R23+V23-N23-L23-F23</f>
        <v>-968716.017493222</v>
      </c>
      <c r="AA23" s="9"/>
      <c r="AB23" s="9" t="n">
        <f aca="false">T23-P23-D23</f>
        <v>-43505338.8475919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'Central scenario'!AG23</f>
        <v>5665901320.8228</v>
      </c>
      <c r="AH23" s="9"/>
      <c r="AI23" s="9"/>
      <c r="AJ23" s="43" t="n">
        <f aca="false">AB23/AG23</f>
        <v>-0.0076784497971585</v>
      </c>
      <c r="AK23" s="44" t="n">
        <f aca="false">AK22+1</f>
        <v>2034</v>
      </c>
      <c r="AL23" s="45" t="n">
        <f aca="false">SUM(AB90:AB93)/AVERAGE(AG90:AG93)</f>
        <v>-0.0445726837684135</v>
      </c>
      <c r="AM23" s="9" t="n">
        <f aca="false">'Central scenario'!AM23</f>
        <v>6738583.40306814</v>
      </c>
      <c r="AN23" s="45" t="n">
        <f aca="false">AM23/AVERAGE(AG90:AG93)</f>
        <v>0.000774581591690119</v>
      </c>
      <c r="AO23" s="45" t="n">
        <f aca="false">'GDP evolution by scenario'!M89</f>
        <v>0.0329669082656476</v>
      </c>
      <c r="AP23" s="45"/>
      <c r="AQ23" s="9" t="n">
        <f aca="false">AQ22*(1+AO23)</f>
        <v>725809088.328483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462549394.083639</v>
      </c>
      <c r="AS23" s="46" t="n">
        <f aca="false">AQ23/AG93</f>
        <v>0.0822788898445436</v>
      </c>
      <c r="AT23" s="46" t="n">
        <f aca="false">AR23/AG93</f>
        <v>0.0524353459545604</v>
      </c>
      <c r="AU23" s="7"/>
      <c r="AV23" s="7"/>
      <c r="AW23" s="7" t="n">
        <f aca="false">workers_and_wage_high!C11</f>
        <v>11283076</v>
      </c>
      <c r="AX23" s="7"/>
      <c r="AY23" s="43" t="n">
        <f aca="false">(AW23-AW22)/AW22</f>
        <v>0.0220142358205651</v>
      </c>
      <c r="AZ23" s="12" t="n">
        <f aca="false">workers_and_wage_high!B11</f>
        <v>6733.90375528613</v>
      </c>
      <c r="BA23" s="43" t="n">
        <f aca="false">(AZ23-AZ22)/AZ22</f>
        <v>-0.0054457380879341</v>
      </c>
      <c r="BB23" s="12" t="n"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0.0143120284563552</v>
      </c>
      <c r="BJ23" s="7" t="n">
        <f aca="false">BJ22+1</f>
        <v>2034</v>
      </c>
      <c r="BK23" s="43" t="n">
        <f aca="false">SUM(T90:T93)/AVERAGE(AG90:AG93)</f>
        <v>0.0729977109986348</v>
      </c>
      <c r="BL23" s="43" t="n">
        <f aca="false">SUM(P90:P93)/AVERAGE(AG90:AG93)</f>
        <v>0.0145610258998446</v>
      </c>
      <c r="BM23" s="43" t="n">
        <f aca="false">SUM(D90:D93)/AVERAGE(AG90:AG93)</f>
        <v>0.103009368867204</v>
      </c>
      <c r="BN23" s="43" t="n">
        <f aca="false">(SUM(H90:H93)+SUM(J90:J93))/AVERAGE(AG90:AG93)</f>
        <v>0</v>
      </c>
      <c r="BO23" s="45" t="n">
        <f aca="false">AL23-BN23</f>
        <v>-0.0445726837684135</v>
      </c>
      <c r="BP23" s="27" t="n">
        <f aca="false">BN23+BM23</f>
        <v>0.103009368867204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6" t="n">
        <f aca="false">'High pensions'!Q24</f>
        <v>104479465.144334</v>
      </c>
      <c r="E24" s="9"/>
      <c r="F24" s="56" t="n">
        <f aca="false">'High pensions'!I24</f>
        <v>18990379.5369209</v>
      </c>
      <c r="G24" s="56" t="n">
        <f aca="false">'High pensions'!K24</f>
        <v>0</v>
      </c>
      <c r="H24" s="56" t="n">
        <f aca="false">'High pensions'!V24</f>
        <v>0</v>
      </c>
      <c r="I24" s="56" t="n">
        <f aca="false">'High pensions'!M24</f>
        <v>0</v>
      </c>
      <c r="J24" s="56" t="n">
        <f aca="false">'High pensions'!W24</f>
        <v>0</v>
      </c>
      <c r="K24" s="9"/>
      <c r="L24" s="56" t="n">
        <f aca="false">'High pensions'!N24</f>
        <v>3126537.14189256</v>
      </c>
      <c r="M24" s="42"/>
      <c r="N24" s="56" t="n">
        <f aca="false">'High pensions'!L24</f>
        <v>780777.865234014</v>
      </c>
      <c r="O24" s="9"/>
      <c r="P24" s="56" t="n">
        <f aca="false">'High pensions'!X24</f>
        <v>20519225.5400169</v>
      </c>
      <c r="Q24" s="42"/>
      <c r="R24" s="56" t="n">
        <f aca="false">'High SIPA income'!G19</f>
        <v>20775464.2985003</v>
      </c>
      <c r="S24" s="42"/>
      <c r="T24" s="56" t="n">
        <f aca="false">'High SIPA income'!J19</f>
        <v>79436788.390125</v>
      </c>
      <c r="U24" s="9"/>
      <c r="V24" s="56" t="n">
        <f aca="false">'High SIPA income'!F19</f>
        <v>136624.404082265</v>
      </c>
      <c r="W24" s="42"/>
      <c r="X24" s="56" t="n">
        <f aca="false">'High SIPA income'!M19</f>
        <v>343161.113145958</v>
      </c>
      <c r="Y24" s="9"/>
      <c r="Z24" s="9" t="n">
        <f aca="false">R24+V24-N24-L24-F24</f>
        <v>-1985605.8414649</v>
      </c>
      <c r="AA24" s="9"/>
      <c r="AB24" s="9" t="n">
        <f aca="false">T24-P24-D24</f>
        <v>-45561902.2942263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'Central scenario'!AG24</f>
        <v>5260049751.4821</v>
      </c>
      <c r="AH24" s="9"/>
      <c r="AI24" s="9"/>
      <c r="AJ24" s="43" t="n">
        <f aca="false">AB24/AG24</f>
        <v>-0.00866187668308432</v>
      </c>
      <c r="AK24" s="44" t="n">
        <f aca="false">AK23+1</f>
        <v>2035</v>
      </c>
      <c r="AL24" s="45" t="n">
        <f aca="false">SUM(AB94:AB97)/AVERAGE(AG94:AG97)</f>
        <v>-0.043939825977256</v>
      </c>
      <c r="AM24" s="9" t="n">
        <f aca="false">'Central scenario'!AM24</f>
        <v>6098422.29766839</v>
      </c>
      <c r="AN24" s="45" t="n">
        <f aca="false">AM24/AVERAGE(AG94:AG97)</f>
        <v>0.000677300366758803</v>
      </c>
      <c r="AO24" s="45" t="n">
        <f aca="false">'GDP evolution by scenario'!M93</f>
        <v>0.0349866487802268</v>
      </c>
      <c r="AP24" s="45"/>
      <c r="AQ24" s="9" t="n">
        <f aca="false">AQ23*(1+AO24)</f>
        <v>751202715.983328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472536840.620209</v>
      </c>
      <c r="AS24" s="46" t="n">
        <f aca="false">AQ24/AG97</f>
        <v>0.0827520383023136</v>
      </c>
      <c r="AT24" s="46" t="n">
        <f aca="false">AR24/AG97</f>
        <v>0.0520543734763675</v>
      </c>
      <c r="AU24" s="7"/>
      <c r="AV24" s="7"/>
      <c r="AW24" s="7" t="n">
        <f aca="false">workers_and_wage_high!C12</f>
        <v>11508435</v>
      </c>
      <c r="AX24" s="7"/>
      <c r="AY24" s="43" t="n">
        <f aca="false">(AW24-AW23)/AW23</f>
        <v>0.0199731881625188</v>
      </c>
      <c r="AZ24" s="12" t="n">
        <f aca="false">workers_and_wage_high!B12</f>
        <v>6870.10480666965</v>
      </c>
      <c r="BA24" s="43" t="n">
        <f aca="false">(AZ24-AZ23)/AZ23</f>
        <v>0.0202261654358518</v>
      </c>
      <c r="BB24" s="12" t="n"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0.0145800559570252</v>
      </c>
      <c r="BJ24" s="7" t="n">
        <f aca="false">BJ23+1</f>
        <v>2035</v>
      </c>
      <c r="BK24" s="43" t="n">
        <f aca="false">SUM(T94:T97)/AVERAGE(AG94:AG97)</f>
        <v>0.073215286795022</v>
      </c>
      <c r="BL24" s="43" t="n">
        <f aca="false">SUM(P94:P97)/AVERAGE(AG94:AG97)</f>
        <v>0.0142205404944592</v>
      </c>
      <c r="BM24" s="43" t="n">
        <f aca="false">SUM(D94:D97)/AVERAGE(AG94:AG97)</f>
        <v>0.102934572277819</v>
      </c>
      <c r="BN24" s="43" t="n">
        <f aca="false">(SUM(H94:H97)+SUM(J94:J97))/AVERAGE(AG94:AG97)</f>
        <v>0</v>
      </c>
      <c r="BO24" s="45" t="n">
        <f aca="false">AL24-BN24</f>
        <v>-0.043939825977256</v>
      </c>
      <c r="BP24" s="27" t="n">
        <f aca="false">BN24+BM24</f>
        <v>0.102934572277819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6" t="n">
        <f aca="false">'High pensions'!Q25</f>
        <v>113788204.297057</v>
      </c>
      <c r="E25" s="9"/>
      <c r="F25" s="56" t="n">
        <f aca="false">'High pensions'!I25</f>
        <v>20682353.0675682</v>
      </c>
      <c r="G25" s="56" t="n">
        <f aca="false">'High pensions'!K25</f>
        <v>0</v>
      </c>
      <c r="H25" s="56" t="n">
        <f aca="false">'High pensions'!V25</f>
        <v>0</v>
      </c>
      <c r="I25" s="56" t="n">
        <f aca="false">'High pensions'!M25</f>
        <v>0</v>
      </c>
      <c r="J25" s="56" t="n">
        <f aca="false">'High pensions'!W25</f>
        <v>0</v>
      </c>
      <c r="K25" s="9"/>
      <c r="L25" s="56" t="n">
        <f aca="false">'High pensions'!N25</f>
        <v>3567264.77388216</v>
      </c>
      <c r="M25" s="42"/>
      <c r="N25" s="56" t="n">
        <f aca="false">'High pensions'!L25</f>
        <v>851958.421888162</v>
      </c>
      <c r="O25" s="9"/>
      <c r="P25" s="56" t="n">
        <f aca="false">'High pensions'!X25</f>
        <v>23197777.7385936</v>
      </c>
      <c r="Q25" s="42"/>
      <c r="R25" s="56" t="n">
        <f aca="false">'High SIPA income'!G20</f>
        <v>24105594.7241584</v>
      </c>
      <c r="S25" s="42"/>
      <c r="T25" s="56" t="n">
        <f aca="false">'High SIPA income'!J20</f>
        <v>92169830.7006939</v>
      </c>
      <c r="U25" s="9"/>
      <c r="V25" s="56" t="n">
        <f aca="false">'High SIPA income'!F20</f>
        <v>137226.502049696</v>
      </c>
      <c r="W25" s="42"/>
      <c r="X25" s="56" t="n">
        <f aca="false">'High SIPA income'!M20</f>
        <v>344673.409650483</v>
      </c>
      <c r="Y25" s="9"/>
      <c r="Z25" s="9" t="n">
        <f aca="false">R25+V25-N25-L25-F25</f>
        <v>-858755.037130412</v>
      </c>
      <c r="AA25" s="9"/>
      <c r="AB25" s="9" t="n">
        <f aca="false">T25-P25-D25</f>
        <v>-44816151.3349567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'Central scenario'!AG25</f>
        <v>5284711650.71247</v>
      </c>
      <c r="AH25" s="9"/>
      <c r="AI25" s="9"/>
      <c r="AJ25" s="43" t="n">
        <f aca="false">AB25/AG25</f>
        <v>-0.00848033994984659</v>
      </c>
      <c r="AK25" s="44" t="n">
        <f aca="false">AK24+1</f>
        <v>2036</v>
      </c>
      <c r="AL25" s="45" t="n">
        <f aca="false">SUM(AB98:AB101)/AVERAGE(AG98:AG101)</f>
        <v>-0.043866805015691</v>
      </c>
      <c r="AM25" s="9" t="n">
        <f aca="false">'Central scenario'!AM25</f>
        <v>5493111.4769607</v>
      </c>
      <c r="AN25" s="45" t="n">
        <f aca="false">AM25/AVERAGE(AG98:AG101)</f>
        <v>0.00059213438532954</v>
      </c>
      <c r="AO25" s="45" t="n">
        <f aca="false">'GDP evolution by scenario'!M97</f>
        <v>0.030295842651715</v>
      </c>
      <c r="AP25" s="45"/>
      <c r="AQ25" s="9" t="n">
        <f aca="false">AQ24*(1+AO25)</f>
        <v>773961035.2663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481283766.824733</v>
      </c>
      <c r="AS25" s="46" t="n">
        <f aca="false">AQ25/AG101</f>
        <v>0.082364298014352</v>
      </c>
      <c r="AT25" s="46" t="n">
        <f aca="false">AR25/AG101</f>
        <v>0.0512178233708922</v>
      </c>
      <c r="AU25" s="7"/>
      <c r="AV25" s="7"/>
      <c r="AW25" s="7" t="n">
        <f aca="false">workers_and_wage_high!C13</f>
        <v>11593496</v>
      </c>
      <c r="AX25" s="7"/>
      <c r="AY25" s="43" t="n">
        <f aca="false">(AW25-AW24)/AW24</f>
        <v>0.00739118742035733</v>
      </c>
      <c r="AZ25" s="12" t="n">
        <f aca="false">workers_and_wage_high!B13</f>
        <v>6860.82377346674</v>
      </c>
      <c r="BA25" s="43" t="n">
        <f aca="false">(AZ25-AZ24)/AZ24</f>
        <v>-0.00135093036628761</v>
      </c>
      <c r="BB25" s="12" t="n"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0.0135168166640654</v>
      </c>
      <c r="BJ25" s="7" t="n">
        <f aca="false">BJ24+1</f>
        <v>2036</v>
      </c>
      <c r="BK25" s="43" t="n">
        <f aca="false">SUM(T98:T101)/AVERAGE(AG98:AG101)</f>
        <v>0.073554903147111</v>
      </c>
      <c r="BL25" s="43" t="n">
        <f aca="false">SUM(P98:P101)/AVERAGE(AG98:AG101)</f>
        <v>0.013913451408864</v>
      </c>
      <c r="BM25" s="43" t="n">
        <f aca="false">SUM(D98:D101)/AVERAGE(AG98:AG101)</f>
        <v>0.103508256753938</v>
      </c>
      <c r="BN25" s="43" t="n">
        <f aca="false">(SUM(H98:H101)+SUM(J98:J101))/AVERAGE(AG98:AG101)</f>
        <v>0</v>
      </c>
      <c r="BO25" s="45" t="n">
        <f aca="false">AL25-BN25</f>
        <v>-0.043866805015691</v>
      </c>
      <c r="BP25" s="27" t="n">
        <f aca="false">BN25+BM25</f>
        <v>0.103508256753938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8538718.79308944</v>
      </c>
      <c r="D26" s="55" t="n">
        <f aca="false">'High pensions'!Q26</f>
        <v>105416281.396166</v>
      </c>
      <c r="E26" s="6"/>
      <c r="F26" s="55" t="n">
        <f aca="false">'High pensions'!I26</f>
        <v>19160656.9799961</v>
      </c>
      <c r="G26" s="55" t="n">
        <f aca="false">'High pensions'!K26</f>
        <v>0</v>
      </c>
      <c r="H26" s="55" t="n">
        <f aca="false">'High pensions'!V26</f>
        <v>0</v>
      </c>
      <c r="I26" s="55" t="n">
        <f aca="false">'High pensions'!M26</f>
        <v>0</v>
      </c>
      <c r="J26" s="55" t="n">
        <f aca="false">'High pensions'!W26</f>
        <v>0</v>
      </c>
      <c r="K26" s="6"/>
      <c r="L26" s="55" t="n">
        <f aca="false">'High pensions'!N26</f>
        <v>3726476.37955283</v>
      </c>
      <c r="M26" s="8"/>
      <c r="N26" s="55" t="n">
        <f aca="false">'High pensions'!L26</f>
        <v>787898.602953561</v>
      </c>
      <c r="O26" s="6"/>
      <c r="P26" s="55" t="n">
        <f aca="false">'High pensions'!X26</f>
        <v>23671489.2942029</v>
      </c>
      <c r="Q26" s="8"/>
      <c r="R26" s="55" t="n">
        <f aca="false">'High SIPA income'!G21</f>
        <v>20979902.0000147</v>
      </c>
      <c r="S26" s="8"/>
      <c r="T26" s="55" t="n">
        <f aca="false">'High SIPA income'!J21</f>
        <v>80218473.6608284</v>
      </c>
      <c r="U26" s="6"/>
      <c r="V26" s="55" t="n">
        <f aca="false">'High SIPA income'!F21</f>
        <v>122300.514644915</v>
      </c>
      <c r="W26" s="8"/>
      <c r="X26" s="55" t="n">
        <f aca="false">'High SIPA income'!M21</f>
        <v>307183.632571249</v>
      </c>
      <c r="Y26" s="6"/>
      <c r="Z26" s="6" t="n">
        <f aca="false">R26+V26-N26-L26-F26</f>
        <v>-2572829.44784283</v>
      </c>
      <c r="AA26" s="6"/>
      <c r="AB26" s="6" t="n">
        <f aca="false">T26-P26-D26</f>
        <v>-48869297.0295404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-0.00946563970843666</v>
      </c>
      <c r="AK26" s="37" t="n">
        <f aca="false">AK25+1</f>
        <v>2037</v>
      </c>
      <c r="AL26" s="38" t="n">
        <f aca="false">SUM(AB102:AB105)/AVERAGE(AG102:AG105)</f>
        <v>-0.0439560913041963</v>
      </c>
      <c r="AM26" s="6" t="n">
        <f aca="false">'Central scenario'!AM26</f>
        <v>4920541.96276278</v>
      </c>
      <c r="AN26" s="38" t="n">
        <f aca="false">AM26/AVERAGE(AG102:AG105)</f>
        <v>0.000515369326450791</v>
      </c>
      <c r="AO26" s="38" t="n">
        <f aca="false">'GDP evolution by scenario'!M101</f>
        <v>0.0291916208124849</v>
      </c>
      <c r="AP26" s="38"/>
      <c r="AQ26" s="6" t="n">
        <f aca="false">AQ25*(1+AO26)</f>
        <v>796554212.331432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490347185.751004</v>
      </c>
      <c r="AS26" s="39" t="n">
        <f aca="false">AQ26/AG105</f>
        <v>0.0824075266440592</v>
      </c>
      <c r="AT26" s="39" t="n">
        <f aca="false">AR26/AG105</f>
        <v>0.0507288746315764</v>
      </c>
      <c r="AU26" s="36" t="n">
        <f aca="false">AVERAGE(AH26:AH29)</f>
        <v>-0.0145498200871361</v>
      </c>
      <c r="AV26" s="5"/>
      <c r="AW26" s="5" t="n">
        <f aca="false">workers_and_wage_high!C14</f>
        <v>11478869</v>
      </c>
      <c r="AX26" s="5"/>
      <c r="AY26" s="36" t="n">
        <f aca="false">(AW26-AW25)/AW25</f>
        <v>-0.00988718157146041</v>
      </c>
      <c r="AZ26" s="11" t="n">
        <f aca="false">workers_and_wage_high!B14</f>
        <v>6830.72180291376</v>
      </c>
      <c r="BA26" s="36" t="n">
        <f aca="false">(AZ26-AZ25)/AZ25</f>
        <v>-0.00438751548602627</v>
      </c>
      <c r="BB26" s="11" t="n"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0.0169524142481431</v>
      </c>
      <c r="BJ26" s="5" t="n">
        <f aca="false">BJ25+1</f>
        <v>2037</v>
      </c>
      <c r="BK26" s="36" t="n">
        <f aca="false">SUM(T102:T105)/AVERAGE(AG102:AG105)</f>
        <v>0.073863561462718</v>
      </c>
      <c r="BL26" s="36" t="n">
        <f aca="false">SUM(P102:P105)/AVERAGE(AG102:AG105)</f>
        <v>0.0136551205732195</v>
      </c>
      <c r="BM26" s="36" t="n">
        <f aca="false">SUM(D102:D105)/AVERAGE(AG102:AG105)</f>
        <v>0.104164532193695</v>
      </c>
      <c r="BN26" s="36" t="n">
        <f aca="false">(SUM(H102:H105)+SUM(J102:J105))/AVERAGE(AG102:AG105)</f>
        <v>0</v>
      </c>
      <c r="BO26" s="38" t="n">
        <f aca="false">AL26-BN26</f>
        <v>-0.0439560913041963</v>
      </c>
      <c r="BP26" s="27" t="n">
        <f aca="false">BN26+BM26</f>
        <v>0.104164532193695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9171733.18462406</v>
      </c>
      <c r="D27" s="56" t="n">
        <f aca="false">'High pensions'!Q27</f>
        <v>113231273.884248</v>
      </c>
      <c r="E27" s="9"/>
      <c r="F27" s="56" t="n">
        <f aca="false">'High pensions'!I27</f>
        <v>20581124.3725295</v>
      </c>
      <c r="G27" s="56" t="n">
        <f aca="false">'High pensions'!K27</f>
        <v>0</v>
      </c>
      <c r="H27" s="56" t="n">
        <f aca="false">'High pensions'!V27</f>
        <v>0</v>
      </c>
      <c r="I27" s="56" t="n">
        <f aca="false">'High pensions'!M27</f>
        <v>0</v>
      </c>
      <c r="J27" s="56" t="n">
        <f aca="false">'High pensions'!W27</f>
        <v>0</v>
      </c>
      <c r="K27" s="9"/>
      <c r="L27" s="56" t="n">
        <f aca="false">'High pensions'!N27</f>
        <v>3545054.34815978</v>
      </c>
      <c r="M27" s="42"/>
      <c r="N27" s="56" t="n">
        <f aca="false">'High pensions'!L27</f>
        <v>848615.599210467</v>
      </c>
      <c r="O27" s="9"/>
      <c r="P27" s="56" t="n">
        <f aca="false">'High pensions'!X27</f>
        <v>23064136.5098557</v>
      </c>
      <c r="Q27" s="42"/>
      <c r="R27" s="56" t="n">
        <f aca="false">'High SIPA income'!G22</f>
        <v>23485203.7328233</v>
      </c>
      <c r="S27" s="42"/>
      <c r="T27" s="56" t="n">
        <f aca="false">'High SIPA income'!J22</f>
        <v>89797711.9749824</v>
      </c>
      <c r="U27" s="9"/>
      <c r="V27" s="56" t="n">
        <f aca="false">'High SIPA income'!F22</f>
        <v>117194.000885593</v>
      </c>
      <c r="W27" s="42"/>
      <c r="X27" s="56" t="n">
        <f aca="false">'High SIPA income'!M22</f>
        <v>294357.542256602</v>
      </c>
      <c r="Y27" s="9"/>
      <c r="Z27" s="9" t="n">
        <f aca="false">R27+V27-N27-L27-F27</f>
        <v>-1372396.58619079</v>
      </c>
      <c r="AA27" s="9"/>
      <c r="AB27" s="9" t="n">
        <f aca="false">T27-P27-D27</f>
        <v>-46497698.4191209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'Central scenario'!AG27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-0.00853131983495126</v>
      </c>
      <c r="AK27" s="44" t="n">
        <f aca="false">AK26+1</f>
        <v>2038</v>
      </c>
      <c r="AL27" s="45" t="n">
        <f aca="false">SUM(AB106:AB109)/AVERAGE(AG106:AG109)</f>
        <v>-0.0442040171522764</v>
      </c>
      <c r="AM27" s="9" t="n">
        <f aca="false">'Central scenario'!AM27</f>
        <v>4379286.21321994</v>
      </c>
      <c r="AN27" s="45" t="n">
        <f aca="false">AM27/AVERAGE(AG106:AG109)</f>
        <v>0.000444475399644402</v>
      </c>
      <c r="AO27" s="45" t="n">
        <f aca="false">'GDP evolution by scenario'!M105</f>
        <v>0.0319561124515542</v>
      </c>
      <c r="AP27" s="45"/>
      <c r="AQ27" s="9" t="n">
        <f aca="false">AQ26*(1+AO27)</f>
        <v>822008988.314455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501573712.19516</v>
      </c>
      <c r="AS27" s="46" t="n">
        <f aca="false">AQ27/AG109</f>
        <v>0.0826583374810524</v>
      </c>
      <c r="AT27" s="46" t="n">
        <f aca="false">AR27/AG109</f>
        <v>0.0504364912837082</v>
      </c>
      <c r="AU27" s="7"/>
      <c r="AV27" s="7"/>
      <c r="AW27" s="7" t="n">
        <f aca="false">workers_and_wage_high!C15</f>
        <v>11474171</v>
      </c>
      <c r="AX27" s="7"/>
      <c r="AY27" s="43" t="n">
        <f aca="false">(AW27-AW26)/AW26</f>
        <v>-0.000409273770787</v>
      </c>
      <c r="AZ27" s="12" t="n">
        <f aca="false">workers_and_wage_high!B15</f>
        <v>6710.76558473702</v>
      </c>
      <c r="BA27" s="43" t="n">
        <f aca="false">(AZ27-AZ26)/AZ26</f>
        <v>-0.0175612799990725</v>
      </c>
      <c r="BB27" s="12" t="n"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0.014439728665615</v>
      </c>
      <c r="BJ27" s="7" t="n">
        <f aca="false">BJ26+1</f>
        <v>2038</v>
      </c>
      <c r="BK27" s="43" t="n">
        <f aca="false">SUM(T106:T109)/AVERAGE(AG106:AG109)</f>
        <v>0.0744244693411057</v>
      </c>
      <c r="BL27" s="43" t="n">
        <f aca="false">SUM(P106:P109)/AVERAGE(AG106:AG109)</f>
        <v>0.0136351828896584</v>
      </c>
      <c r="BM27" s="43" t="n">
        <f aca="false">SUM(D106:D109)/AVERAGE(AG106:AG109)</f>
        <v>0.104993303603724</v>
      </c>
      <c r="BN27" s="43" t="n">
        <f aca="false">(SUM(H106:H109)+SUM(J106:J109))/AVERAGE(AG106:AG109)</f>
        <v>0</v>
      </c>
      <c r="BO27" s="45" t="n">
        <f aca="false">AL27-BN27</f>
        <v>-0.0442040171522764</v>
      </c>
      <c r="BP27" s="27" t="n">
        <f aca="false">BN27+BM27</f>
        <v>0.104993303603724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8206519.67728873</v>
      </c>
      <c r="D28" s="56" t="n">
        <f aca="false">'High pensions'!Q28</f>
        <v>101315057.744305</v>
      </c>
      <c r="E28" s="9"/>
      <c r="F28" s="56" t="n">
        <f aca="false">'High pensions'!I28</f>
        <v>18415211.0341632</v>
      </c>
      <c r="G28" s="56" t="n">
        <f aca="false">'High pensions'!K28</f>
        <v>0</v>
      </c>
      <c r="H28" s="56" t="n">
        <f aca="false">'High pensions'!V28</f>
        <v>0</v>
      </c>
      <c r="I28" s="56" t="n">
        <f aca="false">'High pensions'!M28</f>
        <v>0</v>
      </c>
      <c r="J28" s="56" t="n">
        <f aca="false">'High pensions'!W28</f>
        <v>0</v>
      </c>
      <c r="K28" s="9"/>
      <c r="L28" s="56" t="n">
        <f aca="false">'High pensions'!N28</f>
        <v>2985460.98784536</v>
      </c>
      <c r="M28" s="42"/>
      <c r="N28" s="56" t="n">
        <f aca="false">'High pensions'!L28</f>
        <v>757175.410340805</v>
      </c>
      <c r="O28" s="9"/>
      <c r="P28" s="56" t="n">
        <f aca="false">'High pensions'!X28</f>
        <v>19657326.9630458</v>
      </c>
      <c r="Q28" s="42"/>
      <c r="R28" s="56" t="n">
        <f aca="false">'High SIPA income'!G23</f>
        <v>19335191.510516</v>
      </c>
      <c r="S28" s="42"/>
      <c r="T28" s="56" t="n">
        <f aca="false">'High SIPA income'!J23</f>
        <v>73929780.5543759</v>
      </c>
      <c r="U28" s="9"/>
      <c r="V28" s="56" t="n">
        <f aca="false">'High SIPA income'!F23</f>
        <v>112516.252418624</v>
      </c>
      <c r="W28" s="42"/>
      <c r="X28" s="56" t="n">
        <f aca="false">'High SIPA income'!M23</f>
        <v>282608.386739882</v>
      </c>
      <c r="Y28" s="9"/>
      <c r="Z28" s="9" t="n">
        <f aca="false">R28+V28-N28-L28-F28</f>
        <v>-2710139.66941478</v>
      </c>
      <c r="AA28" s="9"/>
      <c r="AB28" s="9" t="n">
        <f aca="false">T28-P28-D28</f>
        <v>-47042604.1529753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'Central scenario'!AG28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-0.00928220993108508</v>
      </c>
      <c r="AK28" s="44" t="n">
        <f aca="false">AK27+1</f>
        <v>2039</v>
      </c>
      <c r="AL28" s="45" t="n">
        <f aca="false">SUM(AB110:AB113)/AVERAGE(AG110:AG113)</f>
        <v>-0.0449005586030486</v>
      </c>
      <c r="AM28" s="9" t="n">
        <f aca="false">'Central scenario'!AM28</f>
        <v>3887732.69163583</v>
      </c>
      <c r="AN28" s="45" t="n">
        <f aca="false">AM28/AVERAGE(AG110:AG113)</f>
        <v>0.000384113720517176</v>
      </c>
      <c r="AO28" s="45" t="n">
        <f aca="false">'GDP evolution by scenario'!M109</f>
        <v>0.0272614136609848</v>
      </c>
      <c r="AP28" s="45"/>
      <c r="AQ28" s="9" t="n">
        <f aca="false">AQ27*(1+AO28)</f>
        <v>844418115.377943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511311247.353242</v>
      </c>
      <c r="AS28" s="46" t="n">
        <f aca="false">AQ28/AG113</f>
        <v>0.0825629648040447</v>
      </c>
      <c r="AT28" s="46" t="n">
        <f aca="false">AR28/AG113</f>
        <v>0.0499934472630816</v>
      </c>
      <c r="AU28" s="9"/>
      <c r="AV28" s="7"/>
      <c r="AW28" s="7" t="n">
        <f aca="false">workers_and_wage_high!C16</f>
        <v>11575487</v>
      </c>
      <c r="AX28" s="7"/>
      <c r="AY28" s="43" t="n">
        <f aca="false">(AW28-AW27)/AW27</f>
        <v>0.00882991895449353</v>
      </c>
      <c r="AZ28" s="12" t="n">
        <f aca="false">workers_and_wage_high!B16</f>
        <v>6309.65751025799</v>
      </c>
      <c r="BA28" s="43" t="n">
        <f aca="false">(AZ28-AZ27)/AZ27</f>
        <v>-0.059770836786687</v>
      </c>
      <c r="BB28" s="12" t="n"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0.0165151242845573</v>
      </c>
      <c r="BJ28" s="7" t="n">
        <f aca="false">BJ27+1</f>
        <v>2039</v>
      </c>
      <c r="BK28" s="43" t="n">
        <f aca="false">SUM(T110:T113)/AVERAGE(AG110:AG113)</f>
        <v>0.0749040881710071</v>
      </c>
      <c r="BL28" s="43" t="n">
        <f aca="false">SUM(P110:P113)/AVERAGE(AG110:AG113)</f>
        <v>0.0135070237144887</v>
      </c>
      <c r="BM28" s="43" t="n">
        <f aca="false">SUM(D110:D113)/AVERAGE(AG110:AG113)</f>
        <v>0.106297623059567</v>
      </c>
      <c r="BN28" s="43" t="n">
        <f aca="false">(SUM(H110:H113)+SUM(J110:J113))/AVERAGE(AG110:AG113)</f>
        <v>0</v>
      </c>
      <c r="BO28" s="45" t="n">
        <f aca="false">AL28-BN28</f>
        <v>-0.0449005586030486</v>
      </c>
      <c r="BP28" s="27" t="n">
        <f aca="false">BN28+BM28</f>
        <v>0.106297623059567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8259104.44623309</v>
      </c>
      <c r="D29" s="56" t="n">
        <f aca="false">'High pensions'!Q29</f>
        <v>101964252.422631</v>
      </c>
      <c r="E29" s="9"/>
      <c r="F29" s="56" t="n">
        <f aca="false">'High pensions'!I29</f>
        <v>18533209.8516123</v>
      </c>
      <c r="G29" s="56" t="n">
        <f aca="false">'High pensions'!K29</f>
        <v>0</v>
      </c>
      <c r="H29" s="56" t="n">
        <f aca="false">'High pensions'!V29</f>
        <v>0</v>
      </c>
      <c r="I29" s="56" t="n">
        <f aca="false">'High pensions'!M29</f>
        <v>0</v>
      </c>
      <c r="J29" s="56" t="n">
        <f aca="false">'High pensions'!W29</f>
        <v>0</v>
      </c>
      <c r="K29" s="9"/>
      <c r="L29" s="56" t="n">
        <f aca="false">'High pensions'!N29</f>
        <v>3012864.24956994</v>
      </c>
      <c r="M29" s="42"/>
      <c r="N29" s="56" t="n">
        <f aca="false">'High pensions'!L29</f>
        <v>762958.868119732</v>
      </c>
      <c r="O29" s="9"/>
      <c r="P29" s="56" t="n">
        <f aca="false">'High pensions'!X29</f>
        <v>19831341.496708</v>
      </c>
      <c r="Q29" s="42"/>
      <c r="R29" s="56" t="n">
        <f aca="false">'High SIPA income'!G24</f>
        <v>20927057.3231167</v>
      </c>
      <c r="S29" s="42"/>
      <c r="T29" s="56" t="n">
        <f aca="false">'High SIPA income'!J24</f>
        <v>80016417.458571</v>
      </c>
      <c r="U29" s="9"/>
      <c r="V29" s="56" t="n">
        <f aca="false">'High SIPA income'!F24</f>
        <v>102142.006075911</v>
      </c>
      <c r="W29" s="42"/>
      <c r="X29" s="56" t="n">
        <f aca="false">'High SIPA income'!M24</f>
        <v>256551.270905201</v>
      </c>
      <c r="Y29" s="9"/>
      <c r="Z29" s="9" t="n">
        <f aca="false">R29+V29-N29-L29-F29</f>
        <v>-1279833.64010936</v>
      </c>
      <c r="AA29" s="9"/>
      <c r="AB29" s="9" t="n">
        <f aca="false">T29-P29-D29</f>
        <v>-41779176.4607677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'Central scenario'!AG29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-0.00841773562244404</v>
      </c>
      <c r="AK29" s="44" t="n">
        <f aca="false">AK28+1</f>
        <v>2040</v>
      </c>
      <c r="AL29" s="45" t="n">
        <f aca="false">SUM(AB114:AB117)/AVERAGE(AG114:AG117)</f>
        <v>-0.0457596969045889</v>
      </c>
      <c r="AM29" s="9" t="n">
        <f aca="false">'Central scenario'!AM29</f>
        <v>3427469.19706586</v>
      </c>
      <c r="AN29" s="45" t="n">
        <f aca="false">AM29/AVERAGE(AG114:AG117)</f>
        <v>0.000330269022658566</v>
      </c>
      <c r="AO29" s="45" t="n">
        <f aca="false">'GDP evolution by scenario'!M113</f>
        <v>0.0253429343496019</v>
      </c>
      <c r="AP29" s="45"/>
      <c r="AQ29" s="9" t="n">
        <f aca="false">AQ28*(1+AO29)</f>
        <v>865818148.23958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520802273.621105</v>
      </c>
      <c r="AS29" s="46" t="n">
        <f aca="false">AQ29/AG117</f>
        <v>0.0828987698705714</v>
      </c>
      <c r="AT29" s="46" t="n">
        <f aca="false">AR29/AG117</f>
        <v>0.0498648219799612</v>
      </c>
      <c r="AV29" s="7"/>
      <c r="AW29" s="7" t="n">
        <f aca="false">workers_and_wage_high!C17</f>
        <v>11521097</v>
      </c>
      <c r="AX29" s="7"/>
      <c r="AY29" s="43" t="n">
        <f aca="false">(AW29-AW28)/AW28</f>
        <v>-0.00469872239500593</v>
      </c>
      <c r="AZ29" s="12" t="n">
        <f aca="false">workers_and_wage_high!B17</f>
        <v>5997.62668058537</v>
      </c>
      <c r="BA29" s="43" t="n">
        <f aca="false">(AZ29-AZ28)/AZ28</f>
        <v>-0.04945289489411</v>
      </c>
      <c r="BB29" s="12" t="n"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0.0140212541380064</v>
      </c>
      <c r="BJ29" s="7" t="n">
        <f aca="false">BJ28+1</f>
        <v>2040</v>
      </c>
      <c r="BK29" s="43" t="n">
        <f aca="false">SUM(T114:T117)/AVERAGE(AG114:AG117)</f>
        <v>0.0750863582410222</v>
      </c>
      <c r="BL29" s="43" t="n">
        <f aca="false">SUM(P114:P117)/AVERAGE(AG114:AG117)</f>
        <v>0.0134507112853381</v>
      </c>
      <c r="BM29" s="43" t="n">
        <f aca="false">SUM(D114:D117)/AVERAGE(AG114:AG117)</f>
        <v>0.107395343860273</v>
      </c>
      <c r="BN29" s="43" t="n">
        <f aca="false">(SUM(H114:H117)+SUM(J114:J117))/AVERAGE(AG114:AG117)</f>
        <v>0</v>
      </c>
      <c r="BO29" s="45" t="n">
        <f aca="false">AL29-BN29</f>
        <v>-0.0457596969045889</v>
      </c>
      <c r="BP29" s="27" t="n">
        <f aca="false">BN29+BM29</f>
        <v>0.107395343860273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5" t="n">
        <f aca="false">'High pensions'!Q30</f>
        <v>93448409.5775155</v>
      </c>
      <c r="E30" s="6"/>
      <c r="F30" s="55" t="n">
        <f aca="false">'High pensions'!I30</f>
        <v>16985354.6105647</v>
      </c>
      <c r="G30" s="55" t="n">
        <f aca="false">'High pensions'!K30</f>
        <v>0</v>
      </c>
      <c r="H30" s="55" t="n">
        <f aca="false">'High pensions'!V30</f>
        <v>0</v>
      </c>
      <c r="I30" s="55" t="n">
        <f aca="false">'High pensions'!M30</f>
        <v>0</v>
      </c>
      <c r="J30" s="55" t="n">
        <f aca="false">'High pensions'!W30</f>
        <v>0</v>
      </c>
      <c r="K30" s="6"/>
      <c r="L30" s="55" t="n">
        <f aca="false">'High pensions'!N30</f>
        <v>3188833.56147129</v>
      </c>
      <c r="M30" s="8"/>
      <c r="N30" s="55" t="n">
        <f aca="false">'High pensions'!L30</f>
        <v>699079.986117668</v>
      </c>
      <c r="O30" s="6"/>
      <c r="P30" s="55" t="n">
        <f aca="false">'High pensions'!X30</f>
        <v>20393004.3312289</v>
      </c>
      <c r="Q30" s="8"/>
      <c r="R30" s="55" t="n">
        <f aca="false">'High SIPA income'!G25</f>
        <v>18197373.677093</v>
      </c>
      <c r="S30" s="8"/>
      <c r="T30" s="55" t="n">
        <f aca="false">'High SIPA income'!J25</f>
        <v>69579235.4516773</v>
      </c>
      <c r="U30" s="6"/>
      <c r="V30" s="55" t="n">
        <f aca="false">'High SIPA income'!F25</f>
        <v>109942.340242882</v>
      </c>
      <c r="W30" s="8"/>
      <c r="X30" s="55" t="n">
        <f aca="false">'High SIPA income'!M25</f>
        <v>276143.461433889</v>
      </c>
      <c r="Y30" s="6"/>
      <c r="Z30" s="6" t="n">
        <f aca="false">R30+V30-N30-L30-F30</f>
        <v>-2565952.14081774</v>
      </c>
      <c r="AA30" s="6"/>
      <c r="AB30" s="6" t="n">
        <f aca="false">T30-P30-D30</f>
        <v>-44262178.457067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-0.00910446275394572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-0.103109644399844</v>
      </c>
      <c r="AS30" s="5"/>
      <c r="AT30" s="5"/>
      <c r="AU30" s="36" t="n">
        <f aca="false">AVERAGE(AH30:AH33)</f>
        <v>-0.0157812128378013</v>
      </c>
      <c r="AV30" s="5"/>
      <c r="AW30" s="5" t="n">
        <f aca="false">workers_and_wage_high!C18</f>
        <v>11445670</v>
      </c>
      <c r="AX30" s="5"/>
      <c r="AY30" s="36" t="n">
        <f aca="false">(AW30-AW29)/AW29</f>
        <v>-0.00654685920967422</v>
      </c>
      <c r="AZ30" s="11" t="n">
        <f aca="false">workers_and_wage_high!B18</f>
        <v>6013.21547009805</v>
      </c>
      <c r="BA30" s="36" t="n">
        <f aca="false">(AZ30-AZ29)/AZ29</f>
        <v>0.00259915969147425</v>
      </c>
      <c r="BB30" s="11" t="n"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0.0160095636492211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6" t="n">
        <f aca="false">'High pensions'!Q31</f>
        <v>108793210.09312</v>
      </c>
      <c r="E31" s="9"/>
      <c r="F31" s="56" t="n">
        <f aca="false">'High pensions'!I31</f>
        <v>19774453.7441323</v>
      </c>
      <c r="G31" s="56" t="n">
        <f aca="false">'High pensions'!K31</f>
        <v>0</v>
      </c>
      <c r="H31" s="56" t="n">
        <f aca="false">'High pensions'!V31</f>
        <v>0</v>
      </c>
      <c r="I31" s="56" t="n">
        <f aca="false">'High pensions'!M31</f>
        <v>0</v>
      </c>
      <c r="J31" s="56" t="n">
        <f aca="false">'High pensions'!W31</f>
        <v>0</v>
      </c>
      <c r="K31" s="9"/>
      <c r="L31" s="56" t="n">
        <f aca="false">'High pensions'!N31</f>
        <v>3386183.66984505</v>
      </c>
      <c r="M31" s="42"/>
      <c r="N31" s="56" t="n">
        <f aca="false">'High pensions'!L31</f>
        <v>817597.379953589</v>
      </c>
      <c r="O31" s="9"/>
      <c r="P31" s="56" t="n">
        <f aca="false">'High pensions'!X31</f>
        <v>22069102.7143441</v>
      </c>
      <c r="Q31" s="42"/>
      <c r="R31" s="56" t="n">
        <f aca="false">'High SIPA income'!G26</f>
        <v>20917729.1376221</v>
      </c>
      <c r="S31" s="42"/>
      <c r="T31" s="56" t="n">
        <f aca="false">'High SIPA income'!J26</f>
        <v>79980750.3328428</v>
      </c>
      <c r="U31" s="9"/>
      <c r="V31" s="56" t="n">
        <f aca="false">'High SIPA income'!F26</f>
        <v>100761.24723165</v>
      </c>
      <c r="W31" s="42"/>
      <c r="X31" s="56" t="n">
        <f aca="false">'High SIPA income'!M26</f>
        <v>253083.202772238</v>
      </c>
      <c r="Y31" s="9"/>
      <c r="Z31" s="9" t="n">
        <f aca="false">R31+V31-N31-L31-F31</f>
        <v>-2959744.40907717</v>
      </c>
      <c r="AA31" s="9"/>
      <c r="AB31" s="9" t="n">
        <f aca="false">T31-P31-D31</f>
        <v>-50881562.4746214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'Central scenario'!AG31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-0.00927543221304615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11505599</v>
      </c>
      <c r="AX31" s="7"/>
      <c r="AY31" s="43" t="n">
        <f aca="false">(AW31-AW30)/AW30</f>
        <v>0.0052359538585334</v>
      </c>
      <c r="AZ31" s="12" t="n">
        <f aca="false">workers_and_wage_high!B19</f>
        <v>5966.23060308801</v>
      </c>
      <c r="BA31" s="43" t="n">
        <f aca="false">(AZ31-AZ30)/AZ30</f>
        <v>-0.00781360109972626</v>
      </c>
      <c r="BB31" s="12" t="n"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0.014243960022673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34176076.1012353</v>
      </c>
      <c r="D32" s="56" t="n">
        <f aca="false">'High pensions'!Q32</f>
        <v>99796850.4379787</v>
      </c>
      <c r="E32" s="9"/>
      <c r="F32" s="56" t="n">
        <f aca="false">'High pensions'!I32</f>
        <v>18139258.8848769</v>
      </c>
      <c r="G32" s="56" t="n">
        <f aca="false">'High pensions'!K32</f>
        <v>0</v>
      </c>
      <c r="H32" s="56" t="n">
        <f aca="false">'High pensions'!V32</f>
        <v>0</v>
      </c>
      <c r="I32" s="56" t="n">
        <f aca="false">'High pensions'!M32</f>
        <v>0</v>
      </c>
      <c r="J32" s="56" t="n">
        <f aca="false">'High pensions'!W32</f>
        <v>0</v>
      </c>
      <c r="K32" s="9"/>
      <c r="L32" s="56" t="n">
        <f aca="false">'High pensions'!N32</f>
        <v>2915690.79372811</v>
      </c>
      <c r="M32" s="42"/>
      <c r="N32" s="56" t="n">
        <f aca="false">'High pensions'!L32</f>
        <v>750119.737794276</v>
      </c>
      <c r="O32" s="9"/>
      <c r="P32" s="56" t="n">
        <f aca="false">'High pensions'!X32</f>
        <v>19256470.8655068</v>
      </c>
      <c r="Q32" s="42"/>
      <c r="R32" s="56" t="n">
        <f aca="false">'High SIPA income'!G27</f>
        <v>17922995.2183133</v>
      </c>
      <c r="S32" s="42"/>
      <c r="T32" s="56" t="n">
        <f aca="false">'High SIPA income'!J27</f>
        <v>68530125.6336855</v>
      </c>
      <c r="U32" s="9"/>
      <c r="V32" s="56" t="n">
        <f aca="false">'High SIPA income'!F27</f>
        <v>98966.0071782411</v>
      </c>
      <c r="W32" s="42"/>
      <c r="X32" s="56" t="n">
        <f aca="false">'High SIPA income'!M27</f>
        <v>248574.077340144</v>
      </c>
      <c r="Y32" s="9"/>
      <c r="Z32" s="9" t="n">
        <f aca="false">R32+V32-N32-L32-F32</f>
        <v>-3783108.19090771</v>
      </c>
      <c r="AA32" s="9"/>
      <c r="AB32" s="9" t="n">
        <f aca="false">T32-P32-D32</f>
        <v>-50523195.6698</v>
      </c>
      <c r="AC32" s="24"/>
      <c r="AD32" s="9"/>
      <c r="AE32" s="9"/>
      <c r="AF32" s="9"/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-0.0099651469603568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11532718</v>
      </c>
      <c r="AX32" s="7"/>
      <c r="AY32" s="43" t="n">
        <f aca="false">(AW32-AW31)/AW31</f>
        <v>0.00235702634864991</v>
      </c>
      <c r="AZ32" s="12" t="n">
        <f aca="false">workers_and_wage_high!B20</f>
        <v>5870.95977098352</v>
      </c>
      <c r="BA32" s="43" t="n">
        <f aca="false">(AZ32-AZ31)/AZ31</f>
        <v>-0.0159683455840908</v>
      </c>
      <c r="BB32" s="12" t="n">
        <f aca="false">(4*45-(BB30+BB31))/2</f>
        <v>44.6578693163224</v>
      </c>
      <c r="BC32" s="48" t="n">
        <f aca="false">'Central scenario'!BC32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0.0168945399255265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6" t="n">
        <f aca="false">'High pensions'!Q33</f>
        <v>107215819.021593</v>
      </c>
      <c r="E33" s="9"/>
      <c r="F33" s="56" t="n">
        <f aca="false">'High pensions'!I33</f>
        <v>19487744.2449492</v>
      </c>
      <c r="G33" s="56" t="n">
        <f aca="false">'High pensions'!K33</f>
        <v>0</v>
      </c>
      <c r="H33" s="56" t="n">
        <f aca="false">'High pensions'!V33</f>
        <v>0</v>
      </c>
      <c r="I33" s="56" t="n">
        <f aca="false">'High pensions'!M33</f>
        <v>0</v>
      </c>
      <c r="J33" s="56" t="n">
        <f aca="false">'High pensions'!W33</f>
        <v>0</v>
      </c>
      <c r="K33" s="9"/>
      <c r="L33" s="56" t="n">
        <f aca="false">'High pensions'!N33</f>
        <v>3234538.67667026</v>
      </c>
      <c r="M33" s="42"/>
      <c r="N33" s="56" t="n">
        <f aca="false">'High pensions'!L33</f>
        <v>808375.012220968</v>
      </c>
      <c r="O33" s="9"/>
      <c r="P33" s="56" t="n">
        <f aca="false">'High pensions'!X33</f>
        <v>21231477.3776436</v>
      </c>
      <c r="Q33" s="42"/>
      <c r="R33" s="56" t="n">
        <f aca="false">'High SIPA income'!G28</f>
        <v>20337708.9589082</v>
      </c>
      <c r="S33" s="42"/>
      <c r="T33" s="56" t="n">
        <f aca="false">'High SIPA income'!J28</f>
        <v>77762992.9081952</v>
      </c>
      <c r="U33" s="9"/>
      <c r="V33" s="56" t="n">
        <f aca="false">'High SIPA income'!F28</f>
        <v>99045.2493544169</v>
      </c>
      <c r="W33" s="42"/>
      <c r="X33" s="56" t="n">
        <f aca="false">'High SIPA income'!M28</f>
        <v>248773.110840544</v>
      </c>
      <c r="Y33" s="9"/>
      <c r="Z33" s="9" t="n">
        <f aca="false">R33+V33-N33-L33-F33</f>
        <v>-3093903.72557782</v>
      </c>
      <c r="AA33" s="9"/>
      <c r="AB33" s="9" t="n">
        <f aca="false">T33-P33-D33</f>
        <v>-50684303.4910415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-0.0110492314727792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11483554</v>
      </c>
      <c r="AX33" s="7"/>
      <c r="AY33" s="43" t="n">
        <f aca="false">(AW33-AW32)/AW32</f>
        <v>-0.00426300200871989</v>
      </c>
      <c r="AZ33" s="12" t="n">
        <f aca="false">workers_and_wage_high!B21</f>
        <v>5848.94931162444</v>
      </c>
      <c r="BA33" s="43" t="n">
        <f aca="false">(AZ33-AZ32)/AZ32</f>
        <v>-0.00374903937646738</v>
      </c>
      <c r="BB33" s="12" t="n">
        <f aca="false">BB32</f>
        <v>44.6578693163224</v>
      </c>
      <c r="BC33" s="48" t="n">
        <f aca="false">'Central scenario'!BC33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0.0150876676950158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5" t="n">
        <f aca="false">'High pensions'!Q34</f>
        <v>96462330.2108762</v>
      </c>
      <c r="E34" s="6"/>
      <c r="F34" s="55" t="n">
        <f aca="false">'High pensions'!I34</f>
        <v>17533170.3621347</v>
      </c>
      <c r="G34" s="55" t="n">
        <f aca="false">'High pensions'!K34</f>
        <v>0</v>
      </c>
      <c r="H34" s="55" t="n">
        <f aca="false">'High pensions'!V34</f>
        <v>0</v>
      </c>
      <c r="I34" s="55" t="n">
        <f aca="false">'High pensions'!M34</f>
        <v>0</v>
      </c>
      <c r="J34" s="55" t="n">
        <f aca="false">'High pensions'!W34</f>
        <v>0</v>
      </c>
      <c r="K34" s="6"/>
      <c r="L34" s="55" t="n">
        <f aca="false">'High pensions'!N34</f>
        <v>3159496.22685139</v>
      </c>
      <c r="M34" s="8"/>
      <c r="N34" s="55" t="n">
        <f aca="false">'High pensions'!L34</f>
        <v>726815.112606451</v>
      </c>
      <c r="O34" s="6"/>
      <c r="P34" s="55" t="n">
        <f aca="false">'High pensions'!X34</f>
        <v>20393363.2451784</v>
      </c>
      <c r="Q34" s="8"/>
      <c r="R34" s="55" t="n">
        <f aca="false">'High SIPA income'!G29</f>
        <v>17942212.1617098</v>
      </c>
      <c r="S34" s="8"/>
      <c r="T34" s="55" t="n">
        <f aca="false">'High SIPA income'!J29</f>
        <v>68603603.2823272</v>
      </c>
      <c r="U34" s="6"/>
      <c r="V34" s="55" t="n">
        <f aca="false">'High SIPA income'!F29</f>
        <v>104325.882278169</v>
      </c>
      <c r="W34" s="8"/>
      <c r="X34" s="55" t="n">
        <f aca="false">'High SIPA income'!M29</f>
        <v>262036.538296293</v>
      </c>
      <c r="Y34" s="6"/>
      <c r="Z34" s="6" t="n">
        <f aca="false">R34+V34-N34-L34-F34</f>
        <v>-3372943.65760461</v>
      </c>
      <c r="AA34" s="6"/>
      <c r="AB34" s="6" t="n">
        <f aca="false">T34-P34-D34</f>
        <v>-48252090.1737274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-0.0101561296538618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5" t="n">
        <f aca="false">workers_and_wage_high!C22</f>
        <v>11505907</v>
      </c>
      <c r="AX34" s="5"/>
      <c r="AY34" s="36" t="n">
        <f aca="false">(AW34-AW33)/AW33</f>
        <v>0.00194652282734073</v>
      </c>
      <c r="AZ34" s="11" t="n">
        <f aca="false">workers_and_wage_high!B22</f>
        <v>5918.32631387894</v>
      </c>
      <c r="BA34" s="36" t="n">
        <f aca="false">(AZ34-AZ33)/AZ33</f>
        <v>0.0118614469981154</v>
      </c>
      <c r="BB34" s="11" t="n">
        <f aca="false">BB33*3/4+BB37*1/4</f>
        <v>45.4934019872418</v>
      </c>
      <c r="BC34" s="41" t="n">
        <f aca="false">'Central scenario'!BC34</f>
        <v>11.3722743431335</v>
      </c>
      <c r="BD34" s="11" t="n">
        <f aca="false">BB34+BC34/2</f>
        <v>51.1795391588085</v>
      </c>
      <c r="BE34" s="36" t="n">
        <f aca="false">BD34/BD33-1</f>
        <v>0.0165964675679997</v>
      </c>
      <c r="BF34" s="5"/>
      <c r="BG34" s="5"/>
      <c r="BH34" s="5"/>
      <c r="BI34" s="36" t="n">
        <f aca="false">T41/AG41</f>
        <v>0.0177466662401848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6" t="n">
        <f aca="false">'High pensions'!Q35</f>
        <v>108707794.400649</v>
      </c>
      <c r="E35" s="9"/>
      <c r="F35" s="56" t="n">
        <f aca="false">'High pensions'!I35</f>
        <v>19758928.430941</v>
      </c>
      <c r="G35" s="56" t="n">
        <f aca="false">'High pensions'!K35</f>
        <v>0</v>
      </c>
      <c r="H35" s="56" t="n">
        <f aca="false">'High pensions'!V35</f>
        <v>0</v>
      </c>
      <c r="I35" s="56" t="n">
        <f aca="false">'High pensions'!M35</f>
        <v>0</v>
      </c>
      <c r="J35" s="56" t="n">
        <f aca="false">'High pensions'!W35</f>
        <v>0</v>
      </c>
      <c r="K35" s="9"/>
      <c r="L35" s="56" t="n">
        <f aca="false">'High pensions'!N35</f>
        <v>3082036.38623703</v>
      </c>
      <c r="M35" s="42"/>
      <c r="N35" s="56" t="n">
        <f aca="false">'High pensions'!L35</f>
        <v>820396.983238451</v>
      </c>
      <c r="O35" s="9"/>
      <c r="P35" s="56" t="n">
        <f aca="false">'High pensions'!X35</f>
        <v>20506283.6051035</v>
      </c>
      <c r="Q35" s="42"/>
      <c r="R35" s="56" t="n">
        <f aca="false">'High SIPA income'!G30</f>
        <v>21061039.951223</v>
      </c>
      <c r="S35" s="42"/>
      <c r="T35" s="56" t="n">
        <f aca="false">'High SIPA income'!J30</f>
        <v>80528711.6496373</v>
      </c>
      <c r="U35" s="9"/>
      <c r="V35" s="56" t="n">
        <f aca="false">'High SIPA income'!F30</f>
        <v>101374.608592906</v>
      </c>
      <c r="W35" s="42"/>
      <c r="X35" s="56" t="n">
        <f aca="false">'High SIPA income'!M30</f>
        <v>254623.789674727</v>
      </c>
      <c r="Y35" s="9"/>
      <c r="Z35" s="9" t="n">
        <f aca="false">R35+V35-N35-L35-F35</f>
        <v>-2498947.2406006</v>
      </c>
      <c r="AA35" s="9"/>
      <c r="AB35" s="9" t="n">
        <f aca="false">T35-P35-D35</f>
        <v>-48685366.3561154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-0.0099845739456093</v>
      </c>
      <c r="AK35" s="7"/>
      <c r="AL35" s="7"/>
      <c r="AM35" s="58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11547790</v>
      </c>
      <c r="AX35" s="7"/>
      <c r="AY35" s="43" t="n">
        <f aca="false">(AW35-AW34)/AW34</f>
        <v>0.00364013023918931</v>
      </c>
      <c r="AZ35" s="12" t="n">
        <f aca="false">workers_and_wage_high!B23</f>
        <v>6028.11898925557</v>
      </c>
      <c r="BA35" s="43" t="n">
        <f aca="false">(AZ35-AZ34)/AZ34</f>
        <v>0.0185513048037176</v>
      </c>
      <c r="BB35" s="12" t="n">
        <f aca="false">BB33*2/4+BB37*2/4</f>
        <v>46.3289346581612</v>
      </c>
      <c r="BC35" s="48" t="n">
        <f aca="false">'Central scenario'!BC35</f>
        <v>11.3722743431335</v>
      </c>
      <c r="BD35" s="12" t="n">
        <f aca="false">BB35+BC35/2</f>
        <v>52.0150718297279</v>
      </c>
      <c r="BE35" s="43" t="n">
        <f aca="false">BD35/BD34-1</f>
        <v>0.0163255215785898</v>
      </c>
      <c r="BF35" s="7"/>
      <c r="BG35" s="7" t="n">
        <f aca="false">AVERAGE(BF34:BF37)</f>
        <v>100</v>
      </c>
      <c r="BH35" s="7"/>
      <c r="BI35" s="43" t="n">
        <f aca="false">T42/AG42</f>
        <v>0.0154689030845104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6" t="n">
        <f aca="false">'High pensions'!Q36</f>
        <v>99594524.7487114</v>
      </c>
      <c r="E36" s="9"/>
      <c r="F36" s="56" t="n">
        <f aca="false">'High pensions'!I36</f>
        <v>18102483.7958778</v>
      </c>
      <c r="G36" s="56" t="n">
        <f aca="false">'High pensions'!K36</f>
        <v>0</v>
      </c>
      <c r="H36" s="56" t="n">
        <f aca="false">'High pensions'!V36</f>
        <v>0</v>
      </c>
      <c r="I36" s="56" t="n">
        <f aca="false">'High pensions'!M36</f>
        <v>0</v>
      </c>
      <c r="J36" s="56" t="n">
        <f aca="false">'High pensions'!W36</f>
        <v>0</v>
      </c>
      <c r="K36" s="9"/>
      <c r="L36" s="56" t="n">
        <f aca="false">'High pensions'!N36</f>
        <v>2644522.12767032</v>
      </c>
      <c r="M36" s="42"/>
      <c r="N36" s="56" t="n">
        <f aca="false">'High pensions'!L36</f>
        <v>752489.997836899</v>
      </c>
      <c r="O36" s="9"/>
      <c r="P36" s="56" t="n">
        <f aca="false">'High pensions'!X36</f>
        <v>17862415.8396661</v>
      </c>
      <c r="Q36" s="42"/>
      <c r="R36" s="56" t="n">
        <f aca="false">'High SIPA income'!G31</f>
        <v>18797672.3911963</v>
      </c>
      <c r="S36" s="42"/>
      <c r="T36" s="56" t="n">
        <f aca="false">'High SIPA income'!J31</f>
        <v>71874529.6139611</v>
      </c>
      <c r="U36" s="9"/>
      <c r="V36" s="56" t="n">
        <f aca="false">'High SIPA income'!F31</f>
        <v>111418.334862516</v>
      </c>
      <c r="W36" s="42"/>
      <c r="X36" s="56" t="n">
        <f aca="false">'High SIPA income'!M31</f>
        <v>279850.734377351</v>
      </c>
      <c r="Y36" s="9"/>
      <c r="Z36" s="9" t="n">
        <f aca="false">R36+V36-N36-L36-F36</f>
        <v>-2590405.19532626</v>
      </c>
      <c r="AA36" s="9"/>
      <c r="AB36" s="9" t="n">
        <f aca="false">T36-P36-D36</f>
        <v>-45582410.9744164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-0.00889219827841767</v>
      </c>
      <c r="AK36" s="7"/>
      <c r="AL36" s="7"/>
      <c r="AU36" s="9"/>
      <c r="AW36" s="7" t="n">
        <f aca="false">workers_and_wage_high!C24</f>
        <v>11619401</v>
      </c>
      <c r="AY36" s="43" t="n">
        <f aca="false">(AW36-AW35)/AW35</f>
        <v>0.00620127314403882</v>
      </c>
      <c r="AZ36" s="12" t="n">
        <f aca="false">workers_and_wage_high!B24</f>
        <v>6137.18350639619</v>
      </c>
      <c r="BA36" s="43" t="n">
        <f aca="false">(AZ36-AZ35)/AZ35</f>
        <v>0.0180926284525919</v>
      </c>
      <c r="BB36" s="12" t="n">
        <f aca="false">BB33*1/4+BB37*3/4</f>
        <v>47.1644673290806</v>
      </c>
      <c r="BC36" s="48" t="n">
        <f aca="false">'Central scenario'!BC36</f>
        <v>11.3722743431335</v>
      </c>
      <c r="BD36" s="12" t="n">
        <f aca="false">BB36+BC36/2</f>
        <v>52.8506045006473</v>
      </c>
      <c r="BE36" s="43" t="n">
        <f aca="false">BD36/BD35-1</f>
        <v>0.0160632801518479</v>
      </c>
      <c r="BF36" s="7"/>
      <c r="BG36" s="7"/>
      <c r="BI36" s="43" t="n">
        <f aca="false">T43/AG43</f>
        <v>0.0178073888478209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6" t="n">
        <f aca="false">'High pensions'!Q37</f>
        <v>107653786.666456</v>
      </c>
      <c r="E37" s="9"/>
      <c r="F37" s="56" t="n">
        <f aca="false">'High pensions'!I37</f>
        <v>19567350.0487246</v>
      </c>
      <c r="G37" s="56" t="n">
        <f aca="false">'High pensions'!K37</f>
        <v>0</v>
      </c>
      <c r="H37" s="56" t="n">
        <f aca="false">'High pensions'!V37</f>
        <v>0</v>
      </c>
      <c r="I37" s="56" t="n">
        <f aca="false">'High pensions'!M37</f>
        <v>0</v>
      </c>
      <c r="J37" s="56" t="n">
        <f aca="false">'High pensions'!W37</f>
        <v>0</v>
      </c>
      <c r="K37" s="9"/>
      <c r="L37" s="56" t="n">
        <f aca="false">'High pensions'!N37</f>
        <v>2946615.95574474</v>
      </c>
      <c r="M37" s="42"/>
      <c r="N37" s="56" t="n">
        <f aca="false">'High pensions'!L37</f>
        <v>814549.906852622</v>
      </c>
      <c r="O37" s="9"/>
      <c r="P37" s="56" t="n">
        <f aca="false">'High pensions'!X37</f>
        <v>19771417.4584089</v>
      </c>
      <c r="Q37" s="42"/>
      <c r="R37" s="56" t="n">
        <f aca="false">'High SIPA income'!G32</f>
        <v>21986805.9833003</v>
      </c>
      <c r="S37" s="42"/>
      <c r="T37" s="56" t="n">
        <f aca="false">'High SIPA income'!J32</f>
        <v>84068458.311001</v>
      </c>
      <c r="U37" s="9"/>
      <c r="V37" s="56" t="n">
        <f aca="false">'High SIPA income'!F32</f>
        <v>113201.972495857</v>
      </c>
      <c r="W37" s="42"/>
      <c r="X37" s="56" t="n">
        <f aca="false">'High SIPA income'!M32</f>
        <v>284330.717875305</v>
      </c>
      <c r="Y37" s="9"/>
      <c r="Z37" s="9" t="n">
        <f aca="false">R37+V37-N37-L37-F37</f>
        <v>-1228507.95552579</v>
      </c>
      <c r="AA37" s="9"/>
      <c r="AB37" s="9" t="n">
        <f aca="false">T37-P37-D37</f>
        <v>-43356745.8138639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-0.00825663507664592</v>
      </c>
      <c r="AK37" s="7"/>
      <c r="AL37" s="7"/>
      <c r="AW37" s="7" t="n">
        <f aca="false">workers_and_wage_high!C25</f>
        <v>11643112</v>
      </c>
      <c r="AY37" s="43" t="n">
        <f aca="false">(AW37-AW36)/AW36</f>
        <v>0.00204063875581882</v>
      </c>
      <c r="AZ37" s="12" t="n">
        <f aca="false">workers_and_wage_high!B25</f>
        <v>6254.45381896894</v>
      </c>
      <c r="BA37" s="43" t="n">
        <f aca="false">(AZ37-AZ36)/AZ36</f>
        <v>0.0191081645922005</v>
      </c>
      <c r="BB37" s="53" t="n">
        <v>48</v>
      </c>
      <c r="BC37" s="48" t="n">
        <f aca="false">'Central scenario'!BC37</f>
        <v>11.3722743431335</v>
      </c>
      <c r="BD37" s="12" t="n">
        <f aca="false">BB37+BC37/2</f>
        <v>53.6861371715667</v>
      </c>
      <c r="BE37" s="43" t="n">
        <f aca="false">BD37/BD36-1</f>
        <v>0.015809330447851</v>
      </c>
      <c r="BF37" s="7" t="n">
        <v>100</v>
      </c>
      <c r="BG37" s="50" t="n">
        <f aca="false">(BB37-BB33)/BB33</f>
        <v>0.0748385611504334</v>
      </c>
      <c r="BI37" s="43" t="n">
        <f aca="false">T44/AG44</f>
        <v>0.0155791107115538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5" t="n">
        <f aca="false">'High pensions'!Q38</f>
        <v>100715256.233141</v>
      </c>
      <c r="E38" s="6"/>
      <c r="F38" s="55" t="n">
        <f aca="false">'High pensions'!I38</f>
        <v>18306190.0095236</v>
      </c>
      <c r="G38" s="55" t="n">
        <f aca="false">'High pensions'!K38</f>
        <v>0</v>
      </c>
      <c r="H38" s="55" t="n">
        <f aca="false">'High pensions'!V38</f>
        <v>0</v>
      </c>
      <c r="I38" s="55" t="n">
        <f aca="false">'High pensions'!M38</f>
        <v>0</v>
      </c>
      <c r="J38" s="55" t="n">
        <f aca="false">'High pensions'!W38</f>
        <v>0</v>
      </c>
      <c r="K38" s="6"/>
      <c r="L38" s="55" t="n">
        <f aca="false">'High pensions'!N38</f>
        <v>3073365.75104981</v>
      </c>
      <c r="M38" s="8"/>
      <c r="N38" s="55" t="n">
        <f aca="false">'High pensions'!L38</f>
        <v>764586.336748947</v>
      </c>
      <c r="O38" s="6"/>
      <c r="P38" s="55" t="n">
        <f aca="false">'High pensions'!X38</f>
        <v>20154237.9277161</v>
      </c>
      <c r="Q38" s="8"/>
      <c r="R38" s="55" t="n">
        <f aca="false">'High SIPA income'!G33</f>
        <v>19619275.9853197</v>
      </c>
      <c r="S38" s="8"/>
      <c r="T38" s="55" t="n">
        <f aca="false">'High SIPA income'!J33</f>
        <v>75016002.1658724</v>
      </c>
      <c r="U38" s="6"/>
      <c r="V38" s="55" t="n">
        <f aca="false">'High SIPA income'!F33</f>
        <v>122818.053783931</v>
      </c>
      <c r="W38" s="8"/>
      <c r="X38" s="55" t="n">
        <f aca="false">'High SIPA income'!M33</f>
        <v>308483.541677785</v>
      </c>
      <c r="Y38" s="6"/>
      <c r="Z38" s="6" t="n">
        <f aca="false">R38+V38-N38-L38-F38</f>
        <v>-2402048.0582187</v>
      </c>
      <c r="AA38" s="6"/>
      <c r="AB38" s="6" t="n">
        <f aca="false">T38-P38-D38</f>
        <v>-45853491.9949845</v>
      </c>
      <c r="AC38" s="24"/>
      <c r="AD38" s="6"/>
      <c r="AE38" s="6"/>
      <c r="AF38" s="6"/>
      <c r="AG38" s="6" t="n">
        <f aca="false">BF38/100*$AG$37</f>
        <v>5266513107.76392</v>
      </c>
      <c r="AH38" s="36" t="n">
        <f aca="false">(AG38-AG37)/AG37</f>
        <v>0.00292759617753834</v>
      </c>
      <c r="AI38" s="36"/>
      <c r="AJ38" s="36" t="n">
        <f aca="false">AB38/AG38</f>
        <v>-0.00870661309612751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0.00206303851023225</v>
      </c>
      <c r="AV38" s="5"/>
      <c r="AW38" s="5" t="n">
        <f aca="false">workers_and_wage_high!C26</f>
        <v>11708632</v>
      </c>
      <c r="AX38" s="5"/>
      <c r="AY38" s="36" t="n">
        <f aca="false">(AW38-AW37)/AW37</f>
        <v>0.0056273614820505</v>
      </c>
      <c r="AZ38" s="11" t="n">
        <f aca="false">workers_and_wage_high!B26</f>
        <v>6386.35941053934</v>
      </c>
      <c r="BA38" s="36" t="n">
        <f aca="false">(AZ38-AZ37)/AZ37</f>
        <v>0.0210898657801806</v>
      </c>
      <c r="BB38" s="11" t="n">
        <f aca="false">BB37*3/4+BB41*1/4</f>
        <v>49.25</v>
      </c>
      <c r="BC38" s="41" t="n">
        <f aca="false">'Central scenario'!BC38</f>
        <v>11.3722743431335</v>
      </c>
      <c r="BD38" s="11" t="n">
        <f aca="false">BB38+BC38/2</f>
        <v>54.9361371715667</v>
      </c>
      <c r="BE38" s="36" t="n">
        <f aca="false">BD38/BD37-1</f>
        <v>0.0232834781166193</v>
      </c>
      <c r="BF38" s="5" t="n">
        <f aca="false">BF37*(1+AY38)*(1+BA38)*(1-BE38)</f>
        <v>100.292759617754</v>
      </c>
      <c r="BG38" s="5"/>
      <c r="BH38" s="5"/>
      <c r="BI38" s="36" t="n">
        <f aca="false">T45/AG45</f>
        <v>0.0178054416625834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6" t="n">
        <f aca="false">'High pensions'!Q39</f>
        <v>113917578.812882</v>
      </c>
      <c r="E39" s="9"/>
      <c r="F39" s="56" t="n">
        <f aca="false">'High pensions'!I39</f>
        <v>20705868.4172546</v>
      </c>
      <c r="G39" s="56" t="n">
        <f aca="false">'High pensions'!K39</f>
        <v>0</v>
      </c>
      <c r="H39" s="56" t="n">
        <f aca="false">'High pensions'!V39</f>
        <v>0</v>
      </c>
      <c r="I39" s="56" t="n">
        <f aca="false">'High pensions'!M39</f>
        <v>0</v>
      </c>
      <c r="J39" s="56" t="n">
        <f aca="false">'High pensions'!W39</f>
        <v>0</v>
      </c>
      <c r="K39" s="9"/>
      <c r="L39" s="56" t="n">
        <f aca="false">'High pensions'!N39</f>
        <v>3049447.62539138</v>
      </c>
      <c r="M39" s="42"/>
      <c r="N39" s="56" t="n">
        <f aca="false">'High pensions'!L39</f>
        <v>865153.488799229</v>
      </c>
      <c r="O39" s="9"/>
      <c r="P39" s="56" t="n">
        <f aca="false">'High pensions'!X39</f>
        <v>20583417.4584463</v>
      </c>
      <c r="Q39" s="42"/>
      <c r="R39" s="56" t="n">
        <f aca="false">'High SIPA income'!G34</f>
        <v>23232978.0134538</v>
      </c>
      <c r="S39" s="42"/>
      <c r="T39" s="56" t="n">
        <f aca="false">'High SIPA income'!J34</f>
        <v>88833305.076141</v>
      </c>
      <c r="U39" s="9"/>
      <c r="V39" s="56" t="n">
        <f aca="false">'High SIPA income'!F34</f>
        <v>114390.514106742</v>
      </c>
      <c r="W39" s="42"/>
      <c r="X39" s="56" t="n">
        <f aca="false">'High SIPA income'!M34</f>
        <v>287315.991735794</v>
      </c>
      <c r="Y39" s="9"/>
      <c r="Z39" s="9" t="n">
        <f aca="false">R39+V39-N39-L39-F39</f>
        <v>-1273101.00388464</v>
      </c>
      <c r="AA39" s="9"/>
      <c r="AB39" s="9" t="n">
        <f aca="false">T39-P39-D39</f>
        <v>-45667691.1951868</v>
      </c>
      <c r="AC39" s="24"/>
      <c r="AD39" s="9"/>
      <c r="AE39" s="9"/>
      <c r="AF39" s="9"/>
      <c r="AG39" s="9" t="n">
        <f aca="false">BF39/100*$AG$37</f>
        <v>5258107380.71179</v>
      </c>
      <c r="AH39" s="43" t="n">
        <f aca="false">(AG39-AG38)/AG38</f>
        <v>-0.00159607066006084</v>
      </c>
      <c r="AI39" s="43"/>
      <c r="AJ39" s="43" t="n">
        <f aca="false">AB39/AG39</f>
        <v>-0.00868519562052093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11729685</v>
      </c>
      <c r="AX39" s="7"/>
      <c r="AY39" s="43" t="n">
        <f aca="false">(AW39-AW38)/AW38</f>
        <v>0.00179807512952837</v>
      </c>
      <c r="AZ39" s="12" t="n">
        <f aca="false">workers_and_wage_high!B27</f>
        <v>6512.91494847454</v>
      </c>
      <c r="BA39" s="43" t="n">
        <f aca="false">(AZ39-AZ38)/AZ38</f>
        <v>0.019816538625488</v>
      </c>
      <c r="BB39" s="12" t="n">
        <f aca="false">BB37*2/4+BB41*2/4</f>
        <v>50.5</v>
      </c>
      <c r="BC39" s="48" t="n">
        <f aca="false">'Central scenario'!BC39</f>
        <v>11.3722743431335</v>
      </c>
      <c r="BD39" s="12" t="n">
        <f aca="false">BB39+BC39/2</f>
        <v>56.1861371715667</v>
      </c>
      <c r="BE39" s="43" t="n">
        <f aca="false">BD39/BD38-1</f>
        <v>0.0227536930035002</v>
      </c>
      <c r="BF39" s="7" t="n">
        <f aca="false">BF38*(1+AY39)*(1+BA39)*(1-BE39)</f>
        <v>100.132685286711</v>
      </c>
      <c r="BG39" s="7"/>
      <c r="BH39" s="7"/>
      <c r="BI39" s="43" t="n">
        <f aca="false">T46/AG46</f>
        <v>0.0155923395281168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6" t="n">
        <f aca="false">'High pensions'!Q40</f>
        <v>107180186.321394</v>
      </c>
      <c r="E40" s="9"/>
      <c r="F40" s="56" t="n">
        <f aca="false">'High pensions'!I40</f>
        <v>19481267.5798957</v>
      </c>
      <c r="G40" s="56" t="n">
        <f aca="false">'High pensions'!K40</f>
        <v>0</v>
      </c>
      <c r="H40" s="56" t="n">
        <f aca="false">'High pensions'!V40</f>
        <v>0</v>
      </c>
      <c r="I40" s="56" t="n">
        <f aca="false">'High pensions'!M40</f>
        <v>0</v>
      </c>
      <c r="J40" s="56" t="n">
        <f aca="false">'High pensions'!W40</f>
        <v>0</v>
      </c>
      <c r="K40" s="9"/>
      <c r="L40" s="56" t="n">
        <f aca="false">'High pensions'!N40</f>
        <v>2660805.07262437</v>
      </c>
      <c r="M40" s="42"/>
      <c r="N40" s="56" t="n">
        <f aca="false">'High pensions'!L40</f>
        <v>815274.981909391</v>
      </c>
      <c r="O40" s="9"/>
      <c r="P40" s="56" t="n">
        <f aca="false">'High pensions'!X40</f>
        <v>18292332.5762402</v>
      </c>
      <c r="Q40" s="42"/>
      <c r="R40" s="56" t="n">
        <f aca="false">'High SIPA income'!G35</f>
        <v>20742698.8661482</v>
      </c>
      <c r="S40" s="42"/>
      <c r="T40" s="56" t="n">
        <f aca="false">'High SIPA income'!J35</f>
        <v>79311506.919691</v>
      </c>
      <c r="U40" s="9"/>
      <c r="V40" s="56" t="n">
        <f aca="false">'High SIPA income'!F35</f>
        <v>121676.076096508</v>
      </c>
      <c r="W40" s="42"/>
      <c r="X40" s="56" t="n">
        <f aca="false">'High SIPA income'!M35</f>
        <v>305615.222968282</v>
      </c>
      <c r="Y40" s="9"/>
      <c r="Z40" s="9" t="n">
        <f aca="false">R40+V40-N40-L40-F40</f>
        <v>-2092972.69218475</v>
      </c>
      <c r="AA40" s="9"/>
      <c r="AB40" s="9" t="n">
        <f aca="false">T40-P40-D40</f>
        <v>-46161011.9779428</v>
      </c>
      <c r="AC40" s="24"/>
      <c r="AD40" s="9"/>
      <c r="AE40" s="9"/>
      <c r="AF40" s="9"/>
      <c r="AG40" s="9" t="n">
        <f aca="false">BF40/100*$AG$37</f>
        <v>5256710879.56766</v>
      </c>
      <c r="AH40" s="43" t="n">
        <f aca="false">(AG40-AG39)/AG39</f>
        <v>-0.000265590077003053</v>
      </c>
      <c r="AI40" s="43"/>
      <c r="AJ40" s="43" t="n">
        <f aca="false">AB40/AG40</f>
        <v>-0.00878134883875131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11743803</v>
      </c>
      <c r="AX40" s="7"/>
      <c r="AY40" s="43" t="n">
        <f aca="false">(AW40-AW39)/AW39</f>
        <v>0.00120361288474499</v>
      </c>
      <c r="AZ40" s="12" t="n">
        <f aca="false">workers_and_wage_high!B28</f>
        <v>6651.33306145882</v>
      </c>
      <c r="BA40" s="43" t="n">
        <f aca="false">(AZ40-AZ39)/AZ39</f>
        <v>0.0212528666625224</v>
      </c>
      <c r="BB40" s="12" t="n">
        <f aca="false">BB37*1/4+BB41*3/4</f>
        <v>51.75</v>
      </c>
      <c r="BC40" s="48" t="n">
        <f aca="false">'Central scenario'!BC40</f>
        <v>11.3722743431335</v>
      </c>
      <c r="BD40" s="12" t="n">
        <f aca="false">BB40+BC40/2</f>
        <v>57.4361371715667</v>
      </c>
      <c r="BE40" s="43" t="n">
        <f aca="false">BD40/BD39-1</f>
        <v>0.0222474806584954</v>
      </c>
      <c r="BF40" s="7" t="n">
        <f aca="false">BF39*(1+AY40)*(1+BA40)*(1-BE40)</f>
        <v>100.106091039116</v>
      </c>
      <c r="BG40" s="7"/>
      <c r="BH40" s="7"/>
      <c r="BI40" s="43" t="n">
        <f aca="false">T47/AG47</f>
        <v>0.0180044885177123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6" t="n">
        <f aca="false">'High pensions'!Q41</f>
        <v>118309422.918969</v>
      </c>
      <c r="E41" s="9"/>
      <c r="F41" s="56" t="n">
        <f aca="false">'High pensions'!I41</f>
        <v>21504138.0707829</v>
      </c>
      <c r="G41" s="56" t="n">
        <f aca="false">'High pensions'!K41</f>
        <v>0</v>
      </c>
      <c r="H41" s="56" t="n">
        <f aca="false">'High pensions'!V41</f>
        <v>0</v>
      </c>
      <c r="I41" s="56" t="n">
        <f aca="false">'High pensions'!M41</f>
        <v>0</v>
      </c>
      <c r="J41" s="56" t="n">
        <f aca="false">'High pensions'!W41</f>
        <v>0</v>
      </c>
      <c r="K41" s="9"/>
      <c r="L41" s="56" t="n">
        <f aca="false">'High pensions'!N41</f>
        <v>3082776.10831098</v>
      </c>
      <c r="M41" s="42"/>
      <c r="N41" s="56" t="n">
        <f aca="false">'High pensions'!L41</f>
        <v>901104.79507437</v>
      </c>
      <c r="O41" s="9"/>
      <c r="P41" s="56" t="n">
        <f aca="false">'High pensions'!X41</f>
        <v>20954152.5945286</v>
      </c>
      <c r="Q41" s="42"/>
      <c r="R41" s="56" t="n">
        <f aca="false">'High SIPA income'!G36</f>
        <v>24573652.2765929</v>
      </c>
      <c r="S41" s="42"/>
      <c r="T41" s="56" t="n">
        <f aca="false">'High SIPA income'!J36</f>
        <v>93959489.3197709</v>
      </c>
      <c r="U41" s="9"/>
      <c r="V41" s="56" t="n">
        <f aca="false">'High SIPA income'!F36</f>
        <v>118129.106323339</v>
      </c>
      <c r="W41" s="42"/>
      <c r="X41" s="56" t="n">
        <f aca="false">'High SIPA income'!M36</f>
        <v>296706.257517842</v>
      </c>
      <c r="Y41" s="9"/>
      <c r="Z41" s="9" t="n">
        <f aca="false">R41+V41-N41-L41-F41</f>
        <v>-796237.591252051</v>
      </c>
      <c r="AA41" s="9"/>
      <c r="AB41" s="9" t="n">
        <f aca="false">T41-P41-D41</f>
        <v>-45304086.1937271</v>
      </c>
      <c r="AC41" s="24"/>
      <c r="AD41" s="9"/>
      <c r="AE41" s="9"/>
      <c r="AF41" s="9"/>
      <c r="AG41" s="9" t="n">
        <f aca="false">BF41/100*$AG$37</f>
        <v>5294486753.06762</v>
      </c>
      <c r="AH41" s="43" t="n">
        <f aca="false">(AG41-AG40)/AG40</f>
        <v>0.00718621860045455</v>
      </c>
      <c r="AI41" s="43" t="n">
        <f aca="false">(AG41-AG37)/AG37</f>
        <v>0.00825475292559671</v>
      </c>
      <c r="AJ41" s="43" t="n">
        <f aca="false">AB41/AG41</f>
        <v>-0.00855684192003654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11876668</v>
      </c>
      <c r="AX41" s="7"/>
      <c r="AY41" s="43" t="n">
        <f aca="false">(AW41-AW40)/AW40</f>
        <v>0.0113136264291899</v>
      </c>
      <c r="AZ41" s="12" t="n">
        <f aca="false">workers_and_wage_high!B29</f>
        <v>6771.55889438461</v>
      </c>
      <c r="BA41" s="43" t="n">
        <f aca="false">(AZ41-AZ40)/AZ40</f>
        <v>0.0180754492091889</v>
      </c>
      <c r="BB41" s="53" t="n">
        <v>53</v>
      </c>
      <c r="BC41" s="48" t="n">
        <f aca="false">'Central scenario'!BC41</f>
        <v>11.3722743431335</v>
      </c>
      <c r="BD41" s="12" t="n">
        <f aca="false">BB41+BC41/2</f>
        <v>58.6861371715667</v>
      </c>
      <c r="BE41" s="43" t="n">
        <f aca="false">BD41/BD40-1</f>
        <v>0.0217633020177896</v>
      </c>
      <c r="BF41" s="7" t="n">
        <f aca="false">BF40*(1+AY41)*(1+BA41)*(1-BE41)</f>
        <v>100.82547529256</v>
      </c>
      <c r="BG41" s="50" t="n">
        <f aca="false">(BB41-BB37)/BB37</f>
        <v>0.104166666666667</v>
      </c>
      <c r="BH41" s="7"/>
      <c r="BI41" s="43" t="n">
        <f aca="false">T48/AG48</f>
        <v>0.0157609139994231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5" t="n">
        <f aca="false">'High pensions'!Q42</f>
        <v>112339197.971084</v>
      </c>
      <c r="E42" s="6"/>
      <c r="F42" s="55" t="n">
        <f aca="false">'High pensions'!I42</f>
        <v>20418979.0156088</v>
      </c>
      <c r="G42" s="55" t="n">
        <f aca="false">'High pensions'!K42</f>
        <v>0</v>
      </c>
      <c r="H42" s="55" t="n">
        <f aca="false">'High pensions'!V42</f>
        <v>0</v>
      </c>
      <c r="I42" s="55" t="n">
        <f aca="false">'High pensions'!M42</f>
        <v>0</v>
      </c>
      <c r="J42" s="55" t="n">
        <f aca="false">'High pensions'!W42</f>
        <v>0</v>
      </c>
      <c r="K42" s="6"/>
      <c r="L42" s="55" t="n">
        <f aca="false">'High pensions'!N42</f>
        <v>3318541.07296616</v>
      </c>
      <c r="M42" s="8"/>
      <c r="N42" s="55" t="n">
        <f aca="false">'High pensions'!L42</f>
        <v>856918.791376155</v>
      </c>
      <c r="O42" s="6"/>
      <c r="P42" s="55" t="n">
        <f aca="false">'High pensions'!X42</f>
        <v>21934439.7615351</v>
      </c>
      <c r="Q42" s="8"/>
      <c r="R42" s="55" t="n">
        <f aca="false">'High SIPA income'!G37</f>
        <v>21643339.8882543</v>
      </c>
      <c r="S42" s="8"/>
      <c r="T42" s="55" t="n">
        <f aca="false">'High SIPA income'!J37</f>
        <v>82755185.9278023</v>
      </c>
      <c r="U42" s="6"/>
      <c r="V42" s="55" t="n">
        <f aca="false">'High SIPA income'!F37</f>
        <v>123067.605473736</v>
      </c>
      <c r="W42" s="8"/>
      <c r="X42" s="55" t="n">
        <f aca="false">'High SIPA income'!M37</f>
        <v>309110.343574825</v>
      </c>
      <c r="Y42" s="6"/>
      <c r="Z42" s="6" t="n">
        <f aca="false">R42+V42-N42-L42-F42</f>
        <v>-2828031.386223</v>
      </c>
      <c r="AA42" s="6"/>
      <c r="AB42" s="6" t="n">
        <f aca="false">T42-P42-D42</f>
        <v>-51518451.8048173</v>
      </c>
      <c r="AC42" s="24"/>
      <c r="AD42" s="6"/>
      <c r="AE42" s="6"/>
      <c r="AF42" s="6"/>
      <c r="AG42" s="6" t="n">
        <f aca="false">BF42/100*$AG$37</f>
        <v>5349777258.00535</v>
      </c>
      <c r="AH42" s="36" t="n">
        <f aca="false">(AG42-AG41)/AG41</f>
        <v>0.0104430339552174</v>
      </c>
      <c r="AI42" s="36"/>
      <c r="AJ42" s="36" t="n">
        <f aca="false">AB42/AG42</f>
        <v>-0.00963001809612271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0.00968831783808948</v>
      </c>
      <c r="AV42" s="5"/>
      <c r="AW42" s="5" t="n">
        <f aca="false">workers_and_wage_high!C30</f>
        <v>11897246</v>
      </c>
      <c r="AX42" s="5"/>
      <c r="AY42" s="36" t="n">
        <f aca="false">(AW42-AW41)/AW41</f>
        <v>0.00173264083832267</v>
      </c>
      <c r="AZ42" s="11" t="n">
        <f aca="false">workers_and_wage_high!B30</f>
        <v>6830.43981488146</v>
      </c>
      <c r="BA42" s="36" t="n">
        <f aca="false">(AZ42-AZ41)/AZ41</f>
        <v>0.00869532723781986</v>
      </c>
      <c r="BB42" s="11" t="n">
        <f aca="false">BB41*3/4+BB45*1/4</f>
        <v>53</v>
      </c>
      <c r="BC42" s="41" t="n">
        <f aca="false">'Central scenario'!BC42</f>
        <v>11.3722743431335</v>
      </c>
      <c r="BD42" s="11" t="n">
        <f aca="false">BB42+BC42/2</f>
        <v>58.6861371715667</v>
      </c>
      <c r="BE42" s="36" t="n">
        <f aca="false">BD42/BD41-1</f>
        <v>0</v>
      </c>
      <c r="BF42" s="5" t="n">
        <f aca="false">BF41*(1+AY42)*(1+BA42)*(1-BE42)</f>
        <v>101.878399154591</v>
      </c>
      <c r="BG42" s="5"/>
      <c r="BH42" s="5"/>
      <c r="BI42" s="36" t="n">
        <f aca="false">T49/AG49</f>
        <v>0.0180459438119632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6" t="n">
        <f aca="false">'High pensions'!Q43</f>
        <v>122607615.097195</v>
      </c>
      <c r="E43" s="9"/>
      <c r="F43" s="56" t="n">
        <f aca="false">'High pensions'!I43</f>
        <v>22285385.3778434</v>
      </c>
      <c r="G43" s="56" t="n">
        <f aca="false">'High pensions'!K43</f>
        <v>0</v>
      </c>
      <c r="H43" s="56" t="n">
        <f aca="false">'High pensions'!V43</f>
        <v>0</v>
      </c>
      <c r="I43" s="56" t="n">
        <f aca="false">'High pensions'!M43</f>
        <v>0</v>
      </c>
      <c r="J43" s="56" t="n">
        <f aca="false">'High pensions'!W43</f>
        <v>0</v>
      </c>
      <c r="K43" s="9"/>
      <c r="L43" s="56" t="n">
        <f aca="false">'High pensions'!N43</f>
        <v>3197957.49884076</v>
      </c>
      <c r="M43" s="42"/>
      <c r="N43" s="56" t="n">
        <f aca="false">'High pensions'!L43</f>
        <v>936678.809599903</v>
      </c>
      <c r="O43" s="9"/>
      <c r="P43" s="56" t="n">
        <f aca="false">'High pensions'!X43</f>
        <v>21747547.1094253</v>
      </c>
      <c r="Q43" s="42"/>
      <c r="R43" s="56" t="n">
        <f aca="false">'High SIPA income'!G38</f>
        <v>25156803.0817753</v>
      </c>
      <c r="S43" s="42"/>
      <c r="T43" s="56" t="n">
        <f aca="false">'High SIPA income'!J38</f>
        <v>96189216.9660576</v>
      </c>
      <c r="U43" s="9"/>
      <c r="V43" s="56" t="n">
        <f aca="false">'High SIPA income'!F38</f>
        <v>121023.182885573</v>
      </c>
      <c r="W43" s="42"/>
      <c r="X43" s="56" t="n">
        <f aca="false">'High SIPA income'!M38</f>
        <v>303975.343456747</v>
      </c>
      <c r="Y43" s="9"/>
      <c r="Z43" s="9" t="n">
        <f aca="false">R43+V43-N43-L43-F43</f>
        <v>-1142195.42162314</v>
      </c>
      <c r="AA43" s="9"/>
      <c r="AB43" s="9" t="n">
        <f aca="false">T43-P43-D43</f>
        <v>-48165945.2405626</v>
      </c>
      <c r="AC43" s="24"/>
      <c r="AD43" s="9"/>
      <c r="AE43" s="9"/>
      <c r="AF43" s="9"/>
      <c r="AG43" s="9" t="n">
        <f aca="false">BF43/100*$AG$37</f>
        <v>5401646349.61786</v>
      </c>
      <c r="AH43" s="43" t="n">
        <f aca="false">(AG43-AG42)/AG42</f>
        <v>0.00969556097590561</v>
      </c>
      <c r="AI43" s="43"/>
      <c r="AJ43" s="43" t="n">
        <f aca="false">AB43/AG43</f>
        <v>-0.00891690090817776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11936840</v>
      </c>
      <c r="AX43" s="7"/>
      <c r="AY43" s="43" t="n">
        <f aca="false">(AW43-AW42)/AW42</f>
        <v>0.00332799708436726</v>
      </c>
      <c r="AZ43" s="12" t="n">
        <f aca="false">workers_and_wage_high!B31</f>
        <v>6873.78881147575</v>
      </c>
      <c r="BA43" s="43" t="n">
        <f aca="false">(AZ43-AZ42)/AZ42</f>
        <v>0.0063464429479116</v>
      </c>
      <c r="BB43" s="12" t="n">
        <f aca="false">BB41*2/4+BB45*2/4</f>
        <v>53</v>
      </c>
      <c r="BC43" s="48" t="n">
        <f aca="false">'Central scenario'!BC43</f>
        <v>11.3722743431335</v>
      </c>
      <c r="BD43" s="12" t="n">
        <f aca="false">BB43+BC43/2</f>
        <v>58.6861371715667</v>
      </c>
      <c r="BE43" s="43" t="n">
        <f aca="false">BD43/BD42-1</f>
        <v>0</v>
      </c>
      <c r="BF43" s="7" t="n">
        <f aca="false">BF42*(1+AY43)*(1+BA43)*(1-BE43)</f>
        <v>102.866167385722</v>
      </c>
      <c r="BG43" s="7"/>
      <c r="BH43" s="7"/>
      <c r="BI43" s="43" t="n">
        <f aca="false">T50/AG50</f>
        <v>0.0158393310758378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6" t="n">
        <f aca="false">'High pensions'!Q44</f>
        <v>118327917.380897</v>
      </c>
      <c r="E44" s="9"/>
      <c r="F44" s="56" t="n">
        <f aca="false">'High pensions'!I44</f>
        <v>21507499.6581614</v>
      </c>
      <c r="G44" s="56" t="n">
        <f aca="false">'High pensions'!K44</f>
        <v>0</v>
      </c>
      <c r="H44" s="56" t="n">
        <f aca="false">'High pensions'!V44</f>
        <v>0</v>
      </c>
      <c r="I44" s="56" t="n">
        <f aca="false">'High pensions'!M44</f>
        <v>0</v>
      </c>
      <c r="J44" s="56" t="n">
        <f aca="false">'High pensions'!W44</f>
        <v>0</v>
      </c>
      <c r="K44" s="9"/>
      <c r="L44" s="56" t="n">
        <f aca="false">'High pensions'!N44</f>
        <v>2890587.79245304</v>
      </c>
      <c r="M44" s="42"/>
      <c r="N44" s="56" t="n">
        <f aca="false">'High pensions'!L44</f>
        <v>904683.62355274</v>
      </c>
      <c r="O44" s="9"/>
      <c r="P44" s="56" t="n">
        <f aca="false">'High pensions'!X44</f>
        <v>19976576.1682799</v>
      </c>
      <c r="Q44" s="42"/>
      <c r="R44" s="56" t="n">
        <f aca="false">'High SIPA income'!G39</f>
        <v>22256720.9623655</v>
      </c>
      <c r="S44" s="42"/>
      <c r="T44" s="56" t="n">
        <f aca="false">'High SIPA income'!J39</f>
        <v>85100501.6274469</v>
      </c>
      <c r="U44" s="9"/>
      <c r="V44" s="56" t="n">
        <f aca="false">'High SIPA income'!F39</f>
        <v>126486.567623405</v>
      </c>
      <c r="W44" s="42"/>
      <c r="X44" s="56" t="n">
        <f aca="false">'High SIPA income'!M39</f>
        <v>317697.790780656</v>
      </c>
      <c r="Y44" s="9"/>
      <c r="Z44" s="9" t="n">
        <f aca="false">R44+V44-N44-L44-F44</f>
        <v>-2919563.54417825</v>
      </c>
      <c r="AA44" s="9"/>
      <c r="AB44" s="9" t="n">
        <f aca="false">T44-P44-D44</f>
        <v>-53203991.9217302</v>
      </c>
      <c r="AC44" s="24"/>
      <c r="AD44" s="9"/>
      <c r="AE44" s="9"/>
      <c r="AF44" s="9"/>
      <c r="AG44" s="9" t="n">
        <f aca="false">BF44/100*$AG$37</f>
        <v>5462474925.7565</v>
      </c>
      <c r="AH44" s="43" t="n">
        <f aca="false">(AG44-AG43)/AG43</f>
        <v>0.0112611178521418</v>
      </c>
      <c r="AI44" s="43"/>
      <c r="AJ44" s="43" t="n">
        <f aca="false">AB44/AG44</f>
        <v>-0.00973990592997771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11981551</v>
      </c>
      <c r="AX44" s="7"/>
      <c r="AY44" s="43" t="n">
        <f aca="false">(AW44-AW43)/AW43</f>
        <v>0.00374563117206899</v>
      </c>
      <c r="AZ44" s="12" t="n">
        <f aca="false">workers_and_wage_high!B32</f>
        <v>6925.25590298772</v>
      </c>
      <c r="BA44" s="43" t="n">
        <f aca="false">(AZ44-AZ43)/AZ43</f>
        <v>0.00748744148584431</v>
      </c>
      <c r="BB44" s="12" t="n">
        <f aca="false">BB41*1/4+BB45*3/4</f>
        <v>53</v>
      </c>
      <c r="BC44" s="48" t="n">
        <f aca="false">'Central scenario'!BC44</f>
        <v>11.3722743431335</v>
      </c>
      <c r="BD44" s="12" t="n">
        <f aca="false">BB44+BC44/2</f>
        <v>58.6861371715667</v>
      </c>
      <c r="BE44" s="43" t="n">
        <f aca="false">BD44/BD43-1</f>
        <v>0</v>
      </c>
      <c r="BF44" s="7" t="n">
        <f aca="false">BF43*(1+AY44)*(1+BA44)*(1-BE44)</f>
        <v>104.024555419651</v>
      </c>
      <c r="BG44" s="7"/>
      <c r="BH44" s="7"/>
      <c r="BI44" s="43" t="n">
        <f aca="false">T51/AG51</f>
        <v>0.018225178402738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6" t="n">
        <f aca="false">'High pensions'!Q45</f>
        <v>127688801.296914</v>
      </c>
      <c r="E45" s="9"/>
      <c r="F45" s="56" t="n">
        <f aca="false">'High pensions'!I45</f>
        <v>23208951.1167867</v>
      </c>
      <c r="G45" s="56" t="n">
        <f aca="false">'High pensions'!K45</f>
        <v>0</v>
      </c>
      <c r="H45" s="56" t="n">
        <f aca="false">'High pensions'!V45</f>
        <v>0</v>
      </c>
      <c r="I45" s="56" t="n">
        <f aca="false">'High pensions'!M45</f>
        <v>0</v>
      </c>
      <c r="J45" s="56" t="n">
        <f aca="false">'High pensions'!W45</f>
        <v>0</v>
      </c>
      <c r="K45" s="9"/>
      <c r="L45" s="56" t="n">
        <f aca="false">'High pensions'!N45</f>
        <v>3193015.83260868</v>
      </c>
      <c r="M45" s="42"/>
      <c r="N45" s="56" t="n">
        <f aca="false">'High pensions'!L45</f>
        <v>977937.241749261</v>
      </c>
      <c r="O45" s="9"/>
      <c r="P45" s="56" t="n">
        <f aca="false">'High pensions'!X45</f>
        <v>21948896.5003356</v>
      </c>
      <c r="Q45" s="42"/>
      <c r="R45" s="56" t="n">
        <f aca="false">'High SIPA income'!G40</f>
        <v>25624369.7925553</v>
      </c>
      <c r="S45" s="42" t="n">
        <f aca="false">SUM(T42:T45)/AVERAGE(AG42:AG45)</f>
        <v>0.0666813163636446</v>
      </c>
      <c r="T45" s="56" t="n">
        <f aca="false">'High SIPA income'!J40</f>
        <v>97976998.8095267</v>
      </c>
      <c r="U45" s="9"/>
      <c r="V45" s="56" t="n">
        <f aca="false">'High SIPA income'!F40</f>
        <v>127096.598931619</v>
      </c>
      <c r="W45" s="42"/>
      <c r="X45" s="56" t="n">
        <f aca="false">'High SIPA income'!M40</f>
        <v>319230.013549982</v>
      </c>
      <c r="Y45" s="9"/>
      <c r="Z45" s="9" t="n">
        <f aca="false">R45+V45-N45-L45-F45</f>
        <v>-1628437.7996577</v>
      </c>
      <c r="AA45" s="9"/>
      <c r="AB45" s="9" t="n">
        <f aca="false">T45-P45-D45</f>
        <v>-51660698.987723</v>
      </c>
      <c r="AC45" s="24"/>
      <c r="AD45" s="9"/>
      <c r="AE45" s="9"/>
      <c r="AF45" s="9"/>
      <c r="AG45" s="9" t="n">
        <f aca="false">BF45/100*$AG$37</f>
        <v>5502643555.05525</v>
      </c>
      <c r="AH45" s="43" t="n">
        <f aca="false">(AG45-AG44)/AG44</f>
        <v>0.00735355856909308</v>
      </c>
      <c r="AI45" s="43" t="n">
        <f aca="false">(AG45-AG41)/AG41</f>
        <v>0.0393157659459669</v>
      </c>
      <c r="AJ45" s="43" t="n">
        <f aca="false">AB45/AG45</f>
        <v>-0.00938834188892039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12006358</v>
      </c>
      <c r="AX45" s="7"/>
      <c r="AY45" s="43" t="n">
        <f aca="false">(AW45-AW44)/AW44</f>
        <v>0.00207043311838342</v>
      </c>
      <c r="AZ45" s="12" t="n">
        <f aca="false">workers_and_wage_high!B33</f>
        <v>6961.76730428703</v>
      </c>
      <c r="BA45" s="43" t="n">
        <f aca="false">(AZ45-AZ44)/AZ44</f>
        <v>0.00527220969315383</v>
      </c>
      <c r="BB45" s="12" t="n">
        <v>53</v>
      </c>
      <c r="BC45" s="48" t="n">
        <f aca="false">'Central scenario'!BC45</f>
        <v>11.3722743431335</v>
      </c>
      <c r="BD45" s="12" t="n">
        <f aca="false">BB45+BC45/2</f>
        <v>58.6861371715667</v>
      </c>
      <c r="BE45" s="43" t="n">
        <f aca="false">BD45/BD44-1</f>
        <v>0</v>
      </c>
      <c r="BF45" s="7" t="n">
        <f aca="false">BF44*(1+AY45)*(1+BA45)*(1-BE45)</f>
        <v>104.789506080553</v>
      </c>
      <c r="BG45" s="50" t="n">
        <f aca="false">(BB45-BB41)/BB41</f>
        <v>0</v>
      </c>
      <c r="BH45" s="7"/>
      <c r="BI45" s="43" t="n">
        <f aca="false">T52/AG52</f>
        <v>0.0159269421145737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5" t="n">
        <f aca="false">'High pensions'!Q46</f>
        <v>124135835.046346</v>
      </c>
      <c r="E46" s="6"/>
      <c r="F46" s="55" t="n">
        <f aca="false">'High pensions'!I46</f>
        <v>22563157.4434849</v>
      </c>
      <c r="G46" s="55" t="n">
        <f aca="false">'High pensions'!K46</f>
        <v>0</v>
      </c>
      <c r="H46" s="55" t="n">
        <f aca="false">'High pensions'!V46</f>
        <v>0</v>
      </c>
      <c r="I46" s="55" t="n">
        <f aca="false">'High pensions'!M46</f>
        <v>0</v>
      </c>
      <c r="J46" s="55" t="n">
        <f aca="false">'High pensions'!W46</f>
        <v>0</v>
      </c>
      <c r="K46" s="6"/>
      <c r="L46" s="55" t="n">
        <f aca="false">'High pensions'!N46</f>
        <v>3620745.90088967</v>
      </c>
      <c r="M46" s="8"/>
      <c r="N46" s="55" t="n">
        <f aca="false">'High pensions'!L46</f>
        <v>951888.800370991</v>
      </c>
      <c r="O46" s="6"/>
      <c r="P46" s="55" t="n">
        <f aca="false">'High pensions'!X46</f>
        <v>24025079.0190584</v>
      </c>
      <c r="Q46" s="8"/>
      <c r="R46" s="55" t="n">
        <f aca="false">'High SIPA income'!G41</f>
        <v>22573541.9003637</v>
      </c>
      <c r="S46" s="8"/>
      <c r="T46" s="55" t="n">
        <f aca="false">'High SIPA income'!J41</f>
        <v>86311893.943292</v>
      </c>
      <c r="U46" s="6"/>
      <c r="V46" s="55" t="n">
        <f aca="false">'High SIPA income'!F41</f>
        <v>127222.464045471</v>
      </c>
      <c r="W46" s="8"/>
      <c r="X46" s="55" t="n">
        <f aca="false">'High SIPA income'!M41</f>
        <v>319546.150428059</v>
      </c>
      <c r="Y46" s="6"/>
      <c r="Z46" s="6" t="n">
        <f aca="false">R46+V46-N46-L46-F46</f>
        <v>-4435027.78033645</v>
      </c>
      <c r="AA46" s="6"/>
      <c r="AB46" s="6" t="n">
        <f aca="false">T46-P46-D46</f>
        <v>-61849020.122112</v>
      </c>
      <c r="AC46" s="24"/>
      <c r="AD46" s="6"/>
      <c r="AE46" s="6"/>
      <c r="AF46" s="6"/>
      <c r="AG46" s="6" t="n">
        <f aca="false">BF46/100*$AG$37</f>
        <v>5535531969.89141</v>
      </c>
      <c r="AH46" s="36" t="n">
        <f aca="false">(AG46-AG45)/AG45</f>
        <v>0.0059768390423814</v>
      </c>
      <c r="AI46" s="36"/>
      <c r="AJ46" s="36" t="n">
        <f aca="false">AB46/AG46</f>
        <v>-0.0111730941955566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0.0111241720713317</v>
      </c>
      <c r="AV46" s="5"/>
      <c r="AW46" s="5" t="n">
        <f aca="false">workers_and_wage_high!C34</f>
        <v>12020199</v>
      </c>
      <c r="AX46" s="5"/>
      <c r="AY46" s="36" t="n">
        <f aca="false">(AW46-AW45)/AW45</f>
        <v>0.00115280587168898</v>
      </c>
      <c r="AZ46" s="11" t="n">
        <f aca="false">workers_and_wage_high!B34</f>
        <v>6995.31242967204</v>
      </c>
      <c r="BA46" s="36" t="n">
        <f aca="false">(AZ46-AZ45)/AZ45</f>
        <v>0.00481847840049962</v>
      </c>
      <c r="BB46" s="11" t="n">
        <f aca="false">BB45*3/4+BB49*1/4</f>
        <v>53</v>
      </c>
      <c r="BC46" s="41" t="n">
        <f aca="false">'Central scenario'!BC46</f>
        <v>11.3722743431335</v>
      </c>
      <c r="BD46" s="11" t="n">
        <f aca="false">BB46+BC46/2</f>
        <v>58.6861371715667</v>
      </c>
      <c r="BE46" s="36" t="n">
        <f aca="false">BD46/BD45-1</f>
        <v>0</v>
      </c>
      <c r="BF46" s="5" t="n">
        <f aca="false">BF45*(1+AY46)*(1+BA46)*(1-BE46)</f>
        <v>105.415816091727</v>
      </c>
      <c r="BG46" s="5"/>
      <c r="BH46" s="5"/>
      <c r="BI46" s="36" t="n">
        <f aca="false">T53/AG53</f>
        <v>0.0183205611622124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6" t="n">
        <f aca="false">'High pensions'!Q47</f>
        <v>132060367.585105</v>
      </c>
      <c r="E47" s="9"/>
      <c r="F47" s="56" t="n">
        <f aca="false">'High pensions'!I47</f>
        <v>24003535.0368792</v>
      </c>
      <c r="G47" s="56" t="n">
        <f aca="false">'High pensions'!K47</f>
        <v>0</v>
      </c>
      <c r="H47" s="56" t="n">
        <f aca="false">'High pensions'!V47</f>
        <v>0</v>
      </c>
      <c r="I47" s="56" t="n">
        <f aca="false">'High pensions'!M47</f>
        <v>0</v>
      </c>
      <c r="J47" s="56" t="n">
        <f aca="false">'High pensions'!W47</f>
        <v>0</v>
      </c>
      <c r="K47" s="9"/>
      <c r="L47" s="56" t="n">
        <f aca="false">'High pensions'!N47</f>
        <v>3312641.51114069</v>
      </c>
      <c r="M47" s="42"/>
      <c r="N47" s="56" t="n">
        <f aca="false">'High pensions'!L47</f>
        <v>1012313.89679987</v>
      </c>
      <c r="O47" s="9"/>
      <c r="P47" s="56" t="n">
        <f aca="false">'High pensions'!X47</f>
        <v>22758764.9282502</v>
      </c>
      <c r="Q47" s="42"/>
      <c r="R47" s="56" t="n">
        <f aca="false">'High SIPA income'!G42</f>
        <v>26437178.9469381</v>
      </c>
      <c r="S47" s="42"/>
      <c r="T47" s="56" t="n">
        <f aca="false">'High SIPA income'!J42</f>
        <v>101084845.05886</v>
      </c>
      <c r="U47" s="9"/>
      <c r="V47" s="56" t="n">
        <f aca="false">'High SIPA income'!F42</f>
        <v>125942.086918085</v>
      </c>
      <c r="W47" s="42"/>
      <c r="X47" s="56" t="n">
        <f aca="false">'High SIPA income'!M42</f>
        <v>316330.212227035</v>
      </c>
      <c r="Y47" s="9"/>
      <c r="Z47" s="9" t="n">
        <f aca="false">R47+V47-N47-L47-F47</f>
        <v>-1765369.41096356</v>
      </c>
      <c r="AA47" s="9"/>
      <c r="AB47" s="9" t="n">
        <f aca="false">T47-P47-D47</f>
        <v>-53734287.4544947</v>
      </c>
      <c r="AC47" s="24"/>
      <c r="AD47" s="9"/>
      <c r="AE47" s="9"/>
      <c r="AF47" s="9"/>
      <c r="AG47" s="9" t="n">
        <f aca="false">BF47/100*$AG$37</f>
        <v>5614424700.78591</v>
      </c>
      <c r="AH47" s="43" t="n">
        <f aca="false">(AG47-AG46)/AG46</f>
        <v>0.0142520594811135</v>
      </c>
      <c r="AI47" s="43"/>
      <c r="AJ47" s="43" t="n">
        <f aca="false">AB47/AG47</f>
        <v>-0.00957075574403427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12073556</v>
      </c>
      <c r="AX47" s="7"/>
      <c r="AY47" s="43" t="n">
        <f aca="false">(AW47-AW46)/AW46</f>
        <v>0.0044389448128105</v>
      </c>
      <c r="AZ47" s="12" t="n">
        <f aca="false">workers_and_wage_high!B35</f>
        <v>7063.65486438893</v>
      </c>
      <c r="BA47" s="43" t="n">
        <f aca="false">(AZ47-AZ46)/AZ46</f>
        <v>0.00976974729920674</v>
      </c>
      <c r="BB47" s="12" t="n">
        <f aca="false">BB45*2/4+BB49*2/4</f>
        <v>53</v>
      </c>
      <c r="BC47" s="48" t="n">
        <f aca="false">'Central scenario'!BC47</f>
        <v>11.3722743431335</v>
      </c>
      <c r="BD47" s="12" t="n">
        <f aca="false">BB47+BC47/2</f>
        <v>58.6861371715667</v>
      </c>
      <c r="BE47" s="43" t="n">
        <f aca="false">BD47/BD46-1</f>
        <v>0</v>
      </c>
      <c r="BF47" s="7" t="n">
        <f aca="false">BF46*(1+AY47)*(1+BA47)*(1-BE47)</f>
        <v>106.918208572916</v>
      </c>
      <c r="BG47" s="7"/>
      <c r="BH47" s="7"/>
      <c r="BI47" s="43" t="n">
        <f aca="false">T54/AG54</f>
        <v>0.0160582704797477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6" t="n">
        <f aca="false">'High pensions'!Q48</f>
        <v>129271510.370983</v>
      </c>
      <c r="E48" s="9"/>
      <c r="F48" s="56" t="n">
        <f aca="false">'High pensions'!I48</f>
        <v>23496627.2258821</v>
      </c>
      <c r="G48" s="56" t="n">
        <f aca="false">'High pensions'!K48</f>
        <v>0</v>
      </c>
      <c r="H48" s="56" t="n">
        <f aca="false">'High pensions'!V48</f>
        <v>0</v>
      </c>
      <c r="I48" s="56" t="n">
        <f aca="false">'High pensions'!M48</f>
        <v>0</v>
      </c>
      <c r="J48" s="56" t="n">
        <f aca="false">'High pensions'!W48</f>
        <v>0</v>
      </c>
      <c r="K48" s="9"/>
      <c r="L48" s="56" t="n">
        <f aca="false">'High pensions'!N48</f>
        <v>3134439.39712502</v>
      </c>
      <c r="M48" s="42"/>
      <c r="N48" s="56" t="n">
        <f aca="false">'High pensions'!L48</f>
        <v>991234.987434465</v>
      </c>
      <c r="O48" s="9"/>
      <c r="P48" s="56" t="n">
        <f aca="false">'High pensions'!X48</f>
        <v>21718103.371441</v>
      </c>
      <c r="Q48" s="42"/>
      <c r="R48" s="56" t="n">
        <f aca="false">'High SIPA income'!G43</f>
        <v>23337516.6937356</v>
      </c>
      <c r="S48" s="42"/>
      <c r="T48" s="56" t="n">
        <f aca="false">'High SIPA income'!J43</f>
        <v>89233017.7807439</v>
      </c>
      <c r="U48" s="9"/>
      <c r="V48" s="56" t="n">
        <f aca="false">'High SIPA income'!F43</f>
        <v>125891.030754119</v>
      </c>
      <c r="W48" s="42"/>
      <c r="X48" s="56" t="n">
        <f aca="false">'High SIPA income'!M43</f>
        <v>316201.973863051</v>
      </c>
      <c r="Y48" s="9"/>
      <c r="Z48" s="9" t="n">
        <f aca="false">R48+V48-N48-L48-F48</f>
        <v>-4158893.88595183</v>
      </c>
      <c r="AA48" s="9"/>
      <c r="AB48" s="9" t="n">
        <f aca="false">T48-P48-D48</f>
        <v>-61756595.9616797</v>
      </c>
      <c r="AC48" s="24"/>
      <c r="AD48" s="9"/>
      <c r="AE48" s="9"/>
      <c r="AF48" s="9"/>
      <c r="AG48" s="9" t="n">
        <f aca="false">BF48/100*$AG$37</f>
        <v>5661665166.37361</v>
      </c>
      <c r="AH48" s="43" t="n">
        <f aca="false">(AG48-AG47)/AG47</f>
        <v>0.00841412399405487</v>
      </c>
      <c r="AI48" s="43"/>
      <c r="AJ48" s="43" t="n">
        <f aca="false">AB48/AG48</f>
        <v>-0.0109078502784784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12113285</v>
      </c>
      <c r="AX48" s="7"/>
      <c r="AY48" s="43" t="n">
        <f aca="false">(AW48-AW47)/AW47</f>
        <v>0.00329057984242588</v>
      </c>
      <c r="AZ48" s="12" t="n">
        <f aca="false">workers_and_wage_high!B36</f>
        <v>7099.72711334322</v>
      </c>
      <c r="BA48" s="43" t="n">
        <f aca="false">(AZ48-AZ47)/AZ47</f>
        <v>0.00510674001587229</v>
      </c>
      <c r="BB48" s="12" t="n">
        <f aca="false">BB45*1/4+BB49*3/4</f>
        <v>53</v>
      </c>
      <c r="BC48" s="48" t="n">
        <f aca="false">'Central scenario'!BC48</f>
        <v>11.3722743431335</v>
      </c>
      <c r="BD48" s="12" t="n">
        <f aca="false">BB48+BC48/2</f>
        <v>58.6861371715667</v>
      </c>
      <c r="BE48" s="43" t="n">
        <f aca="false">BD48/BD47-1</f>
        <v>0</v>
      </c>
      <c r="BF48" s="7" t="n">
        <f aca="false">BF47*(1+AY48)*(1+BA48)*(1-BE48)</f>
        <v>107.817831637071</v>
      </c>
      <c r="BG48" s="7"/>
      <c r="BH48" s="7"/>
      <c r="BI48" s="43" t="n">
        <f aca="false">T55/AG55</f>
        <v>0.0183615204550587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6" t="n">
        <f aca="false">'High pensions'!Q49</f>
        <v>136420470.932926</v>
      </c>
      <c r="E49" s="9"/>
      <c r="F49" s="56" t="n">
        <f aca="false">'High pensions'!I49</f>
        <v>24796035.4318701</v>
      </c>
      <c r="G49" s="56" t="n">
        <f aca="false">'High pensions'!K49</f>
        <v>0</v>
      </c>
      <c r="H49" s="56" t="n">
        <f aca="false">'High pensions'!V49</f>
        <v>0</v>
      </c>
      <c r="I49" s="56" t="n">
        <f aca="false">'High pensions'!M49</f>
        <v>0</v>
      </c>
      <c r="J49" s="56" t="n">
        <f aca="false">'High pensions'!W49</f>
        <v>0</v>
      </c>
      <c r="K49" s="9"/>
      <c r="L49" s="56" t="n">
        <f aca="false">'High pensions'!N49</f>
        <v>3329906.46016363</v>
      </c>
      <c r="M49" s="42"/>
      <c r="N49" s="56" t="n">
        <f aca="false">'High pensions'!L49</f>
        <v>1048512.48708555</v>
      </c>
      <c r="O49" s="9"/>
      <c r="P49" s="56" t="n">
        <f aca="false">'High pensions'!X49</f>
        <v>23047506.7942454</v>
      </c>
      <c r="Q49" s="42"/>
      <c r="R49" s="56" t="n">
        <f aca="false">'High SIPA income'!G44</f>
        <v>27144634.3100894</v>
      </c>
      <c r="S49" s="42"/>
      <c r="T49" s="56" t="n">
        <f aca="false">'High SIPA income'!J44</f>
        <v>103789861.956228</v>
      </c>
      <c r="U49" s="9"/>
      <c r="V49" s="56" t="n">
        <f aca="false">'High SIPA income'!F44</f>
        <v>121946.471489054</v>
      </c>
      <c r="W49" s="42"/>
      <c r="X49" s="56" t="n">
        <f aca="false">'High SIPA income'!M44</f>
        <v>306294.378237202</v>
      </c>
      <c r="Y49" s="9"/>
      <c r="Z49" s="9" t="n">
        <f aca="false">R49+V49-N49-L49-F49</f>
        <v>-1907873.59754086</v>
      </c>
      <c r="AA49" s="9"/>
      <c r="AB49" s="9" t="n">
        <f aca="false">T49-P49-D49</f>
        <v>-55678115.7709431</v>
      </c>
      <c r="AC49" s="24"/>
      <c r="AD49" s="9"/>
      <c r="AE49" s="9"/>
      <c r="AF49" s="9"/>
      <c r="AG49" s="9" t="n">
        <f aca="false">BF49/100*$AG$37</f>
        <v>5751423313.61036</v>
      </c>
      <c r="AH49" s="43" t="n">
        <f aca="false">(AG49-AG48)/AG48</f>
        <v>0.015853665767777</v>
      </c>
      <c r="AI49" s="43" t="n">
        <f aca="false">(AG49-AG45)/AG45</f>
        <v>0.0452109528930976</v>
      </c>
      <c r="AJ49" s="43" t="n">
        <f aca="false">AB49/AG49</f>
        <v>-0.009680754264633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12186824</v>
      </c>
      <c r="AX49" s="7"/>
      <c r="AY49" s="43" t="n">
        <f aca="false">(AW49-AW48)/AW48</f>
        <v>0.00607093781744589</v>
      </c>
      <c r="AZ49" s="12" t="n">
        <f aca="false">workers_and_wage_high!B37</f>
        <v>7168.76270145205</v>
      </c>
      <c r="BA49" s="43" t="n">
        <f aca="false">(AZ49-AZ48)/AZ48</f>
        <v>0.00972369599658017</v>
      </c>
      <c r="BB49" s="12" t="n">
        <v>53</v>
      </c>
      <c r="BC49" s="48" t="n">
        <f aca="false">'Central scenario'!BC49</f>
        <v>11.3722743431335</v>
      </c>
      <c r="BD49" s="12" t="n">
        <f aca="false">BB49+BC49/2</f>
        <v>58.6861371715667</v>
      </c>
      <c r="BE49" s="43" t="n">
        <f aca="false">BD49/BD48-1</f>
        <v>0</v>
      </c>
      <c r="BF49" s="7" t="n">
        <f aca="false">BF48*(1+AY49)*(1+BA49)*(1-BE49)</f>
        <v>109.527139503652</v>
      </c>
      <c r="BG49" s="50" t="n">
        <f aca="false">(BB49-BB45)/BB45</f>
        <v>0</v>
      </c>
      <c r="BH49" s="7"/>
      <c r="BI49" s="43" t="n">
        <f aca="false">T56/AG56</f>
        <v>0.0160605716181386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5" t="n">
        <f aca="false">'High pensions'!Q50</f>
        <v>134809415.011606</v>
      </c>
      <c r="E50" s="6"/>
      <c r="F50" s="55" t="n">
        <f aca="false">'High pensions'!I50</f>
        <v>24503206.9477388</v>
      </c>
      <c r="G50" s="55" t="n">
        <f aca="false">'High pensions'!K50</f>
        <v>0</v>
      </c>
      <c r="H50" s="55" t="n">
        <f aca="false">'High pensions'!V50</f>
        <v>0</v>
      </c>
      <c r="I50" s="55" t="n">
        <f aca="false">'High pensions'!M50</f>
        <v>0</v>
      </c>
      <c r="J50" s="55" t="n">
        <f aca="false">'High pensions'!W50</f>
        <v>0</v>
      </c>
      <c r="K50" s="6"/>
      <c r="L50" s="55" t="n">
        <f aca="false">'High pensions'!N50</f>
        <v>3921969.05440074</v>
      </c>
      <c r="M50" s="8"/>
      <c r="N50" s="55" t="n">
        <f aca="false">'High pensions'!L50</f>
        <v>1037594.2588108</v>
      </c>
      <c r="O50" s="6"/>
      <c r="P50" s="55" t="n">
        <f aca="false">'High pensions'!X50</f>
        <v>26059653.5397193</v>
      </c>
      <c r="Q50" s="8"/>
      <c r="R50" s="55" t="n">
        <f aca="false">'High SIPA income'!G45</f>
        <v>24161927.2114225</v>
      </c>
      <c r="S50" s="8"/>
      <c r="T50" s="55" t="n">
        <f aca="false">'High SIPA income'!J45</f>
        <v>92385222.8481807</v>
      </c>
      <c r="U50" s="6"/>
      <c r="V50" s="55" t="n">
        <f aca="false">'High SIPA income'!F45</f>
        <v>126602.582751576</v>
      </c>
      <c r="W50" s="8"/>
      <c r="X50" s="55" t="n">
        <f aca="false">'High SIPA income'!M45</f>
        <v>317989.187334532</v>
      </c>
      <c r="Y50" s="6"/>
      <c r="Z50" s="6" t="n">
        <f aca="false">R50+V50-N50-L50-F50</f>
        <v>-5174240.46677619</v>
      </c>
      <c r="AA50" s="6"/>
      <c r="AB50" s="6" t="n">
        <f aca="false">T50-P50-D50</f>
        <v>-68483845.7031447</v>
      </c>
      <c r="AC50" s="24"/>
      <c r="AD50" s="6"/>
      <c r="AE50" s="6"/>
      <c r="AF50" s="6"/>
      <c r="AG50" s="6" t="n">
        <f aca="false">BF50/100*$AG$37</f>
        <v>5832646745.361</v>
      </c>
      <c r="AH50" s="36" t="n">
        <f aca="false">(AG50-AG49)/AG49</f>
        <v>0.0141223184804412</v>
      </c>
      <c r="AI50" s="36"/>
      <c r="AJ50" s="36" t="n">
        <f aca="false">AB50/AG50</f>
        <v>-0.0117414698151595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0.00821018586618785</v>
      </c>
      <c r="AV50" s="5"/>
      <c r="AW50" s="5" t="n">
        <f aca="false">workers_and_wage_high!C38</f>
        <v>12224187</v>
      </c>
      <c r="AX50" s="5"/>
      <c r="AY50" s="36" t="n">
        <f aca="false">(AW50-AW49)/AW49</f>
        <v>0.00306585210387875</v>
      </c>
      <c r="AZ50" s="11" t="n">
        <f aca="false">workers_and_wage_high!B38</f>
        <v>7263.25216980838</v>
      </c>
      <c r="BA50" s="36" t="n">
        <f aca="false">(AZ50-AZ49)/AZ49</f>
        <v>0.0131807220145807</v>
      </c>
      <c r="BB50" s="11" t="n">
        <f aca="false">BB49*3/4+BB53*1/4</f>
        <v>53.125</v>
      </c>
      <c r="BC50" s="41" t="n">
        <f aca="false">'Central scenario'!BC50</f>
        <v>11.3722743431335</v>
      </c>
      <c r="BD50" s="11" t="n">
        <f aca="false">BB50+BC50/2</f>
        <v>58.8111371715667</v>
      </c>
      <c r="BE50" s="36" t="n">
        <f aca="false">BD50/BD49-1</f>
        <v>0.0021299749144259</v>
      </c>
      <c r="BF50" s="5" t="n">
        <f aca="false">BF49*(1+AY50)*(1+BA50)*(1-BE50)</f>
        <v>111.073916649974</v>
      </c>
      <c r="BG50" s="5"/>
      <c r="BH50" s="5"/>
      <c r="BI50" s="36" t="n">
        <f aca="false">T57/AG57</f>
        <v>0.0184236611505723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6" t="n">
        <f aca="false">'High pensions'!Q51</f>
        <v>141386984.837182</v>
      </c>
      <c r="E51" s="9"/>
      <c r="F51" s="56" t="n">
        <f aca="false">'High pensions'!I51</f>
        <v>25698758.1237112</v>
      </c>
      <c r="G51" s="56" t="n">
        <f aca="false">'High pensions'!K51</f>
        <v>0</v>
      </c>
      <c r="H51" s="56" t="n">
        <f aca="false">'High pensions'!V51</f>
        <v>0</v>
      </c>
      <c r="I51" s="56" t="n">
        <f aca="false">'High pensions'!M51</f>
        <v>0</v>
      </c>
      <c r="J51" s="56" t="n">
        <f aca="false">'High pensions'!W51</f>
        <v>0</v>
      </c>
      <c r="K51" s="9"/>
      <c r="L51" s="56" t="n">
        <f aca="false">'High pensions'!N51</f>
        <v>3345201.2646878</v>
      </c>
      <c r="M51" s="42"/>
      <c r="N51" s="56" t="n">
        <f aca="false">'High pensions'!L51</f>
        <v>1090147.08793793</v>
      </c>
      <c r="O51" s="9"/>
      <c r="P51" s="56" t="n">
        <f aca="false">'High pensions'!X51</f>
        <v>23355932.8973263</v>
      </c>
      <c r="Q51" s="42"/>
      <c r="R51" s="56" t="n">
        <f aca="false">'High SIPA income'!G46</f>
        <v>28105251.7870338</v>
      </c>
      <c r="S51" s="42"/>
      <c r="T51" s="56" t="n">
        <f aca="false">'High SIPA income'!J46</f>
        <v>107462866.137675</v>
      </c>
      <c r="U51" s="9"/>
      <c r="V51" s="56" t="n">
        <f aca="false">'High SIPA income'!F46</f>
        <v>129300.951779481</v>
      </c>
      <c r="W51" s="42"/>
      <c r="X51" s="56" t="n">
        <f aca="false">'High SIPA income'!M46</f>
        <v>324766.712371251</v>
      </c>
      <c r="Y51" s="9"/>
      <c r="Z51" s="9" t="n">
        <f aca="false">R51+V51-N51-L51-F51</f>
        <v>-1899553.7375237</v>
      </c>
      <c r="AA51" s="9"/>
      <c r="AB51" s="9" t="n">
        <f aca="false">T51-P51-D51</f>
        <v>-57280051.5968333</v>
      </c>
      <c r="AC51" s="24"/>
      <c r="AD51" s="9"/>
      <c r="AE51" s="9"/>
      <c r="AF51" s="9"/>
      <c r="AG51" s="9" t="n">
        <f aca="false">BF51/100*$AG$37</f>
        <v>5896395841.12552</v>
      </c>
      <c r="AH51" s="43" t="n">
        <f aca="false">(AG51-AG50)/AG50</f>
        <v>0.0109297028514925</v>
      </c>
      <c r="AI51" s="43"/>
      <c r="AJ51" s="43" t="n">
        <f aca="false">AB51/AG51</f>
        <v>-0.00971441761038545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12296879</v>
      </c>
      <c r="AX51" s="7"/>
      <c r="AY51" s="43" t="n">
        <f aca="false">(AW51-AW50)/AW50</f>
        <v>0.00594657133435541</v>
      </c>
      <c r="AZ51" s="12" t="n">
        <f aca="false">workers_and_wage_high!B39</f>
        <v>7314.77913521499</v>
      </c>
      <c r="BA51" s="43" t="n">
        <f aca="false">(AZ51-AZ50)/AZ50</f>
        <v>0.00709420025657284</v>
      </c>
      <c r="BB51" s="12" t="n">
        <f aca="false">BB49*2/4+BB53*2/4</f>
        <v>53.25</v>
      </c>
      <c r="BC51" s="48" t="n">
        <f aca="false">'Central scenario'!BC51</f>
        <v>11.3722743431335</v>
      </c>
      <c r="BD51" s="12" t="n">
        <f aca="false">BB51+BC51/2</f>
        <v>58.9361371715667</v>
      </c>
      <c r="BE51" s="43" t="n">
        <f aca="false">BD51/BD50-1</f>
        <v>0.00212544776400669</v>
      </c>
      <c r="BF51" s="7" t="n">
        <f aca="false">BF50*(1+AY51)*(1+BA51)*(1-BE51)</f>
        <v>112.28792155351</v>
      </c>
      <c r="BG51" s="7"/>
      <c r="BH51" s="7"/>
      <c r="BI51" s="43" t="n">
        <f aca="false">T58/AG58</f>
        <v>0.0161230800303502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6" t="n">
        <f aca="false">'High pensions'!Q52</f>
        <v>141136476.227036</v>
      </c>
      <c r="E52" s="9"/>
      <c r="F52" s="56" t="n">
        <f aca="false">'High pensions'!I52</f>
        <v>25653225.2184904</v>
      </c>
      <c r="G52" s="56" t="n">
        <f aca="false">'High pensions'!K52</f>
        <v>0</v>
      </c>
      <c r="H52" s="56" t="n">
        <f aca="false">'High pensions'!V52</f>
        <v>0</v>
      </c>
      <c r="I52" s="56" t="n">
        <f aca="false">'High pensions'!M52</f>
        <v>0</v>
      </c>
      <c r="J52" s="56" t="n">
        <f aca="false">'High pensions'!W52</f>
        <v>0</v>
      </c>
      <c r="K52" s="9"/>
      <c r="L52" s="56" t="n">
        <f aca="false">'High pensions'!N52</f>
        <v>3266139.56345318</v>
      </c>
      <c r="M52" s="42"/>
      <c r="N52" s="56" t="n">
        <f aca="false">'High pensions'!L52</f>
        <v>1090132.4643137</v>
      </c>
      <c r="O52" s="9"/>
      <c r="P52" s="56" t="n">
        <f aca="false">'High pensions'!X52</f>
        <v>22945600.8989105</v>
      </c>
      <c r="Q52" s="42"/>
      <c r="R52" s="56" t="n">
        <f aca="false">'High SIPA income'!G47</f>
        <v>24698591.0752659</v>
      </c>
      <c r="S52" s="42"/>
      <c r="T52" s="56" t="n">
        <f aca="false">'High SIPA income'!J47</f>
        <v>94437203.6451552</v>
      </c>
      <c r="U52" s="9"/>
      <c r="V52" s="56" t="n">
        <f aca="false">'High SIPA income'!F47</f>
        <v>129802.403393887</v>
      </c>
      <c r="W52" s="42"/>
      <c r="X52" s="56" t="n">
        <f aca="false">'High SIPA income'!M47</f>
        <v>326026.214254125</v>
      </c>
      <c r="Y52" s="9"/>
      <c r="Z52" s="9" t="n">
        <f aca="false">R52+V52-N52-L52-F52</f>
        <v>-5181103.76759754</v>
      </c>
      <c r="AA52" s="9"/>
      <c r="AB52" s="9" t="n">
        <f aca="false">T52-P52-D52</f>
        <v>-69644873.4807913</v>
      </c>
      <c r="AC52" s="24"/>
      <c r="AD52" s="9"/>
      <c r="AE52" s="9"/>
      <c r="AF52" s="9"/>
      <c r="AG52" s="9" t="n">
        <f aca="false">BF52/100*$AG$37</f>
        <v>5929399564.95115</v>
      </c>
      <c r="AH52" s="43" t="n">
        <f aca="false">(AG52-AG51)/AG51</f>
        <v>0.00559727072518412</v>
      </c>
      <c r="AI52" s="43"/>
      <c r="AJ52" s="43" t="n">
        <f aca="false">AB52/AG52</f>
        <v>-0.0117456873529765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12383582</v>
      </c>
      <c r="AX52" s="7"/>
      <c r="AY52" s="43" t="n">
        <f aca="false">(AW52-AW51)/AW51</f>
        <v>0.00705081346250541</v>
      </c>
      <c r="AZ52" s="12" t="n">
        <f aca="false">workers_and_wage_high!B40</f>
        <v>7319.74597361481</v>
      </c>
      <c r="BA52" s="43" t="n">
        <f aca="false">(AZ52-AZ51)/AZ51</f>
        <v>0.000679014131255043</v>
      </c>
      <c r="BB52" s="12" t="n">
        <f aca="false">BB49*1/4+BB53*3/4</f>
        <v>53.375</v>
      </c>
      <c r="BC52" s="48" t="n">
        <f aca="false">'Central scenario'!BC52</f>
        <v>11.3722743431335</v>
      </c>
      <c r="BD52" s="12" t="n">
        <f aca="false">BB52+BC52/2</f>
        <v>59.0611371715667</v>
      </c>
      <c r="BE52" s="43" t="n">
        <f aca="false">BD52/BD51-1</f>
        <v>0.00212093981721462</v>
      </c>
      <c r="BF52" s="7" t="n">
        <f aca="false">BF51*(1+AY52)*(1+BA52)*(1-BE52)</f>
        <v>112.916427449613</v>
      </c>
      <c r="BG52" s="7"/>
      <c r="BH52" s="7"/>
      <c r="BI52" s="43" t="n">
        <f aca="false">T59/AG59</f>
        <v>0.0185019986024006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6" t="n">
        <f aca="false">'High pensions'!Q53</f>
        <v>146701851.09034</v>
      </c>
      <c r="E53" s="9"/>
      <c r="F53" s="56" t="n">
        <f aca="false">'High pensions'!I53</f>
        <v>26664797.9784905</v>
      </c>
      <c r="G53" s="56" t="n">
        <f aca="false">'High pensions'!K53</f>
        <v>0</v>
      </c>
      <c r="H53" s="56" t="n">
        <f aca="false">'High pensions'!V53</f>
        <v>0</v>
      </c>
      <c r="I53" s="56" t="n">
        <f aca="false">'High pensions'!M53</f>
        <v>0</v>
      </c>
      <c r="J53" s="56" t="n">
        <f aca="false">'High pensions'!W53</f>
        <v>0</v>
      </c>
      <c r="K53" s="9"/>
      <c r="L53" s="56" t="n">
        <f aca="false">'High pensions'!N53</f>
        <v>3518033.43352738</v>
      </c>
      <c r="M53" s="42"/>
      <c r="N53" s="56" t="n">
        <f aca="false">'High pensions'!L53</f>
        <v>1133538.94414321</v>
      </c>
      <c r="O53" s="9"/>
      <c r="P53" s="56" t="n">
        <f aca="false">'High pensions'!X53</f>
        <v>24491489.0332185</v>
      </c>
      <c r="Q53" s="42"/>
      <c r="R53" s="56" t="n">
        <f aca="false">'High SIPA income'!G48</f>
        <v>28472738.8025332</v>
      </c>
      <c r="S53" s="42"/>
      <c r="T53" s="56" t="n">
        <f aca="false">'High SIPA income'!J48</f>
        <v>108867984.592162</v>
      </c>
      <c r="U53" s="9"/>
      <c r="V53" s="56" t="n">
        <f aca="false">'High SIPA income'!F48</f>
        <v>126718.712906562</v>
      </c>
      <c r="W53" s="42"/>
      <c r="X53" s="56" t="n">
        <f aca="false">'High SIPA income'!M48</f>
        <v>318280.872802603</v>
      </c>
      <c r="Y53" s="9"/>
      <c r="Z53" s="9" t="n">
        <f aca="false">R53+V53-N53-L53-F53</f>
        <v>-2716912.84072125</v>
      </c>
      <c r="AA53" s="9"/>
      <c r="AB53" s="9" t="n">
        <f aca="false">T53-P53-D53</f>
        <v>-62325355.531397</v>
      </c>
      <c r="AC53" s="24"/>
      <c r="AD53" s="9"/>
      <c r="AE53" s="9"/>
      <c r="AF53" s="9"/>
      <c r="AG53" s="9" t="n">
        <f aca="false">BF53/100*$AG$37</f>
        <v>5942393555.97418</v>
      </c>
      <c r="AH53" s="43" t="n">
        <f aca="false">(AG53-AG52)/AG52</f>
        <v>0.00219145140763357</v>
      </c>
      <c r="AI53" s="43" t="n">
        <f aca="false">(AG53-AG49)/AG49</f>
        <v>0.033203996984869</v>
      </c>
      <c r="AJ53" s="43" t="n">
        <f aca="false">AB53/AG53</f>
        <v>-0.010488257794494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12361993</v>
      </c>
      <c r="AX53" s="7"/>
      <c r="AY53" s="43" t="n">
        <f aca="false">(AW53-AW52)/AW52</f>
        <v>-0.00174335664753542</v>
      </c>
      <c r="AZ53" s="12" t="n">
        <f aca="false">workers_and_wage_high!B41</f>
        <v>7364.18400276928</v>
      </c>
      <c r="BA53" s="43" t="n">
        <f aca="false">(AZ53-AZ52)/AZ52</f>
        <v>0.00607097969173418</v>
      </c>
      <c r="BB53" s="7" t="n">
        <v>53.5</v>
      </c>
      <c r="BC53" s="48" t="n">
        <f aca="false">'Central scenario'!BC53</f>
        <v>11.3722743431335</v>
      </c>
      <c r="BD53" s="12" t="n">
        <f aca="false">BB53+BC53/2</f>
        <v>59.1861371715667</v>
      </c>
      <c r="BE53" s="43" t="n">
        <f aca="false">BD53/BD52-1</f>
        <v>0.00211645095211921</v>
      </c>
      <c r="BF53" s="7" t="n">
        <f aca="false">BF52*(1+AY53)*(1+BA53)*(1-BE53)</f>
        <v>113.163878313492</v>
      </c>
      <c r="BG53" s="50" t="n">
        <f aca="false">(BB53-BB49)/BB49</f>
        <v>0.00943396226415094</v>
      </c>
      <c r="BH53" s="7"/>
      <c r="BI53" s="43" t="n">
        <f aca="false">T60/AG60</f>
        <v>0.0161799639189514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5" t="n">
        <f aca="false">'High pensions'!Q54</f>
        <v>147274323.947164</v>
      </c>
      <c r="E54" s="6"/>
      <c r="F54" s="55" t="n">
        <f aca="false">'High pensions'!I54</f>
        <v>26768851.6967082</v>
      </c>
      <c r="G54" s="55" t="n">
        <f aca="false">'High pensions'!K54</f>
        <v>0</v>
      </c>
      <c r="H54" s="55" t="n">
        <f aca="false">'High pensions'!V54</f>
        <v>0</v>
      </c>
      <c r="I54" s="55" t="n">
        <f aca="false">'High pensions'!M54</f>
        <v>0</v>
      </c>
      <c r="J54" s="55" t="n">
        <f aca="false">'High pensions'!W54</f>
        <v>0</v>
      </c>
      <c r="K54" s="6"/>
      <c r="L54" s="55" t="n">
        <f aca="false">'High pensions'!N54</f>
        <v>4149869.89260711</v>
      </c>
      <c r="M54" s="8"/>
      <c r="N54" s="55" t="n">
        <f aca="false">'High pensions'!L54</f>
        <v>1139078.87242711</v>
      </c>
      <c r="O54" s="6"/>
      <c r="P54" s="55" t="n">
        <f aca="false">'High pensions'!X54</f>
        <v>27800570.4738823</v>
      </c>
      <c r="Q54" s="8"/>
      <c r="R54" s="55" t="n">
        <f aca="false">'High SIPA income'!G49</f>
        <v>25269222.6385064</v>
      </c>
      <c r="S54" s="8"/>
      <c r="T54" s="55" t="n">
        <f aca="false">'High SIPA income'!J49</f>
        <v>96619062.884813</v>
      </c>
      <c r="U54" s="6"/>
      <c r="V54" s="55" t="n">
        <f aca="false">'High SIPA income'!F49</f>
        <v>128223.798498607</v>
      </c>
      <c r="W54" s="8"/>
      <c r="X54" s="55" t="n">
        <f aca="false">'High SIPA income'!M49</f>
        <v>322061.213881603</v>
      </c>
      <c r="Y54" s="6"/>
      <c r="Z54" s="6" t="n">
        <f aca="false">R54+V54-N54-L54-F54</f>
        <v>-6660354.02473744</v>
      </c>
      <c r="AA54" s="6"/>
      <c r="AB54" s="6" t="n">
        <f aca="false">T54-P54-D54</f>
        <v>-78455831.5362333</v>
      </c>
      <c r="AC54" s="24"/>
      <c r="AD54" s="6"/>
      <c r="AE54" s="6"/>
      <c r="AF54" s="6"/>
      <c r="AG54" s="6" t="n">
        <f aca="false">BF54/100*$AG$37</f>
        <v>6016778893.26044</v>
      </c>
      <c r="AH54" s="36" t="n">
        <f aca="false">(AG54-AG53)/AG53</f>
        <v>0.0125177399621186</v>
      </c>
      <c r="AI54" s="36"/>
      <c r="AJ54" s="36" t="n">
        <f aca="false">AB54/AG54</f>
        <v>-0.0130395071728685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0.0117796662510953</v>
      </c>
      <c r="AV54" s="5"/>
      <c r="AW54" s="5" t="n">
        <f aca="false">workers_and_wage_high!C42</f>
        <v>12426888</v>
      </c>
      <c r="AX54" s="5"/>
      <c r="AY54" s="36" t="n">
        <f aca="false">(AW54-AW53)/AW53</f>
        <v>0.00524955806074312</v>
      </c>
      <c r="AZ54" s="11" t="n">
        <f aca="false">workers_and_wage_high!B42</f>
        <v>7417.42872041987</v>
      </c>
      <c r="BA54" s="36" t="n">
        <f aca="false">(AZ54-AZ53)/AZ53</f>
        <v>0.00723022640805424</v>
      </c>
      <c r="BB54" s="41"/>
      <c r="BC54" s="41"/>
      <c r="BD54" s="41"/>
      <c r="BE54" s="41"/>
      <c r="BF54" s="5" t="n">
        <f aca="false">BF53*(1+AY54)*(1+BA54)*(1-BE54)</f>
        <v>114.580434315325</v>
      </c>
      <c r="BG54" s="5"/>
      <c r="BH54" s="5"/>
      <c r="BI54" s="36" t="n">
        <f aca="false">T61/AG61</f>
        <v>0.0185950223438218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6" t="n">
        <f aca="false">'High pensions'!Q55</f>
        <v>151323401.968112</v>
      </c>
      <c r="E55" s="9"/>
      <c r="F55" s="56" t="n">
        <f aca="false">'High pensions'!I55</f>
        <v>27504819.5568632</v>
      </c>
      <c r="G55" s="56" t="n">
        <f aca="false">'High pensions'!K55</f>
        <v>0</v>
      </c>
      <c r="H55" s="56" t="n">
        <f aca="false">'High pensions'!V55</f>
        <v>0</v>
      </c>
      <c r="I55" s="56" t="n">
        <f aca="false">'High pensions'!M55</f>
        <v>0</v>
      </c>
      <c r="J55" s="56" t="n">
        <f aca="false">'High pensions'!W55</f>
        <v>0</v>
      </c>
      <c r="K55" s="9"/>
      <c r="L55" s="56" t="n">
        <f aca="false">'High pensions'!N55</f>
        <v>3525561.40402637</v>
      </c>
      <c r="M55" s="42"/>
      <c r="N55" s="56" t="n">
        <f aca="false">'High pensions'!L55</f>
        <v>1170903.71397486</v>
      </c>
      <c r="O55" s="9"/>
      <c r="P55" s="56" t="n">
        <f aca="false">'High pensions'!X55</f>
        <v>24736121.6471486</v>
      </c>
      <c r="Q55" s="42"/>
      <c r="R55" s="56" t="n">
        <f aca="false">'High SIPA income'!G50</f>
        <v>29229287.3418178</v>
      </c>
      <c r="S55" s="42"/>
      <c r="T55" s="56" t="n">
        <f aca="false">'High SIPA income'!J50</f>
        <v>111760713.503464</v>
      </c>
      <c r="U55" s="9"/>
      <c r="V55" s="56" t="n">
        <f aca="false">'High SIPA income'!F50</f>
        <v>131761.684087595</v>
      </c>
      <c r="W55" s="42"/>
      <c r="X55" s="56" t="n">
        <f aca="false">'High SIPA income'!M50</f>
        <v>330947.362480422</v>
      </c>
      <c r="Y55" s="9"/>
      <c r="Z55" s="9" t="n">
        <f aca="false">R55+V55-N55-L55-F55</f>
        <v>-2840235.64895896</v>
      </c>
      <c r="AA55" s="9"/>
      <c r="AB55" s="9" t="n">
        <f aca="false">T55-P55-D55</f>
        <v>-64298810.1117963</v>
      </c>
      <c r="AC55" s="24"/>
      <c r="AD55" s="9"/>
      <c r="AE55" s="9"/>
      <c r="AF55" s="9"/>
      <c r="AG55" s="9" t="n">
        <f aca="false">BF55/100*$AG$37</f>
        <v>6086680772.27086</v>
      </c>
      <c r="AH55" s="43" t="n">
        <f aca="false">(AG55-AG54)/AG54</f>
        <v>0.0116178241299052</v>
      </c>
      <c r="AI55" s="43"/>
      <c r="AJ55" s="43" t="n">
        <f aca="false">AB55/AG55</f>
        <v>-0.0105638545074884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12499092</v>
      </c>
      <c r="AX55" s="7"/>
      <c r="AY55" s="43" t="n">
        <f aca="false">(AW55-AW54)/AW54</f>
        <v>0.00581030423707046</v>
      </c>
      <c r="AZ55" s="12" t="n">
        <f aca="false">workers_and_wage_high!B43</f>
        <v>7460.25674143542</v>
      </c>
      <c r="BA55" s="43" t="n">
        <f aca="false">(AZ55-AZ54)/AZ54</f>
        <v>0.00577397136256209</v>
      </c>
      <c r="BB55" s="48"/>
      <c r="BC55" s="48"/>
      <c r="BD55" s="48"/>
      <c r="BE55" s="48"/>
      <c r="BF55" s="7" t="n">
        <f aca="false">BF54*(1+AY55)*(1+BA55)*(1-BE55)</f>
        <v>115.911609649929</v>
      </c>
      <c r="BG55" s="7"/>
      <c r="BH55" s="7"/>
      <c r="BI55" s="43" t="n">
        <f aca="false">T62/AG62</f>
        <v>0.0163000779728351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6" t="n">
        <f aca="false">'High pensions'!Q56</f>
        <v>152052598.968041</v>
      </c>
      <c r="E56" s="9"/>
      <c r="F56" s="56" t="n">
        <f aca="false">'High pensions'!I56</f>
        <v>27637359.7432693</v>
      </c>
      <c r="G56" s="56" t="n">
        <f aca="false">'High pensions'!K56</f>
        <v>0</v>
      </c>
      <c r="H56" s="56" t="n">
        <f aca="false">'High pensions'!V56</f>
        <v>0</v>
      </c>
      <c r="I56" s="56" t="n">
        <f aca="false">'High pensions'!M56</f>
        <v>0</v>
      </c>
      <c r="J56" s="56" t="n">
        <f aca="false">'High pensions'!W56</f>
        <v>0</v>
      </c>
      <c r="K56" s="9"/>
      <c r="L56" s="56" t="n">
        <f aca="false">'High pensions'!N56</f>
        <v>3464150.48719372</v>
      </c>
      <c r="M56" s="42"/>
      <c r="N56" s="56" t="n">
        <f aca="false">'High pensions'!L56</f>
        <v>1177114.43282264</v>
      </c>
      <c r="O56" s="9"/>
      <c r="P56" s="56" t="n">
        <f aca="false">'High pensions'!X56</f>
        <v>24451629.650411</v>
      </c>
      <c r="Q56" s="42"/>
      <c r="R56" s="56" t="n">
        <f aca="false">'High SIPA income'!G51</f>
        <v>25839369.2003437</v>
      </c>
      <c r="S56" s="42"/>
      <c r="T56" s="56" t="n">
        <f aca="false">'High SIPA income'!J51</f>
        <v>98799067.6795698</v>
      </c>
      <c r="U56" s="9"/>
      <c r="V56" s="56" t="n">
        <f aca="false">'High SIPA income'!F51</f>
        <v>134023.681254498</v>
      </c>
      <c r="W56" s="42"/>
      <c r="X56" s="56" t="n">
        <f aca="false">'High SIPA income'!M51</f>
        <v>336628.847211803</v>
      </c>
      <c r="Y56" s="9"/>
      <c r="Z56" s="9" t="n">
        <f aca="false">R56+V56-N56-L56-F56</f>
        <v>-6305231.78168745</v>
      </c>
      <c r="AA56" s="9"/>
      <c r="AB56" s="9" t="n">
        <f aca="false">T56-P56-D56</f>
        <v>-77705160.9388826</v>
      </c>
      <c r="AC56" s="24"/>
      <c r="AD56" s="9"/>
      <c r="AE56" s="9"/>
      <c r="AF56" s="9"/>
      <c r="AG56" s="9" t="n">
        <f aca="false">BF56/100*$AG$37</f>
        <v>6151653255.4786</v>
      </c>
      <c r="AH56" s="43" t="n">
        <f aca="false">(AG56-AG55)/AG55</f>
        <v>0.0106745343872367</v>
      </c>
      <c r="AI56" s="43"/>
      <c r="AJ56" s="43" t="n">
        <f aca="false">AB56/AG56</f>
        <v>-0.0126315898688989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12560476</v>
      </c>
      <c r="AX56" s="7"/>
      <c r="AY56" s="43" t="n">
        <f aca="false">(AW56-AW55)/AW55</f>
        <v>0.00491107674061444</v>
      </c>
      <c r="AZ56" s="12" t="n">
        <f aca="false">workers_and_wage_high!B44</f>
        <v>7503.04348621054</v>
      </c>
      <c r="BA56" s="43" t="n">
        <f aca="false">(AZ56-AZ55)/AZ55</f>
        <v>0.00573529119145116</v>
      </c>
      <c r="BB56" s="48"/>
      <c r="BC56" s="48"/>
      <c r="BD56" s="48"/>
      <c r="BE56" s="48"/>
      <c r="BF56" s="7" t="n">
        <f aca="false">BF55*(1+AY56)*(1+BA56)*(1-BE56)</f>
        <v>117.148912113017</v>
      </c>
      <c r="BG56" s="7"/>
      <c r="BH56" s="7"/>
      <c r="BI56" s="43" t="n">
        <f aca="false">T63/AG63</f>
        <v>0.0186528735374528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6" t="n">
        <f aca="false">'High pensions'!Q57</f>
        <v>155522666.660033</v>
      </c>
      <c r="E57" s="9"/>
      <c r="F57" s="56" t="n">
        <f aca="false">'High pensions'!I57</f>
        <v>28268085.6222609</v>
      </c>
      <c r="G57" s="56" t="n">
        <f aca="false">'High pensions'!K57</f>
        <v>0</v>
      </c>
      <c r="H57" s="56" t="n">
        <f aca="false">'High pensions'!V57</f>
        <v>0</v>
      </c>
      <c r="I57" s="56" t="n">
        <f aca="false">'High pensions'!M57</f>
        <v>0</v>
      </c>
      <c r="J57" s="56" t="n">
        <f aca="false">'High pensions'!W57</f>
        <v>0</v>
      </c>
      <c r="K57" s="9"/>
      <c r="L57" s="56" t="n">
        <f aca="false">'High pensions'!N57</f>
        <v>3546588.31584589</v>
      </c>
      <c r="M57" s="42"/>
      <c r="N57" s="56" t="n">
        <f aca="false">'High pensions'!L57</f>
        <v>1204670.64055502</v>
      </c>
      <c r="O57" s="9"/>
      <c r="P57" s="56" t="n">
        <f aca="false">'High pensions'!X57</f>
        <v>25031006.0597278</v>
      </c>
      <c r="Q57" s="42"/>
      <c r="R57" s="56" t="n">
        <f aca="false">'High SIPA income'!G52</f>
        <v>30006114.241654</v>
      </c>
      <c r="S57" s="42"/>
      <c r="T57" s="56" t="n">
        <f aca="false">'High SIPA income'!J52</f>
        <v>114730978.483896</v>
      </c>
      <c r="U57" s="9"/>
      <c r="V57" s="56" t="n">
        <f aca="false">'High SIPA income'!F52</f>
        <v>132328.989119644</v>
      </c>
      <c r="W57" s="42"/>
      <c r="X57" s="56" t="n">
        <f aca="false">'High SIPA income'!M52</f>
        <v>332372.269162352</v>
      </c>
      <c r="Y57" s="9"/>
      <c r="Z57" s="9" t="n">
        <f aca="false">R57+V57-N57-L57-F57</f>
        <v>-2880901.34788819</v>
      </c>
      <c r="AA57" s="9"/>
      <c r="AB57" s="9" t="n">
        <f aca="false">T57-P57-D57</f>
        <v>-65822694.2358653</v>
      </c>
      <c r="AC57" s="24"/>
      <c r="AD57" s="9"/>
      <c r="AE57" s="9"/>
      <c r="AF57" s="9"/>
      <c r="AG57" s="9" t="n">
        <f aca="false">BF57/100*$AG$37</f>
        <v>6227371288.81313</v>
      </c>
      <c r="AH57" s="43" t="n">
        <f aca="false">(AG57-AG56)/AG56</f>
        <v>0.0123085665251206</v>
      </c>
      <c r="AI57" s="43" t="n">
        <f aca="false">(AG57-AG53)/AG53</f>
        <v>0.047956724870982</v>
      </c>
      <c r="AJ57" s="43" t="n">
        <f aca="false">AB57/AG57</f>
        <v>-0.0105699003934629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12617108</v>
      </c>
      <c r="AX57" s="7"/>
      <c r="AY57" s="43" t="n">
        <f aca="false">(AW57-AW56)/AW56</f>
        <v>0.00450874632458197</v>
      </c>
      <c r="AZ57" s="12" t="n">
        <f aca="false">workers_and_wage_high!B45</f>
        <v>7561.30319809796</v>
      </c>
      <c r="BA57" s="43" t="n">
        <f aca="false">(AZ57-AZ56)/AZ56</f>
        <v>0.00776481063910858</v>
      </c>
      <c r="BB57" s="48"/>
      <c r="BC57" s="48"/>
      <c r="BD57" s="48"/>
      <c r="BE57" s="48"/>
      <c r="BF57" s="7" t="n">
        <f aca="false">BF56*(1+AY57)*(1+BA57)*(1-BE57)</f>
        <v>118.590847291106</v>
      </c>
      <c r="BG57" s="50" t="n">
        <f aca="false">(BB57-BB53)/BB53</f>
        <v>-1</v>
      </c>
      <c r="BH57" s="7"/>
      <c r="BI57" s="43" t="n">
        <f aca="false">T64/AG64</f>
        <v>0.0163221481139113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5" t="n">
        <f aca="false">'High pensions'!Q58</f>
        <v>156218622.290606</v>
      </c>
      <c r="E58" s="6"/>
      <c r="F58" s="55" t="n">
        <f aca="false">'High pensions'!I58</f>
        <v>28394583.796301</v>
      </c>
      <c r="G58" s="55" t="n">
        <f aca="false">'High pensions'!K58</f>
        <v>0</v>
      </c>
      <c r="H58" s="55" t="n">
        <f aca="false">'High pensions'!V58</f>
        <v>0</v>
      </c>
      <c r="I58" s="55" t="n">
        <f aca="false">'High pensions'!M58</f>
        <v>0</v>
      </c>
      <c r="J58" s="55" t="n">
        <f aca="false">'High pensions'!W58</f>
        <v>0</v>
      </c>
      <c r="K58" s="6"/>
      <c r="L58" s="55" t="n">
        <f aca="false">'High pensions'!N58</f>
        <v>4255597.1279881</v>
      </c>
      <c r="M58" s="8"/>
      <c r="N58" s="55" t="n">
        <f aca="false">'High pensions'!L58</f>
        <v>1210170.01317209</v>
      </c>
      <c r="O58" s="6"/>
      <c r="P58" s="55" t="n">
        <f aca="false">'High pensions'!X58</f>
        <v>28740312.0819817</v>
      </c>
      <c r="Q58" s="8"/>
      <c r="R58" s="55" t="n">
        <f aca="false">'High SIPA income'!G53</f>
        <v>26606682.7189848</v>
      </c>
      <c r="S58" s="8"/>
      <c r="T58" s="55" t="n">
        <f aca="false">'High SIPA income'!J53</f>
        <v>101732957.422461</v>
      </c>
      <c r="U58" s="6"/>
      <c r="V58" s="55" t="n">
        <f aca="false">'High SIPA income'!F53</f>
        <v>134942.775021056</v>
      </c>
      <c r="W58" s="8"/>
      <c r="X58" s="55" t="n">
        <f aca="false">'High SIPA income'!M53</f>
        <v>338937.345771312</v>
      </c>
      <c r="Y58" s="6"/>
      <c r="Z58" s="6" t="n">
        <f aca="false">R58+V58-N58-L58-F58</f>
        <v>-7118725.44345529</v>
      </c>
      <c r="AA58" s="6"/>
      <c r="AB58" s="6" t="n">
        <f aca="false">T58-P58-D58</f>
        <v>-83225976.9501271</v>
      </c>
      <c r="AC58" s="24"/>
      <c r="AD58" s="6"/>
      <c r="AE58" s="6"/>
      <c r="AF58" s="6"/>
      <c r="AG58" s="6" t="n">
        <f aca="false">BF58/100*$AG$37</f>
        <v>6309771906.5438</v>
      </c>
      <c r="AH58" s="36" t="n">
        <f aca="false">(AG58-AG57)/AG57</f>
        <v>0.0132320065576777</v>
      </c>
      <c r="AI58" s="36"/>
      <c r="AJ58" s="36" t="n">
        <f aca="false">AB58/AG58</f>
        <v>-0.0131900135508566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0.0123720028756824</v>
      </c>
      <c r="AV58" s="5"/>
      <c r="AW58" s="5" t="n">
        <f aca="false">workers_and_wage_high!C46</f>
        <v>12642271</v>
      </c>
      <c r="AX58" s="5"/>
      <c r="AY58" s="36" t="n">
        <f aca="false">(AW58-AW57)/AW57</f>
        <v>0.00199435560034835</v>
      </c>
      <c r="AZ58" s="11" t="n">
        <f aca="false">workers_and_wage_high!B46</f>
        <v>7646.10535855709</v>
      </c>
      <c r="BA58" s="36" t="n">
        <f aca="false">(AZ58-AZ57)/AZ57</f>
        <v>0.0112152836934857</v>
      </c>
      <c r="BB58" s="41"/>
      <c r="BC58" s="41"/>
      <c r="BD58" s="41"/>
      <c r="BE58" s="41"/>
      <c r="BF58" s="5" t="n">
        <f aca="false">BF57*(1+AY58)*(1+BA58)*(1-BE58)</f>
        <v>120.160042160142</v>
      </c>
      <c r="BG58" s="5"/>
      <c r="BH58" s="5"/>
      <c r="BI58" s="36" t="n">
        <f aca="false">T65/AG65</f>
        <v>0.0187259683071399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6" t="n">
        <f aca="false">'High pensions'!Q59</f>
        <v>159494673.01424</v>
      </c>
      <c r="E59" s="9"/>
      <c r="F59" s="56" t="n">
        <f aca="false">'High pensions'!I59</f>
        <v>28990044.794671</v>
      </c>
      <c r="G59" s="56" t="n">
        <f aca="false">'High pensions'!K59</f>
        <v>0</v>
      </c>
      <c r="H59" s="56" t="n">
        <f aca="false">'High pensions'!V59</f>
        <v>0</v>
      </c>
      <c r="I59" s="56" t="n">
        <f aca="false">'High pensions'!M59</f>
        <v>0</v>
      </c>
      <c r="J59" s="56" t="n">
        <f aca="false">'High pensions'!W59</f>
        <v>0</v>
      </c>
      <c r="K59" s="9"/>
      <c r="L59" s="56" t="n">
        <f aca="false">'High pensions'!N59</f>
        <v>3551862.37918231</v>
      </c>
      <c r="M59" s="42"/>
      <c r="N59" s="56" t="n">
        <f aca="false">'High pensions'!L59</f>
        <v>1236612.13242615</v>
      </c>
      <c r="O59" s="9"/>
      <c r="P59" s="56" t="n">
        <f aca="false">'High pensions'!X59</f>
        <v>25234105.8634636</v>
      </c>
      <c r="Q59" s="42"/>
      <c r="R59" s="56" t="n">
        <f aca="false">'High SIPA income'!G54</f>
        <v>30985119.8443082</v>
      </c>
      <c r="S59" s="42"/>
      <c r="T59" s="56" t="n">
        <f aca="false">'High SIPA income'!J54</f>
        <v>118474291.257724</v>
      </c>
      <c r="U59" s="9"/>
      <c r="V59" s="56" t="n">
        <f aca="false">'High SIPA income'!F54</f>
        <v>133184.617472024</v>
      </c>
      <c r="W59" s="42"/>
      <c r="X59" s="56" t="n">
        <f aca="false">'High SIPA income'!M54</f>
        <v>334521.360899031</v>
      </c>
      <c r="Y59" s="9"/>
      <c r="Z59" s="9" t="n">
        <f aca="false">R59+V59-N59-L59-F59</f>
        <v>-2660214.84449916</v>
      </c>
      <c r="AA59" s="9"/>
      <c r="AB59" s="9" t="n">
        <f aca="false">T59-P59-D59</f>
        <v>-66254487.6199795</v>
      </c>
      <c r="AC59" s="24"/>
      <c r="AD59" s="9"/>
      <c r="AE59" s="9"/>
      <c r="AF59" s="9"/>
      <c r="AG59" s="9" t="n">
        <f aca="false">BF59/100*$AG$37</f>
        <v>6403323976.16505</v>
      </c>
      <c r="AH59" s="43" t="n">
        <f aca="false">(AG59-AG58)/AG58</f>
        <v>0.0148265374734431</v>
      </c>
      <c r="AI59" s="43"/>
      <c r="AJ59" s="43" t="n">
        <f aca="false">AB59/AG59</f>
        <v>-0.010346889813259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12681560</v>
      </c>
      <c r="AX59" s="7"/>
      <c r="AY59" s="43" t="n">
        <f aca="false">(AW59-AW58)/AW58</f>
        <v>0.00310774859991532</v>
      </c>
      <c r="AZ59" s="12" t="n">
        <f aca="false">workers_and_wage_high!B47</f>
        <v>7735.43085178226</v>
      </c>
      <c r="BA59" s="43" t="n">
        <f aca="false">(AZ59-AZ58)/AZ58</f>
        <v>0.0116824826544149</v>
      </c>
      <c r="BB59" s="48"/>
      <c r="BC59" s="48"/>
      <c r="BD59" s="48"/>
      <c r="BE59" s="48"/>
      <c r="BF59" s="7" t="n">
        <f aca="false">BF58*(1+AY59)*(1+BA59)*(1-BE59)</f>
        <v>121.94159952804</v>
      </c>
      <c r="BG59" s="7"/>
      <c r="BH59" s="7"/>
      <c r="BI59" s="43" t="n">
        <f aca="false">T66/AG66</f>
        <v>0.0164425729980884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6" t="n">
        <f aca="false">'High pensions'!Q60</f>
        <v>160603023.716607</v>
      </c>
      <c r="E60" s="9"/>
      <c r="F60" s="56" t="n">
        <f aca="false">'High pensions'!I60</f>
        <v>29191500.6546229</v>
      </c>
      <c r="G60" s="56" t="n">
        <f aca="false">'High pensions'!K60</f>
        <v>0</v>
      </c>
      <c r="H60" s="56" t="n">
        <f aca="false">'High pensions'!V60</f>
        <v>0</v>
      </c>
      <c r="I60" s="56" t="n">
        <f aca="false">'High pensions'!M60</f>
        <v>0</v>
      </c>
      <c r="J60" s="56" t="n">
        <f aca="false">'High pensions'!W60</f>
        <v>0</v>
      </c>
      <c r="K60" s="9"/>
      <c r="L60" s="56" t="n">
        <f aca="false">'High pensions'!N60</f>
        <v>3538786.84003849</v>
      </c>
      <c r="M60" s="42"/>
      <c r="N60" s="56" t="n">
        <f aca="false">'High pensions'!L60</f>
        <v>1247712.93569239</v>
      </c>
      <c r="O60" s="9"/>
      <c r="P60" s="56" t="n">
        <f aca="false">'High pensions'!X60</f>
        <v>25227330.1729922</v>
      </c>
      <c r="Q60" s="42"/>
      <c r="R60" s="56" t="n">
        <f aca="false">'High SIPA income'!G55</f>
        <v>27463135.5011699</v>
      </c>
      <c r="S60" s="42"/>
      <c r="T60" s="56" t="n">
        <f aca="false">'High SIPA income'!J55</f>
        <v>105007678.865364</v>
      </c>
      <c r="U60" s="9"/>
      <c r="V60" s="56" t="n">
        <f aca="false">'High SIPA income'!F55</f>
        <v>136495.765115598</v>
      </c>
      <c r="W60" s="42"/>
      <c r="X60" s="56" t="n">
        <f aca="false">'High SIPA income'!M55</f>
        <v>342838.009149334</v>
      </c>
      <c r="Y60" s="9"/>
      <c r="Z60" s="9" t="n">
        <f aca="false">R60+V60-N60-L60-F60</f>
        <v>-6378369.16406825</v>
      </c>
      <c r="AA60" s="9"/>
      <c r="AB60" s="9" t="n">
        <f aca="false">T60-P60-D60</f>
        <v>-80822675.0242352</v>
      </c>
      <c r="AC60" s="24"/>
      <c r="AD60" s="9"/>
      <c r="AE60" s="9"/>
      <c r="AF60" s="9"/>
      <c r="AG60" s="9" t="n">
        <f aca="false">BF60/100*$AG$37</f>
        <v>6489982263.95116</v>
      </c>
      <c r="AH60" s="43" t="n">
        <f aca="false">(AG60-AG59)/AG59</f>
        <v>0.0135333286444154</v>
      </c>
      <c r="AI60" s="43"/>
      <c r="AJ60" s="43" t="n">
        <f aca="false">AB60/AG60</f>
        <v>-0.0124534508319333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12792929</v>
      </c>
      <c r="AX60" s="7"/>
      <c r="AY60" s="43" t="n">
        <f aca="false">(AW60-AW59)/AW59</f>
        <v>0.00878196373316847</v>
      </c>
      <c r="AZ60" s="12" t="n">
        <f aca="false">workers_and_wage_high!B48</f>
        <v>7771.86474537263</v>
      </c>
      <c r="BA60" s="43" t="n">
        <f aca="false">(AZ60-AZ59)/AZ59</f>
        <v>0.00471000184585356</v>
      </c>
      <c r="BB60" s="48"/>
      <c r="BC60" s="48"/>
      <c r="BD60" s="48"/>
      <c r="BE60" s="48"/>
      <c r="BF60" s="7" t="n">
        <f aca="false">BF59*(1+AY60)*(1+BA60)*(1-BE60)</f>
        <v>123.591875269879</v>
      </c>
      <c r="BG60" s="7"/>
      <c r="BH60" s="7"/>
      <c r="BI60" s="43" t="n">
        <f aca="false">T67/AG67</f>
        <v>0.0188585321147373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6" t="n">
        <f aca="false">'High pensions'!Q61</f>
        <v>163821628.434006</v>
      </c>
      <c r="E61" s="9"/>
      <c r="F61" s="56" t="n">
        <f aca="false">'High pensions'!I61</f>
        <v>29776520.1613583</v>
      </c>
      <c r="G61" s="56" t="n">
        <f aca="false">'High pensions'!K61</f>
        <v>0</v>
      </c>
      <c r="H61" s="56" t="n">
        <f aca="false">'High pensions'!V61</f>
        <v>0</v>
      </c>
      <c r="I61" s="56" t="n">
        <f aca="false">'High pensions'!M61</f>
        <v>0</v>
      </c>
      <c r="J61" s="56" t="n">
        <f aca="false">'High pensions'!W61</f>
        <v>0</v>
      </c>
      <c r="K61" s="9"/>
      <c r="L61" s="56" t="n">
        <f aca="false">'High pensions'!N61</f>
        <v>3512495.95019981</v>
      </c>
      <c r="M61" s="42"/>
      <c r="N61" s="56" t="n">
        <f aca="false">'High pensions'!L61</f>
        <v>1272572.68284155</v>
      </c>
      <c r="O61" s="9"/>
      <c r="P61" s="56" t="n">
        <f aca="false">'High pensions'!X61</f>
        <v>25227677.6146411</v>
      </c>
      <c r="Q61" s="42"/>
      <c r="R61" s="56" t="n">
        <f aca="false">'High SIPA income'!G56</f>
        <v>31811566.5908643</v>
      </c>
      <c r="S61" s="42"/>
      <c r="T61" s="56" t="n">
        <f aca="false">'High SIPA income'!J56</f>
        <v>121634282.022726</v>
      </c>
      <c r="U61" s="9"/>
      <c r="V61" s="56" t="n">
        <f aca="false">'High SIPA income'!F56</f>
        <v>137989.524565222</v>
      </c>
      <c r="W61" s="42"/>
      <c r="X61" s="56" t="n">
        <f aca="false">'High SIPA income'!M56</f>
        <v>346589.90222399</v>
      </c>
      <c r="Y61" s="9"/>
      <c r="Z61" s="9" t="n">
        <f aca="false">R61+V61-N61-L61-F61</f>
        <v>-2612032.67897014</v>
      </c>
      <c r="AA61" s="9"/>
      <c r="AB61" s="9" t="n">
        <f aca="false">T61-P61-D61</f>
        <v>-67415024.0259211</v>
      </c>
      <c r="AC61" s="24"/>
      <c r="AD61" s="9"/>
      <c r="AE61" s="9"/>
      <c r="AF61" s="9"/>
      <c r="AG61" s="9" t="n">
        <f aca="false">BF61/100*$AG$37</f>
        <v>6541228064.89334</v>
      </c>
      <c r="AH61" s="43" t="n">
        <f aca="false">(AG61-AG60)/AG60</f>
        <v>0.00789613882719345</v>
      </c>
      <c r="AI61" s="43" t="n">
        <f aca="false">(AG61-AG57)/AG57</f>
        <v>0.0503995605086243</v>
      </c>
      <c r="AJ61" s="43" t="n">
        <f aca="false">AB61/AG61</f>
        <v>-0.0103061723818707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12787064</v>
      </c>
      <c r="AX61" s="7"/>
      <c r="AY61" s="43" t="n">
        <f aca="false">(AW61-AW60)/AW60</f>
        <v>-0.000458456386336546</v>
      </c>
      <c r="AZ61" s="12" t="n">
        <f aca="false">workers_and_wage_high!B49</f>
        <v>7836.82531096068</v>
      </c>
      <c r="BA61" s="43" t="n">
        <f aca="false">(AZ61-AZ60)/AZ60</f>
        <v>0.00835842718785415</v>
      </c>
      <c r="BB61" s="48"/>
      <c r="BC61" s="48"/>
      <c r="BD61" s="48"/>
      <c r="BE61" s="48"/>
      <c r="BF61" s="7" t="n">
        <f aca="false">BF60*(1+AY61)*(1+BA61)*(1-BE61)</f>
        <v>124.567773874923</v>
      </c>
      <c r="BG61" s="7"/>
      <c r="BH61" s="7"/>
      <c r="BI61" s="43" t="n">
        <f aca="false">T68/AG68</f>
        <v>0.0164796762104712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5" t="n">
        <f aca="false">'High pensions'!Q62</f>
        <v>164505573.915798</v>
      </c>
      <c r="E62" s="6"/>
      <c r="F62" s="55" t="n">
        <f aca="false">'High pensions'!I62</f>
        <v>29900835.3486906</v>
      </c>
      <c r="G62" s="55" t="n">
        <f aca="false">'High pensions'!K62</f>
        <v>0</v>
      </c>
      <c r="H62" s="55" t="n">
        <f aca="false">'High pensions'!V62</f>
        <v>0</v>
      </c>
      <c r="I62" s="55" t="n">
        <f aca="false">'High pensions'!M62</f>
        <v>0</v>
      </c>
      <c r="J62" s="55" t="n">
        <f aca="false">'High pensions'!W62</f>
        <v>0</v>
      </c>
      <c r="K62" s="6"/>
      <c r="L62" s="55" t="n">
        <f aca="false">'High pensions'!N62</f>
        <v>4287079.59864997</v>
      </c>
      <c r="M62" s="8"/>
      <c r="N62" s="55" t="n">
        <f aca="false">'High pensions'!L62</f>
        <v>1277147.65719184</v>
      </c>
      <c r="O62" s="6"/>
      <c r="P62" s="55" t="n">
        <f aca="false">'High pensions'!X62</f>
        <v>29272166.0077044</v>
      </c>
      <c r="Q62" s="8"/>
      <c r="R62" s="55" t="n">
        <f aca="false">'High SIPA income'!G57</f>
        <v>28359720.6818713</v>
      </c>
      <c r="S62" s="8"/>
      <c r="T62" s="55" t="n">
        <f aca="false">'High SIPA income'!J57</f>
        <v>108435850.012338</v>
      </c>
      <c r="U62" s="6"/>
      <c r="V62" s="55" t="n">
        <f aca="false">'High SIPA income'!F57</f>
        <v>134848.131210038</v>
      </c>
      <c r="W62" s="8"/>
      <c r="X62" s="55" t="n">
        <f aca="false">'High SIPA income'!M57</f>
        <v>338699.627804603</v>
      </c>
      <c r="Y62" s="6"/>
      <c r="Z62" s="6" t="n">
        <f aca="false">R62+V62-N62-L62-F62</f>
        <v>-6970493.79145105</v>
      </c>
      <c r="AA62" s="6"/>
      <c r="AB62" s="6" t="n">
        <f aca="false">T62-P62-D62</f>
        <v>-85341889.9111644</v>
      </c>
      <c r="AC62" s="24"/>
      <c r="AD62" s="6"/>
      <c r="AE62" s="6"/>
      <c r="AF62" s="6"/>
      <c r="AG62" s="6" t="n">
        <f aca="false">BF62/100*$AG$37</f>
        <v>6652474312.88682</v>
      </c>
      <c r="AH62" s="36" t="n">
        <f aca="false">(AG62-AG61)/AG61</f>
        <v>0.0170069361425477</v>
      </c>
      <c r="AI62" s="36"/>
      <c r="AJ62" s="36" t="n">
        <f aca="false">AB62/AG62</f>
        <v>-0.0128285936776704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0.011320769947937</v>
      </c>
      <c r="AV62" s="5"/>
      <c r="AW62" s="5" t="n">
        <f aca="false">workers_and_wage_high!C50</f>
        <v>12897144</v>
      </c>
      <c r="AX62" s="5"/>
      <c r="AY62" s="36" t="n">
        <f aca="false">(AW62-AW61)/AW61</f>
        <v>0.00860870016760689</v>
      </c>
      <c r="AZ62" s="11" t="n">
        <f aca="false">workers_and_wage_high!B50</f>
        <v>7902.07906917722</v>
      </c>
      <c r="BA62" s="36" t="n">
        <f aca="false">(AZ62-AZ61)/AZ61</f>
        <v>0.00832655515815504</v>
      </c>
      <c r="BB62" s="41"/>
      <c r="BC62" s="41"/>
      <c r="BD62" s="41"/>
      <c r="BE62" s="41"/>
      <c r="BF62" s="5" t="n">
        <f aca="false">BF61*(1+AY62)*(1+BA62)*(1-BE62)</f>
        <v>126.686290050633</v>
      </c>
      <c r="BG62" s="5"/>
      <c r="BH62" s="5"/>
      <c r="BI62" s="36" t="n">
        <f aca="false">T69/AG69</f>
        <v>0.0188557790608507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6" t="n">
        <f aca="false">'High pensions'!Q63</f>
        <v>167866991.876161</v>
      </c>
      <c r="E63" s="9"/>
      <c r="F63" s="56" t="n">
        <f aca="false">'High pensions'!I63</f>
        <v>30511812.8528474</v>
      </c>
      <c r="G63" s="56" t="n">
        <f aca="false">'High pensions'!K63</f>
        <v>0</v>
      </c>
      <c r="H63" s="56" t="n">
        <f aca="false">'High pensions'!V63</f>
        <v>0</v>
      </c>
      <c r="I63" s="56" t="n">
        <f aca="false">'High pensions'!M63</f>
        <v>0</v>
      </c>
      <c r="J63" s="56" t="n">
        <f aca="false">'High pensions'!W63</f>
        <v>0</v>
      </c>
      <c r="K63" s="9"/>
      <c r="L63" s="56" t="n">
        <f aca="false">'High pensions'!N63</f>
        <v>3563974.27606681</v>
      </c>
      <c r="M63" s="42"/>
      <c r="N63" s="56" t="n">
        <f aca="false">'High pensions'!L63</f>
        <v>1304052.53169267</v>
      </c>
      <c r="O63" s="9"/>
      <c r="P63" s="56" t="n">
        <f aca="false">'High pensions'!X63</f>
        <v>25667991.7326045</v>
      </c>
      <c r="Q63" s="42"/>
      <c r="R63" s="56" t="n">
        <f aca="false">'High SIPA income'!G58</f>
        <v>32709403.162506</v>
      </c>
      <c r="S63" s="42"/>
      <c r="T63" s="56" t="n">
        <f aca="false">'High SIPA income'!J58</f>
        <v>125067237.97142</v>
      </c>
      <c r="U63" s="9"/>
      <c r="V63" s="56" t="n">
        <f aca="false">'High SIPA income'!F58</f>
        <v>136119.885221894</v>
      </c>
      <c r="W63" s="42"/>
      <c r="X63" s="56" t="n">
        <f aca="false">'High SIPA income'!M58</f>
        <v>341893.90722553</v>
      </c>
      <c r="Y63" s="9"/>
      <c r="Z63" s="9" t="n">
        <f aca="false">R63+V63-N63-L63-F63</f>
        <v>-2534316.61287897</v>
      </c>
      <c r="AA63" s="9"/>
      <c r="AB63" s="9" t="n">
        <f aca="false">T63-P63-D63</f>
        <v>-68467745.6373459</v>
      </c>
      <c r="AC63" s="24"/>
      <c r="AD63" s="9"/>
      <c r="AE63" s="9"/>
      <c r="AF63" s="9"/>
      <c r="AG63" s="9" t="n">
        <f aca="false">BF63/100*$AG$37</f>
        <v>6704985037.30802</v>
      </c>
      <c r="AH63" s="43" t="n">
        <f aca="false">(AG63-AG62)/AG62</f>
        <v>0.00789341257875688</v>
      </c>
      <c r="AI63" s="43"/>
      <c r="AJ63" s="43" t="n">
        <f aca="false">AB63/AG63</f>
        <v>-0.0102114688185546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12919819</v>
      </c>
      <c r="AX63" s="7"/>
      <c r="AY63" s="43" t="n">
        <f aca="false">(AW63-AW62)/AW62</f>
        <v>0.00175814118226485</v>
      </c>
      <c r="AZ63" s="12" t="n">
        <f aca="false">workers_and_wage_high!B51</f>
        <v>7950.47538131372</v>
      </c>
      <c r="BA63" s="43" t="n">
        <f aca="false">(AZ63-AZ62)/AZ62</f>
        <v>0.00612450365439638</v>
      </c>
      <c r="BB63" s="48"/>
      <c r="BC63" s="48"/>
      <c r="BD63" s="48"/>
      <c r="BE63" s="48"/>
      <c r="BF63" s="7" t="n">
        <f aca="false">BF62*(1+AY63)*(1+BA63)*(1-BE63)</f>
        <v>127.686277206075</v>
      </c>
      <c r="BG63" s="7"/>
      <c r="BH63" s="7"/>
      <c r="BI63" s="43" t="n">
        <f aca="false">T70/AG70</f>
        <v>0.0164928591374313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6" t="n">
        <f aca="false">'High pensions'!Q64</f>
        <v>168383845.755709</v>
      </c>
      <c r="E64" s="9"/>
      <c r="F64" s="56" t="n">
        <f aca="false">'High pensions'!I64</f>
        <v>30605757.1635708</v>
      </c>
      <c r="G64" s="56" t="n">
        <f aca="false">'High pensions'!K64</f>
        <v>0</v>
      </c>
      <c r="H64" s="56" t="n">
        <f aca="false">'High pensions'!V64</f>
        <v>0</v>
      </c>
      <c r="I64" s="56" t="n">
        <f aca="false">'High pensions'!M64</f>
        <v>0</v>
      </c>
      <c r="J64" s="56" t="n">
        <f aca="false">'High pensions'!W64</f>
        <v>0</v>
      </c>
      <c r="K64" s="9"/>
      <c r="L64" s="56" t="n">
        <f aca="false">'High pensions'!N64</f>
        <v>3620511.13512016</v>
      </c>
      <c r="M64" s="42"/>
      <c r="N64" s="56" t="n">
        <f aca="false">'High pensions'!L64</f>
        <v>1308515.87322572</v>
      </c>
      <c r="O64" s="9"/>
      <c r="P64" s="56" t="n">
        <f aca="false">'High pensions'!X64</f>
        <v>25985917.7512134</v>
      </c>
      <c r="Q64" s="42"/>
      <c r="R64" s="56" t="n">
        <f aca="false">'High SIPA income'!G59</f>
        <v>28987547.5464281</v>
      </c>
      <c r="S64" s="42"/>
      <c r="T64" s="56" t="n">
        <f aca="false">'High SIPA income'!J59</f>
        <v>110836400.443793</v>
      </c>
      <c r="U64" s="9"/>
      <c r="V64" s="56" t="n">
        <f aca="false">'High SIPA income'!F59</f>
        <v>139365.051532717</v>
      </c>
      <c r="W64" s="42"/>
      <c r="X64" s="56" t="n">
        <f aca="false">'High SIPA income'!M59</f>
        <v>350044.829390908</v>
      </c>
      <c r="Y64" s="9"/>
      <c r="Z64" s="9" t="n">
        <f aca="false">R64+V64-N64-L64-F64</f>
        <v>-6407871.57395587</v>
      </c>
      <c r="AA64" s="9"/>
      <c r="AB64" s="9" t="n">
        <f aca="false">T64-P64-D64</f>
        <v>-83533363.0631297</v>
      </c>
      <c r="AC64" s="24"/>
      <c r="AD64" s="9"/>
      <c r="AE64" s="9"/>
      <c r="AF64" s="9"/>
      <c r="AG64" s="9" t="n">
        <f aca="false">BF64/100*$AG$37</f>
        <v>6790552301.71129</v>
      </c>
      <c r="AH64" s="43" t="n">
        <f aca="false">(AG64-AG63)/AG63</f>
        <v>0.0127617383077153</v>
      </c>
      <c r="AI64" s="43"/>
      <c r="AJ64" s="43" t="n">
        <f aca="false">AB64/AG64</f>
        <v>-0.0123014092744825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13028899</v>
      </c>
      <c r="AX64" s="7"/>
      <c r="AY64" s="43" t="n">
        <f aca="false">(AW64-AW63)/AW63</f>
        <v>0.00844284273641914</v>
      </c>
      <c r="AZ64" s="12" t="n">
        <f aca="false">workers_and_wage_high!B52</f>
        <v>7984.52517715627</v>
      </c>
      <c r="BA64" s="43" t="n">
        <f aca="false">(AZ64-AZ63)/AZ63</f>
        <v>0.0042827370955172</v>
      </c>
      <c r="BB64" s="48"/>
      <c r="BC64" s="48"/>
      <c r="BD64" s="48"/>
      <c r="BE64" s="48"/>
      <c r="BF64" s="7" t="n">
        <f aca="false">BF63*(1+AY64)*(1+BA64)*(1-BE64)</f>
        <v>129.315776061265</v>
      </c>
      <c r="BG64" s="7"/>
      <c r="BH64" s="7"/>
      <c r="BI64" s="43" t="n">
        <f aca="false">T71/AG71</f>
        <v>0.0189006361616163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6" t="n">
        <f aca="false">'High pensions'!Q65</f>
        <v>171025880.793231</v>
      </c>
      <c r="E65" s="9"/>
      <c r="F65" s="56" t="n">
        <f aca="false">'High pensions'!I65</f>
        <v>31085978.3060038</v>
      </c>
      <c r="G65" s="56" t="n">
        <f aca="false">'High pensions'!K65</f>
        <v>0</v>
      </c>
      <c r="H65" s="56" t="n">
        <f aca="false">'High pensions'!V65</f>
        <v>0</v>
      </c>
      <c r="I65" s="56" t="n">
        <f aca="false">'High pensions'!M65</f>
        <v>0</v>
      </c>
      <c r="J65" s="56" t="n">
        <f aca="false">'High pensions'!W65</f>
        <v>0</v>
      </c>
      <c r="K65" s="9"/>
      <c r="L65" s="56" t="n">
        <f aca="false">'High pensions'!N65</f>
        <v>3523525.26253333</v>
      </c>
      <c r="M65" s="42"/>
      <c r="N65" s="56" t="n">
        <f aca="false">'High pensions'!L65</f>
        <v>1329818.68272923</v>
      </c>
      <c r="O65" s="9"/>
      <c r="P65" s="56" t="n">
        <f aca="false">'High pensions'!X65</f>
        <v>25599859.3698523</v>
      </c>
      <c r="Q65" s="42"/>
      <c r="R65" s="56" t="n">
        <f aca="false">'High SIPA income'!G60</f>
        <v>33510094.3419229</v>
      </c>
      <c r="S65" s="42"/>
      <c r="T65" s="56" t="n">
        <f aca="false">'High SIPA income'!J60</f>
        <v>128128750.093186</v>
      </c>
      <c r="U65" s="9"/>
      <c r="V65" s="56" t="n">
        <f aca="false">'High SIPA income'!F60</f>
        <v>134800.337802005</v>
      </c>
      <c r="W65" s="42"/>
      <c r="X65" s="56" t="n">
        <f aca="false">'High SIPA income'!M60</f>
        <v>338579.584542845</v>
      </c>
      <c r="Y65" s="9"/>
      <c r="Z65" s="9" t="n">
        <f aca="false">R65+V65-N65-L65-F65</f>
        <v>-2294427.57154141</v>
      </c>
      <c r="AA65" s="9"/>
      <c r="AB65" s="9" t="n">
        <f aca="false">T65-P65-D65</f>
        <v>-68496990.0698976</v>
      </c>
      <c r="AC65" s="24"/>
      <c r="AD65" s="9"/>
      <c r="AE65" s="9"/>
      <c r="AF65" s="9"/>
      <c r="AG65" s="9" t="n">
        <f aca="false">BF65/100*$AG$37</f>
        <v>6842303051.65756</v>
      </c>
      <c r="AH65" s="43" t="n">
        <f aca="false">(AG65-AG64)/AG64</f>
        <v>0.00762099276272806</v>
      </c>
      <c r="AI65" s="43" t="n">
        <f aca="false">(AG65-AG61)/AG61</f>
        <v>0.0460272878085514</v>
      </c>
      <c r="AJ65" s="43" t="n">
        <f aca="false">AB65/AG65</f>
        <v>-0.0100108091607115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13098647</v>
      </c>
      <c r="AX65" s="7"/>
      <c r="AY65" s="43" t="n">
        <f aca="false">(AW65-AW64)/AW64</f>
        <v>0.00535333031593844</v>
      </c>
      <c r="AZ65" s="12" t="n">
        <f aca="false">workers_and_wage_high!B53</f>
        <v>8002.53497267164</v>
      </c>
      <c r="BA65" s="43" t="n">
        <f aca="false">(AZ65-AZ64)/AZ64</f>
        <v>0.00225558754162276</v>
      </c>
      <c r="BB65" s="48"/>
      <c r="BC65" s="48"/>
      <c r="BD65" s="48"/>
      <c r="BE65" s="48"/>
      <c r="BF65" s="7" t="n">
        <f aca="false">BF64*(1+AY65)*(1+BA65)*(1-BE65)</f>
        <v>130.301290654734</v>
      </c>
      <c r="BG65" s="7"/>
      <c r="BH65" s="7"/>
      <c r="BI65" s="43" t="n">
        <f aca="false">T72/AG72</f>
        <v>0.0165665605645802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5" t="n">
        <f aca="false">'High pensions'!Q66</f>
        <v>172179168.633738</v>
      </c>
      <c r="E66" s="6"/>
      <c r="F66" s="55" t="n">
        <f aca="false">'High pensions'!I66</f>
        <v>31295602.0227436</v>
      </c>
      <c r="G66" s="55" t="n">
        <f aca="false">'High pensions'!K66</f>
        <v>0</v>
      </c>
      <c r="H66" s="55" t="n">
        <f aca="false">'High pensions'!V66</f>
        <v>0</v>
      </c>
      <c r="I66" s="55" t="n">
        <f aca="false">'High pensions'!M66</f>
        <v>0</v>
      </c>
      <c r="J66" s="55" t="n">
        <f aca="false">'High pensions'!W66</f>
        <v>0</v>
      </c>
      <c r="K66" s="6"/>
      <c r="L66" s="55" t="n">
        <f aca="false">'High pensions'!N66</f>
        <v>4403525.98009485</v>
      </c>
      <c r="M66" s="8"/>
      <c r="N66" s="55" t="n">
        <f aca="false">'High pensions'!L66</f>
        <v>1339818.35090479</v>
      </c>
      <c r="O66" s="6"/>
      <c r="P66" s="55" t="n">
        <f aca="false">'High pensions'!X66</f>
        <v>30221202.5005493</v>
      </c>
      <c r="Q66" s="8"/>
      <c r="R66" s="55" t="n">
        <f aca="false">'High SIPA income'!G61</f>
        <v>29734008.0373213</v>
      </c>
      <c r="S66" s="8"/>
      <c r="T66" s="55" t="n">
        <f aca="false">'High SIPA income'!J61</f>
        <v>113690556.827722</v>
      </c>
      <c r="U66" s="6"/>
      <c r="V66" s="55" t="n">
        <f aca="false">'High SIPA income'!F61</f>
        <v>136121.658451241</v>
      </c>
      <c r="W66" s="8"/>
      <c r="X66" s="55" t="n">
        <f aca="false">'High SIPA income'!M61</f>
        <v>341898.361066412</v>
      </c>
      <c r="Y66" s="6"/>
      <c r="Z66" s="6" t="n">
        <f aca="false">R66+V66-N66-L66-F66</f>
        <v>-7168816.65797066</v>
      </c>
      <c r="AA66" s="6"/>
      <c r="AB66" s="6" t="n">
        <f aca="false">T66-P66-D66</f>
        <v>-88709814.306565</v>
      </c>
      <c r="AC66" s="24"/>
      <c r="AD66" s="6"/>
      <c r="AE66" s="6"/>
      <c r="AF66" s="6"/>
      <c r="AG66" s="6" t="n">
        <f aca="false">BF66/100*$AG$37</f>
        <v>6914401829.9897</v>
      </c>
      <c r="AH66" s="36" t="n">
        <f aca="false">(AG66-AG65)/AG65</f>
        <v>0.0105372091513357</v>
      </c>
      <c r="AI66" s="36"/>
      <c r="AJ66" s="36" t="n">
        <f aca="false">AB66/AG66</f>
        <v>-0.0128297163641554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0.00971999249650092</v>
      </c>
      <c r="AV66" s="5"/>
      <c r="AW66" s="5" t="n">
        <f aca="false">workers_and_wage_high!C54</f>
        <v>13102703</v>
      </c>
      <c r="AX66" s="5"/>
      <c r="AY66" s="36" t="n">
        <f aca="false">(AW66-AW65)/AW65</f>
        <v>0.00030965030205028</v>
      </c>
      <c r="AZ66" s="11" t="n">
        <f aca="false">workers_and_wage_high!B54</f>
        <v>8084.3560341317</v>
      </c>
      <c r="BA66" s="36" t="n">
        <f aca="false">(AZ66-AZ65)/AZ65</f>
        <v>0.0102243928629469</v>
      </c>
      <c r="BB66" s="41"/>
      <c r="BC66" s="41"/>
      <c r="BD66" s="41"/>
      <c r="BE66" s="41"/>
      <c r="BF66" s="5" t="n">
        <f aca="false">BF65*(1+AY66)*(1+BA66)*(1-BE66)</f>
        <v>131.674302607052</v>
      </c>
      <c r="BG66" s="5"/>
      <c r="BH66" s="5"/>
      <c r="BI66" s="36" t="n">
        <f aca="false">T73/AG73</f>
        <v>0.019002134346523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6" t="n">
        <f aca="false">'High pensions'!Q67</f>
        <v>175834037.689352</v>
      </c>
      <c r="E67" s="9"/>
      <c r="F67" s="56" t="n">
        <f aca="false">'High pensions'!I67</f>
        <v>31959917.7371088</v>
      </c>
      <c r="G67" s="56" t="n">
        <f aca="false">'High pensions'!K67</f>
        <v>0</v>
      </c>
      <c r="H67" s="56" t="n">
        <f aca="false">'High pensions'!V67</f>
        <v>0</v>
      </c>
      <c r="I67" s="56" t="n">
        <f aca="false">'High pensions'!M67</f>
        <v>0</v>
      </c>
      <c r="J67" s="56" t="n">
        <f aca="false">'High pensions'!W67</f>
        <v>0</v>
      </c>
      <c r="K67" s="9"/>
      <c r="L67" s="56" t="n">
        <f aca="false">'High pensions'!N67</f>
        <v>3722317.80679702</v>
      </c>
      <c r="M67" s="42"/>
      <c r="N67" s="56" t="n">
        <f aca="false">'High pensions'!L67</f>
        <v>1369085.61503067</v>
      </c>
      <c r="O67" s="9"/>
      <c r="P67" s="56" t="n">
        <f aca="false">'High pensions'!X67</f>
        <v>26847429.902961</v>
      </c>
      <c r="Q67" s="42"/>
      <c r="R67" s="56" t="n">
        <f aca="false">'High SIPA income'!G62</f>
        <v>34272091.4988237</v>
      </c>
      <c r="S67" s="42"/>
      <c r="T67" s="56" t="n">
        <f aca="false">'High SIPA income'!J62</f>
        <v>131042312.266185</v>
      </c>
      <c r="U67" s="9"/>
      <c r="V67" s="56" t="n">
        <f aca="false">'High SIPA income'!F62</f>
        <v>134188.77274734</v>
      </c>
      <c r="W67" s="42"/>
      <c r="X67" s="56" t="n">
        <f aca="false">'High SIPA income'!M62</f>
        <v>337043.509444624</v>
      </c>
      <c r="Y67" s="9"/>
      <c r="Z67" s="9" t="n">
        <f aca="false">R67+V67-N67-L67-F67</f>
        <v>-2645040.88736547</v>
      </c>
      <c r="AA67" s="9"/>
      <c r="AB67" s="9" t="n">
        <f aca="false">T67-P67-D67</f>
        <v>-71639155.326128</v>
      </c>
      <c r="AC67" s="24"/>
      <c r="AD67" s="9"/>
      <c r="AE67" s="9"/>
      <c r="AF67" s="9"/>
      <c r="AG67" s="9" t="n">
        <f aca="false">BF67/100*$AG$37</f>
        <v>6948701599.30315</v>
      </c>
      <c r="AH67" s="43" t="n">
        <f aca="false">(AG67-AG66)/AG66</f>
        <v>0.00496062713114067</v>
      </c>
      <c r="AI67" s="43"/>
      <c r="AJ67" s="43" t="n">
        <f aca="false">AB67/AG67</f>
        <v>-0.0103097181973266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13134644</v>
      </c>
      <c r="AX67" s="7"/>
      <c r="AY67" s="43" t="n">
        <f aca="false">(AW67-AW66)/AW66</f>
        <v>0.00243774128132188</v>
      </c>
      <c r="AZ67" s="12" t="n">
        <f aca="false">workers_and_wage_high!B55</f>
        <v>8104.70234253918</v>
      </c>
      <c r="BA67" s="43" t="n">
        <f aca="false">(AZ67-AZ66)/AZ66</f>
        <v>0.00251675066283315</v>
      </c>
      <c r="BB67" s="48"/>
      <c r="BC67" s="48"/>
      <c r="BD67" s="48"/>
      <c r="BE67" s="48"/>
      <c r="BF67" s="7" t="n">
        <f aca="false">BF66*(1+AY67)*(1+BA67)*(1-BE67)</f>
        <v>132.327489725039</v>
      </c>
      <c r="BG67" s="7"/>
      <c r="BH67" s="7"/>
      <c r="BI67" s="43" t="n">
        <f aca="false">T74/AG74</f>
        <v>0.0166898861840311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6" t="n">
        <f aca="false">'High pensions'!Q68</f>
        <v>176449104.490229</v>
      </c>
      <c r="E68" s="9"/>
      <c r="F68" s="56" t="n">
        <f aca="false">'High pensions'!I68</f>
        <v>32071713.4088523</v>
      </c>
      <c r="G68" s="56" t="n">
        <f aca="false">'High pensions'!K68</f>
        <v>0</v>
      </c>
      <c r="H68" s="56" t="n">
        <f aca="false">'High pensions'!V68</f>
        <v>0</v>
      </c>
      <c r="I68" s="56" t="n">
        <f aca="false">'High pensions'!M68</f>
        <v>0</v>
      </c>
      <c r="J68" s="56" t="n">
        <f aca="false">'High pensions'!W68</f>
        <v>0</v>
      </c>
      <c r="K68" s="9"/>
      <c r="L68" s="56" t="n">
        <f aca="false">'High pensions'!N68</f>
        <v>3648111.70753746</v>
      </c>
      <c r="M68" s="42"/>
      <c r="N68" s="56" t="n">
        <f aca="false">'High pensions'!L68</f>
        <v>1374355.42381883</v>
      </c>
      <c r="O68" s="9"/>
      <c r="P68" s="56" t="n">
        <f aca="false">'High pensions'!X68</f>
        <v>26491367.0342498</v>
      </c>
      <c r="Q68" s="42"/>
      <c r="R68" s="56" t="n">
        <f aca="false">'High SIPA income'!G63</f>
        <v>30438640.6716885</v>
      </c>
      <c r="S68" s="42"/>
      <c r="T68" s="56" t="n">
        <f aca="false">'High SIPA income'!J63</f>
        <v>116384780.776934</v>
      </c>
      <c r="U68" s="9"/>
      <c r="V68" s="56" t="n">
        <f aca="false">'High SIPA income'!F63</f>
        <v>139065.443601642</v>
      </c>
      <c r="W68" s="42"/>
      <c r="X68" s="56" t="n">
        <f aca="false">'High SIPA income'!M63</f>
        <v>349292.30064741</v>
      </c>
      <c r="Y68" s="9"/>
      <c r="Z68" s="9" t="n">
        <f aca="false">R68+V68-N68-L68-F68</f>
        <v>-6516474.42491843</v>
      </c>
      <c r="AA68" s="9"/>
      <c r="AB68" s="9" t="n">
        <f aca="false">T68-P68-D68</f>
        <v>-86555690.747545</v>
      </c>
      <c r="AC68" s="24"/>
      <c r="AD68" s="9"/>
      <c r="AE68" s="9"/>
      <c r="AF68" s="9"/>
      <c r="AG68" s="9" t="n">
        <f aca="false">BF68/100*$AG$37</f>
        <v>7062322055.99909</v>
      </c>
      <c r="AH68" s="43" t="n">
        <f aca="false">(AG68-AG67)/AG67</f>
        <v>0.0163513219084458</v>
      </c>
      <c r="AI68" s="43"/>
      <c r="AJ68" s="43" t="n">
        <f aca="false">AB68/AG68</f>
        <v>-0.0122559818231484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13219575</v>
      </c>
      <c r="AX68" s="7"/>
      <c r="AY68" s="43" t="n">
        <f aca="false">(AW68-AW67)/AW67</f>
        <v>0.0064661821058873</v>
      </c>
      <c r="AZ68" s="12" t="n">
        <f aca="false">workers_and_wage_high!B56</f>
        <v>8184.30374111424</v>
      </c>
      <c r="BA68" s="43" t="n">
        <f aca="false">(AZ68-AZ67)/AZ67</f>
        <v>0.00982163134570016</v>
      </c>
      <c r="BB68" s="48"/>
      <c r="BC68" s="48"/>
      <c r="BD68" s="48"/>
      <c r="BE68" s="48"/>
      <c r="BF68" s="7" t="n">
        <f aca="false">BF67*(1+AY68)*(1+BA68)*(1-BE68)</f>
        <v>134.49121910687</v>
      </c>
      <c r="BG68" s="7"/>
      <c r="BH68" s="7"/>
      <c r="BI68" s="43" t="n">
        <f aca="false">T75/AG75</f>
        <v>0.0191041940231501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6" t="n">
        <f aca="false">'High pensions'!Q69</f>
        <v>178685425.946332</v>
      </c>
      <c r="E69" s="9"/>
      <c r="F69" s="56" t="n">
        <f aca="false">'High pensions'!I69</f>
        <v>32478191.3053392</v>
      </c>
      <c r="G69" s="56" t="n">
        <f aca="false">'High pensions'!K69</f>
        <v>0</v>
      </c>
      <c r="H69" s="56" t="n">
        <f aca="false">'High pensions'!V69</f>
        <v>0</v>
      </c>
      <c r="I69" s="56" t="n">
        <f aca="false">'High pensions'!M69</f>
        <v>0</v>
      </c>
      <c r="J69" s="56" t="n">
        <f aca="false">'High pensions'!W69</f>
        <v>0</v>
      </c>
      <c r="K69" s="9"/>
      <c r="L69" s="56" t="n">
        <f aca="false">'High pensions'!N69</f>
        <v>3637768.68027609</v>
      </c>
      <c r="M69" s="42"/>
      <c r="N69" s="56" t="n">
        <f aca="false">'High pensions'!L69</f>
        <v>1393115.84963011</v>
      </c>
      <c r="O69" s="9"/>
      <c r="P69" s="56" t="n">
        <f aca="false">'High pensions'!X69</f>
        <v>26540911.344215</v>
      </c>
      <c r="Q69" s="42"/>
      <c r="R69" s="56" t="n">
        <f aca="false">'High SIPA income'!G64</f>
        <v>35072265.3936801</v>
      </c>
      <c r="S69" s="42"/>
      <c r="T69" s="56" t="n">
        <f aca="false">'High SIPA income'!J64</f>
        <v>134101846.5056</v>
      </c>
      <c r="U69" s="9"/>
      <c r="V69" s="56" t="n">
        <f aca="false">'High SIPA income'!F64</f>
        <v>137622.431591654</v>
      </c>
      <c r="W69" s="42"/>
      <c r="X69" s="56" t="n">
        <f aca="false">'High SIPA income'!M64</f>
        <v>345667.870510228</v>
      </c>
      <c r="Y69" s="9"/>
      <c r="Z69" s="9" t="n">
        <f aca="false">R69+V69-N69-L69-F69</f>
        <v>-2299188.00997372</v>
      </c>
      <c r="AA69" s="9"/>
      <c r="AB69" s="9" t="n">
        <f aca="false">T69-P69-D69</f>
        <v>-71124490.7849464</v>
      </c>
      <c r="AC69" s="24"/>
      <c r="AD69" s="9"/>
      <c r="AE69" s="9"/>
      <c r="AF69" s="9"/>
      <c r="AG69" s="9" t="n">
        <f aca="false">BF69/100*$AG$37</f>
        <v>7111975913.21107</v>
      </c>
      <c r="AH69" s="43" t="n">
        <f aca="false">(AG69-AG68)/AG68</f>
        <v>0.00703081179508151</v>
      </c>
      <c r="AI69" s="43" t="n">
        <f aca="false">(AG69-AG65)/AG65</f>
        <v>0.039412586598044</v>
      </c>
      <c r="AJ69" s="43" t="n">
        <f aca="false">AB69/AG69</f>
        <v>-0.0100006653077701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13229744</v>
      </c>
      <c r="AX69" s="7"/>
      <c r="AY69" s="43" t="n">
        <f aca="false">(AW69-AW68)/AW68</f>
        <v>0.000769238042826642</v>
      </c>
      <c r="AZ69" s="12" t="n">
        <f aca="false">workers_and_wage_high!B57</f>
        <v>8235.51097204997</v>
      </c>
      <c r="BA69" s="43" t="n">
        <f aca="false">(AZ69-AZ68)/AZ68</f>
        <v>0.00625676081381218</v>
      </c>
      <c r="BB69" s="48"/>
      <c r="BC69" s="48"/>
      <c r="BD69" s="48"/>
      <c r="BE69" s="48"/>
      <c r="BF69" s="7" t="n">
        <f aca="false">BF68*(1+AY69)*(1+BA69)*(1-BE69)</f>
        <v>135.436801556501</v>
      </c>
      <c r="BG69" s="7"/>
      <c r="BH69" s="7"/>
      <c r="BI69" s="43" t="n">
        <f aca="false">T76/AG76</f>
        <v>0.0166985461150383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5" t="n">
        <f aca="false">'High pensions'!Q70</f>
        <v>179581422.660002</v>
      </c>
      <c r="E70" s="6"/>
      <c r="F70" s="55" t="n">
        <f aca="false">'High pensions'!I70</f>
        <v>32641049.3141635</v>
      </c>
      <c r="G70" s="55" t="n">
        <f aca="false">'High pensions'!K70</f>
        <v>0</v>
      </c>
      <c r="H70" s="55" t="n">
        <f aca="false">'High pensions'!V70</f>
        <v>0</v>
      </c>
      <c r="I70" s="55" t="n">
        <f aca="false">'High pensions'!M70</f>
        <v>0</v>
      </c>
      <c r="J70" s="55" t="n">
        <f aca="false">'High pensions'!W70</f>
        <v>0</v>
      </c>
      <c r="K70" s="6"/>
      <c r="L70" s="55" t="n">
        <f aca="false">'High pensions'!N70</f>
        <v>4431960.26220775</v>
      </c>
      <c r="M70" s="8"/>
      <c r="N70" s="55" t="n">
        <f aca="false">'High pensions'!L70</f>
        <v>1401604.35633168</v>
      </c>
      <c r="O70" s="6"/>
      <c r="P70" s="55" t="n">
        <f aca="false">'High pensions'!X70</f>
        <v>30708676.497644</v>
      </c>
      <c r="Q70" s="8"/>
      <c r="R70" s="55" t="n">
        <f aca="false">'High SIPA income'!G65</f>
        <v>31051834.6752998</v>
      </c>
      <c r="S70" s="8"/>
      <c r="T70" s="55" t="n">
        <f aca="false">'High SIPA income'!J65</f>
        <v>118729381.196308</v>
      </c>
      <c r="U70" s="6"/>
      <c r="V70" s="55" t="n">
        <f aca="false">'High SIPA income'!F65</f>
        <v>139195.564219642</v>
      </c>
      <c r="W70" s="8"/>
      <c r="X70" s="55" t="n">
        <f aca="false">'High SIPA income'!M65</f>
        <v>349619.126125011</v>
      </c>
      <c r="Y70" s="6"/>
      <c r="Z70" s="6" t="n">
        <f aca="false">R70+V70-N70-L70-F70</f>
        <v>-7283583.69318347</v>
      </c>
      <c r="AA70" s="6"/>
      <c r="AB70" s="6" t="n">
        <f aca="false">T70-P70-D70</f>
        <v>-91560717.9613375</v>
      </c>
      <c r="AC70" s="24"/>
      <c r="AD70" s="6"/>
      <c r="AE70" s="6"/>
      <c r="AF70" s="6"/>
      <c r="AG70" s="6" t="n">
        <f aca="false">BF70/100*$AG$37</f>
        <v>7198835581.32418</v>
      </c>
      <c r="AH70" s="36" t="n">
        <f aca="false">(AG70-AG69)/AG69</f>
        <v>0.0122131555524191</v>
      </c>
      <c r="AI70" s="36"/>
      <c r="AJ70" s="36" t="n">
        <f aca="false">AB70/AG70</f>
        <v>-0.0127188233328834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0.010700601279677</v>
      </c>
      <c r="AV70" s="5"/>
      <c r="AW70" s="5" t="n">
        <f aca="false">workers_and_wage_high!C58</f>
        <v>13257360</v>
      </c>
      <c r="AX70" s="5"/>
      <c r="AY70" s="36" t="n">
        <f aca="false">(AW70-AW69)/AW69</f>
        <v>0.00208741756454244</v>
      </c>
      <c r="AZ70" s="11" t="n">
        <f aca="false">workers_and_wage_high!B58</f>
        <v>8318.72788989326</v>
      </c>
      <c r="BA70" s="36" t="n">
        <f aca="false">(AZ70-AZ69)/AZ69</f>
        <v>0.0101046453736403</v>
      </c>
      <c r="BB70" s="41"/>
      <c r="BC70" s="41"/>
      <c r="BD70" s="41"/>
      <c r="BE70" s="41"/>
      <c r="BF70" s="5" t="n">
        <f aca="false">BF69*(1+AY70)*(1+BA70)*(1-BE70)</f>
        <v>137.090912281433</v>
      </c>
      <c r="BG70" s="5"/>
      <c r="BH70" s="5"/>
      <c r="BI70" s="36" t="n">
        <f aca="false">T77/AG77</f>
        <v>0.0190953165326952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6" t="n">
        <f aca="false">'High pensions'!Q71</f>
        <v>183079415.666496</v>
      </c>
      <c r="E71" s="9"/>
      <c r="F71" s="56" t="n">
        <f aca="false">'High pensions'!I71</f>
        <v>33276850.9496242</v>
      </c>
      <c r="G71" s="56" t="n">
        <f aca="false">'High pensions'!K71</f>
        <v>0</v>
      </c>
      <c r="H71" s="56" t="n">
        <f aca="false">'High pensions'!V71</f>
        <v>0</v>
      </c>
      <c r="I71" s="56" t="n">
        <f aca="false">'High pensions'!M71</f>
        <v>0</v>
      </c>
      <c r="J71" s="56" t="n">
        <f aca="false">'High pensions'!W71</f>
        <v>0</v>
      </c>
      <c r="K71" s="9"/>
      <c r="L71" s="56" t="n">
        <f aca="false">'High pensions'!N71</f>
        <v>3739619.46251963</v>
      </c>
      <c r="M71" s="42"/>
      <c r="N71" s="56" t="n">
        <f aca="false">'High pensions'!L71</f>
        <v>1427895.34826141</v>
      </c>
      <c r="O71" s="9"/>
      <c r="P71" s="56" t="n">
        <f aca="false">'High pensions'!X71</f>
        <v>27260762.0773133</v>
      </c>
      <c r="Q71" s="42"/>
      <c r="R71" s="56" t="n">
        <f aca="false">'High SIPA income'!G66</f>
        <v>36122216.3573874</v>
      </c>
      <c r="S71" s="42"/>
      <c r="T71" s="56" t="n">
        <f aca="false">'High SIPA income'!J66</f>
        <v>138116425.01637</v>
      </c>
      <c r="U71" s="9"/>
      <c r="V71" s="56" t="n">
        <f aca="false">'High SIPA income'!F66</f>
        <v>139819.350098892</v>
      </c>
      <c r="W71" s="42"/>
      <c r="X71" s="56" t="n">
        <f aca="false">'High SIPA income'!M66</f>
        <v>351185.896411228</v>
      </c>
      <c r="Y71" s="9"/>
      <c r="Z71" s="9" t="n">
        <f aca="false">R71+V71-N71-L71-F71</f>
        <v>-2182330.05291896</v>
      </c>
      <c r="AA71" s="9"/>
      <c r="AB71" s="9" t="n">
        <f aca="false">T71-P71-D71</f>
        <v>-72223752.7274395</v>
      </c>
      <c r="AC71" s="24"/>
      <c r="AD71" s="9"/>
      <c r="AE71" s="9"/>
      <c r="AF71" s="9"/>
      <c r="AG71" s="9" t="n">
        <f aca="false">BF71/100*$AG$37</f>
        <v>7307501389.65476</v>
      </c>
      <c r="AH71" s="43" t="n">
        <f aca="false">(AG71-AG70)/AG70</f>
        <v>0.0150949146015352</v>
      </c>
      <c r="AI71" s="43"/>
      <c r="AJ71" s="43" t="n">
        <f aca="false">AB71/AG71</f>
        <v>-0.00988350858607934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13343188</v>
      </c>
      <c r="AX71" s="7"/>
      <c r="AY71" s="43" t="n">
        <f aca="false">(AW71-AW70)/AW70</f>
        <v>0.00647398878811468</v>
      </c>
      <c r="AZ71" s="12" t="n">
        <f aca="false">workers_and_wage_high!B59</f>
        <v>8389.9817293364</v>
      </c>
      <c r="BA71" s="43" t="n">
        <f aca="false">(AZ71-AZ70)/AZ70</f>
        <v>0.00856547303701406</v>
      </c>
      <c r="BB71" s="48"/>
      <c r="BC71" s="48"/>
      <c r="BD71" s="48"/>
      <c r="BE71" s="48"/>
      <c r="BF71" s="7" t="n">
        <f aca="false">BF70*(1+AY71)*(1+BA71)*(1-BE71)</f>
        <v>139.160287894967</v>
      </c>
      <c r="BG71" s="7"/>
      <c r="BH71" s="7"/>
      <c r="BI71" s="43" t="n">
        <f aca="false">T78/AG78</f>
        <v>0.0168066961244224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6" t="n">
        <f aca="false">'High pensions'!Q72</f>
        <v>183800380.854716</v>
      </c>
      <c r="E72" s="9"/>
      <c r="F72" s="56" t="n">
        <f aca="false">'High pensions'!I72</f>
        <v>33407894.9068102</v>
      </c>
      <c r="G72" s="56" t="n">
        <f aca="false">'High pensions'!K72</f>
        <v>0</v>
      </c>
      <c r="H72" s="56" t="n">
        <f aca="false">'High pensions'!V72</f>
        <v>0</v>
      </c>
      <c r="I72" s="56" t="n">
        <f aca="false">'High pensions'!M72</f>
        <v>0</v>
      </c>
      <c r="J72" s="56" t="n">
        <f aca="false">'High pensions'!W72</f>
        <v>0</v>
      </c>
      <c r="K72" s="9"/>
      <c r="L72" s="56" t="n">
        <f aca="false">'High pensions'!N72</f>
        <v>3640557.28689956</v>
      </c>
      <c r="M72" s="42"/>
      <c r="N72" s="56" t="n">
        <f aca="false">'High pensions'!L72</f>
        <v>1433408.43495168</v>
      </c>
      <c r="O72" s="9"/>
      <c r="P72" s="56" t="n">
        <f aca="false">'High pensions'!X72</f>
        <v>26777059.3534453</v>
      </c>
      <c r="Q72" s="42"/>
      <c r="R72" s="56" t="n">
        <f aca="false">'High SIPA income'!G67</f>
        <v>31816179.4739797</v>
      </c>
      <c r="S72" s="42"/>
      <c r="T72" s="56" t="n">
        <f aca="false">'High SIPA income'!J67</f>
        <v>121651919.781124</v>
      </c>
      <c r="U72" s="9"/>
      <c r="V72" s="56" t="n">
        <f aca="false">'High SIPA income'!F67</f>
        <v>140307.773121103</v>
      </c>
      <c r="W72" s="42"/>
      <c r="X72" s="56" t="n">
        <f aca="false">'High SIPA income'!M67</f>
        <v>352412.674226758</v>
      </c>
      <c r="Y72" s="9"/>
      <c r="Z72" s="9" t="n">
        <f aca="false">R72+V72-N72-L72-F72</f>
        <v>-6525373.38156067</v>
      </c>
      <c r="AA72" s="9"/>
      <c r="AB72" s="9" t="n">
        <f aca="false">T72-P72-D72</f>
        <v>-88925520.4270372</v>
      </c>
      <c r="AC72" s="24"/>
      <c r="AD72" s="9"/>
      <c r="AE72" s="9"/>
      <c r="AF72" s="9"/>
      <c r="AG72" s="9" t="n">
        <f aca="false">BF72/100*$AG$37</f>
        <v>7343221262.30714</v>
      </c>
      <c r="AH72" s="43" t="n">
        <f aca="false">(AG72-AG71)/AG71</f>
        <v>0.00488811027842497</v>
      </c>
      <c r="AI72" s="43"/>
      <c r="AJ72" s="43" t="n">
        <f aca="false">AB72/AG72</f>
        <v>-0.0121098789278614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13311700</v>
      </c>
      <c r="AX72" s="7"/>
      <c r="AY72" s="43" t="n">
        <f aca="false">(AW72-AW71)/AW71</f>
        <v>-0.00235985583055564</v>
      </c>
      <c r="AZ72" s="12" t="n">
        <f aca="false">workers_and_wage_high!B60</f>
        <v>8450.93587556297</v>
      </c>
      <c r="BA72" s="43" t="n">
        <f aca="false">(AZ72-AZ71)/AZ71</f>
        <v>0.00726511072287963</v>
      </c>
      <c r="BB72" s="48"/>
      <c r="BC72" s="48"/>
      <c r="BD72" s="48"/>
      <c r="BE72" s="48"/>
      <c r="BF72" s="7" t="n">
        <f aca="false">BF71*(1+AY72)*(1+BA72)*(1-BE72)</f>
        <v>139.840518728575</v>
      </c>
      <c r="BG72" s="7"/>
      <c r="BH72" s="7"/>
      <c r="BI72" s="43" t="n">
        <f aca="false">T79/AG79</f>
        <v>0.0193029923626072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6" t="n">
        <f aca="false">'High pensions'!Q73</f>
        <v>185449403.977526</v>
      </c>
      <c r="E73" s="9"/>
      <c r="F73" s="56" t="n">
        <f aca="false">'High pensions'!I73</f>
        <v>33707624.3792388</v>
      </c>
      <c r="G73" s="56" t="n">
        <f aca="false">'High pensions'!K73</f>
        <v>0</v>
      </c>
      <c r="H73" s="56" t="n">
        <f aca="false">'High pensions'!V73</f>
        <v>0</v>
      </c>
      <c r="I73" s="56" t="n">
        <f aca="false">'High pensions'!M73</f>
        <v>0</v>
      </c>
      <c r="J73" s="56" t="n">
        <f aca="false">'High pensions'!W73</f>
        <v>0</v>
      </c>
      <c r="K73" s="9"/>
      <c r="L73" s="56" t="n">
        <f aca="false">'High pensions'!N73</f>
        <v>3682106.03185888</v>
      </c>
      <c r="M73" s="42"/>
      <c r="N73" s="56" t="n">
        <f aca="false">'High pensions'!L73</f>
        <v>1446762.23638804</v>
      </c>
      <c r="O73" s="9"/>
      <c r="P73" s="56" t="n">
        <f aca="false">'High pensions'!X73</f>
        <v>27066124.6640481</v>
      </c>
      <c r="Q73" s="42"/>
      <c r="R73" s="56" t="n">
        <f aca="false">'High SIPA income'!G68</f>
        <v>36880774.1368657</v>
      </c>
      <c r="S73" s="42"/>
      <c r="T73" s="56" t="n">
        <f aca="false">'High SIPA income'!J68</f>
        <v>141016836.431698</v>
      </c>
      <c r="U73" s="9"/>
      <c r="V73" s="56" t="n">
        <f aca="false">'High SIPA income'!F68</f>
        <v>144216.527778789</v>
      </c>
      <c r="W73" s="42"/>
      <c r="X73" s="56" t="n">
        <f aca="false">'High SIPA income'!M68</f>
        <v>362230.339001628</v>
      </c>
      <c r="Y73" s="9"/>
      <c r="Z73" s="9" t="n">
        <f aca="false">R73+V73-N73-L73-F73</f>
        <v>-1811501.98284119</v>
      </c>
      <c r="AA73" s="9"/>
      <c r="AB73" s="9" t="n">
        <f aca="false">T73-P73-D73</f>
        <v>-71498692.2098765</v>
      </c>
      <c r="AC73" s="24"/>
      <c r="AD73" s="9"/>
      <c r="AE73" s="9"/>
      <c r="AF73" s="9"/>
      <c r="AG73" s="9" t="n">
        <f aca="false">BF73/100*$AG$37</f>
        <v>7421105116.93659</v>
      </c>
      <c r="AH73" s="43" t="n">
        <f aca="false">(AG73-AG72)/AG72</f>
        <v>0.0106062246863285</v>
      </c>
      <c r="AI73" s="43" t="n">
        <f aca="false">(AG73-AG69)/AG69</f>
        <v>0.0434660082511366</v>
      </c>
      <c r="AJ73" s="43" t="n">
        <f aca="false">AB73/AG73</f>
        <v>-0.00963450740600625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13367773</v>
      </c>
      <c r="AX73" s="7"/>
      <c r="AY73" s="43" t="n">
        <f aca="false">(AW73-AW72)/AW72</f>
        <v>0.00421230947211851</v>
      </c>
      <c r="AZ73" s="12" t="n">
        <f aca="false">workers_and_wage_high!B61</f>
        <v>8504.74378745511</v>
      </c>
      <c r="BA73" s="43" t="n">
        <f aca="false">(AZ73-AZ72)/AZ72</f>
        <v>0.00636709503946547</v>
      </c>
      <c r="BB73" s="48"/>
      <c r="BC73" s="48"/>
      <c r="BD73" s="48"/>
      <c r="BE73" s="48"/>
      <c r="BF73" s="7" t="n">
        <f aca="false">BF72*(1+AY73)*(1+BA73)*(1-BE73)</f>
        <v>141.323698690463</v>
      </c>
      <c r="BG73" s="7"/>
      <c r="BH73" s="7"/>
      <c r="BI73" s="43" t="n">
        <f aca="false">T80/AG80</f>
        <v>0.0168496075459328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5" t="n">
        <f aca="false">'High pensions'!Q74</f>
        <v>186665091.755637</v>
      </c>
      <c r="E74" s="6"/>
      <c r="F74" s="55" t="n">
        <f aca="false">'High pensions'!I74</f>
        <v>33928590.0232801</v>
      </c>
      <c r="G74" s="55" t="n">
        <f aca="false">'High pensions'!K74</f>
        <v>0</v>
      </c>
      <c r="H74" s="55" t="n">
        <f aca="false">'High pensions'!V74</f>
        <v>0</v>
      </c>
      <c r="I74" s="55" t="n">
        <f aca="false">'High pensions'!M74</f>
        <v>0</v>
      </c>
      <c r="J74" s="55" t="n">
        <f aca="false">'High pensions'!W74</f>
        <v>0</v>
      </c>
      <c r="K74" s="6"/>
      <c r="L74" s="55" t="n">
        <f aca="false">'High pensions'!N74</f>
        <v>4456960.13107193</v>
      </c>
      <c r="M74" s="8"/>
      <c r="N74" s="55" t="n">
        <f aca="false">'High pensions'!L74</f>
        <v>1456799.79172372</v>
      </c>
      <c r="O74" s="6"/>
      <c r="P74" s="55" t="n">
        <f aca="false">'High pensions'!X74</f>
        <v>31142069.9362653</v>
      </c>
      <c r="Q74" s="8"/>
      <c r="R74" s="55" t="n">
        <f aca="false">'High SIPA income'!G69</f>
        <v>32554382.888228</v>
      </c>
      <c r="S74" s="8"/>
      <c r="T74" s="55" t="n">
        <f aca="false">'High SIPA income'!J69</f>
        <v>124474504.516847</v>
      </c>
      <c r="U74" s="6"/>
      <c r="V74" s="55" t="n">
        <f aca="false">'High SIPA income'!F69</f>
        <v>137842.227715413</v>
      </c>
      <c r="W74" s="8"/>
      <c r="X74" s="55" t="n">
        <f aca="false">'High SIPA income'!M69</f>
        <v>346219.935004129</v>
      </c>
      <c r="Y74" s="6"/>
      <c r="Z74" s="6" t="n">
        <f aca="false">R74+V74-N74-L74-F74</f>
        <v>-7150124.83013234</v>
      </c>
      <c r="AA74" s="6"/>
      <c r="AB74" s="6" t="n">
        <f aca="false">T74-P74-D74</f>
        <v>-93332657.1750547</v>
      </c>
      <c r="AC74" s="24"/>
      <c r="AD74" s="6"/>
      <c r="AE74" s="6"/>
      <c r="AF74" s="6"/>
      <c r="AG74" s="6" t="n">
        <f aca="false">BF74/100*$AG$37</f>
        <v>7458079890.08005</v>
      </c>
      <c r="AH74" s="36" t="n">
        <f aca="false">(AG74-AG73)/AG73</f>
        <v>0.00498238100132418</v>
      </c>
      <c r="AI74" s="36"/>
      <c r="AJ74" s="36" t="n">
        <f aca="false">AB74/AG74</f>
        <v>-0.0125143010735506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0.00945728999041921</v>
      </c>
      <c r="AV74" s="5"/>
      <c r="AW74" s="5" t="n">
        <f aca="false">workers_and_wage_high!C62</f>
        <v>13363659</v>
      </c>
      <c r="AX74" s="5"/>
      <c r="AY74" s="36" t="n">
        <f aca="false">(AW74-AW73)/AW73</f>
        <v>-0.000307755076331712</v>
      </c>
      <c r="AZ74" s="11" t="n">
        <f aca="false">workers_and_wage_high!B62</f>
        <v>8549.74888994509</v>
      </c>
      <c r="BA74" s="36" t="n">
        <f aca="false">(AZ74-AZ73)/AZ73</f>
        <v>0.00529176464508832</v>
      </c>
      <c r="BB74" s="41"/>
      <c r="BC74" s="41"/>
      <c r="BD74" s="41"/>
      <c r="BE74" s="41"/>
      <c r="BF74" s="5" t="n">
        <f aca="false">BF73*(1+AY74)*(1+BA74)*(1-BE74)</f>
        <v>142.027827201856</v>
      </c>
      <c r="BG74" s="5"/>
      <c r="BH74" s="5"/>
      <c r="BI74" s="36" t="n">
        <f aca="false">T81/AG81</f>
        <v>0.0193011398351484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6" t="n">
        <f aca="false">'High pensions'!Q75</f>
        <v>190329698.521941</v>
      </c>
      <c r="E75" s="9"/>
      <c r="F75" s="56" t="n">
        <f aca="false">'High pensions'!I75</f>
        <v>34594675.6818307</v>
      </c>
      <c r="G75" s="56" t="n">
        <f aca="false">'High pensions'!K75</f>
        <v>0</v>
      </c>
      <c r="H75" s="56" t="n">
        <f aca="false">'High pensions'!V75</f>
        <v>0</v>
      </c>
      <c r="I75" s="56" t="n">
        <f aca="false">'High pensions'!M75</f>
        <v>0</v>
      </c>
      <c r="J75" s="56" t="n">
        <f aca="false">'High pensions'!W75</f>
        <v>0</v>
      </c>
      <c r="K75" s="9"/>
      <c r="L75" s="56" t="n">
        <f aca="false">'High pensions'!N75</f>
        <v>3829275.52478136</v>
      </c>
      <c r="M75" s="42"/>
      <c r="N75" s="56" t="n">
        <f aca="false">'High pensions'!L75</f>
        <v>1486338.9753915</v>
      </c>
      <c r="O75" s="9"/>
      <c r="P75" s="56" t="n">
        <f aca="false">'High pensions'!X75</f>
        <v>28047527.4034084</v>
      </c>
      <c r="Q75" s="42"/>
      <c r="R75" s="56" t="n">
        <f aca="false">'High SIPA income'!G70</f>
        <v>37776027.5128486</v>
      </c>
      <c r="S75" s="42"/>
      <c r="T75" s="56" t="n">
        <f aca="false">'High SIPA income'!J70</f>
        <v>144439915.307901</v>
      </c>
      <c r="U75" s="9"/>
      <c r="V75" s="56" t="n">
        <f aca="false">'High SIPA income'!F70</f>
        <v>137955.229403946</v>
      </c>
      <c r="W75" s="42"/>
      <c r="X75" s="56" t="n">
        <f aca="false">'High SIPA income'!M70</f>
        <v>346503.762666432</v>
      </c>
      <c r="Y75" s="9"/>
      <c r="Z75" s="9" t="n">
        <f aca="false">R75+V75-N75-L75-F75</f>
        <v>-1996307.43975103</v>
      </c>
      <c r="AA75" s="9"/>
      <c r="AB75" s="9" t="n">
        <f aca="false">T75-P75-D75</f>
        <v>-73937310.6174484</v>
      </c>
      <c r="AC75" s="24"/>
      <c r="AD75" s="9"/>
      <c r="AE75" s="9"/>
      <c r="AF75" s="9"/>
      <c r="AG75" s="9" t="n">
        <f aca="false">BF75/100*$AG$37</f>
        <v>7560639047.78562</v>
      </c>
      <c r="AH75" s="43" t="n">
        <f aca="false">(AG75-AG74)/AG74</f>
        <v>0.0137514158090463</v>
      </c>
      <c r="AI75" s="43"/>
      <c r="AJ75" s="43" t="n">
        <f aca="false">AB75/AG75</f>
        <v>-0.00977924090148218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13431430</v>
      </c>
      <c r="AX75" s="7"/>
      <c r="AY75" s="43" t="n">
        <f aca="false">(AW75-AW74)/AW74</f>
        <v>0.00507129072958237</v>
      </c>
      <c r="AZ75" s="12" t="n">
        <f aca="false">workers_and_wage_high!B63</f>
        <v>8623.58732354403</v>
      </c>
      <c r="BA75" s="43" t="n">
        <f aca="false">(AZ75-AZ74)/AZ74</f>
        <v>0.00863632775060442</v>
      </c>
      <c r="BB75" s="48"/>
      <c r="BC75" s="48"/>
      <c r="BD75" s="48"/>
      <c r="BE75" s="48"/>
      <c r="BF75" s="7" t="n">
        <f aca="false">BF74*(1+AY75)*(1+BA75)*(1-BE75)</f>
        <v>143.980910910164</v>
      </c>
      <c r="BG75" s="7"/>
      <c r="BH75" s="7"/>
      <c r="BI75" s="43" t="n">
        <f aca="false">T82/AG82</f>
        <v>0.0168346031292788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6" t="n">
        <f aca="false">'High pensions'!Q76</f>
        <v>191952214.33513</v>
      </c>
      <c r="E76" s="9"/>
      <c r="F76" s="56" t="n">
        <f aca="false">'High pensions'!I76</f>
        <v>34889587.1369627</v>
      </c>
      <c r="G76" s="56" t="n">
        <f aca="false">'High pensions'!K76</f>
        <v>0</v>
      </c>
      <c r="H76" s="56" t="n">
        <f aca="false">'High pensions'!V76</f>
        <v>0</v>
      </c>
      <c r="I76" s="56" t="n">
        <f aca="false">'High pensions'!M76</f>
        <v>0</v>
      </c>
      <c r="J76" s="56" t="n">
        <f aca="false">'High pensions'!W76</f>
        <v>0</v>
      </c>
      <c r="K76" s="9"/>
      <c r="L76" s="56" t="n">
        <f aca="false">'High pensions'!N76</f>
        <v>3784228.41013249</v>
      </c>
      <c r="M76" s="42"/>
      <c r="N76" s="56" t="n">
        <f aca="false">'High pensions'!L76</f>
        <v>1500751.60125796</v>
      </c>
      <c r="O76" s="9"/>
      <c r="P76" s="56" t="n">
        <f aca="false">'High pensions'!X76</f>
        <v>27893071.7264556</v>
      </c>
      <c r="Q76" s="42"/>
      <c r="R76" s="56" t="n">
        <f aca="false">'High SIPA income'!G71</f>
        <v>33475123.9233381</v>
      </c>
      <c r="S76" s="42"/>
      <c r="T76" s="56" t="n">
        <f aca="false">'High SIPA income'!J71</f>
        <v>127995037.666781</v>
      </c>
      <c r="U76" s="9"/>
      <c r="V76" s="56" t="n">
        <f aca="false">'High SIPA income'!F71</f>
        <v>140161.414402486</v>
      </c>
      <c r="W76" s="42"/>
      <c r="X76" s="56" t="n">
        <f aca="false">'High SIPA income'!M71</f>
        <v>352045.063321981</v>
      </c>
      <c r="Y76" s="9"/>
      <c r="Z76" s="9" t="n">
        <f aca="false">R76+V76-N76-L76-F76</f>
        <v>-6559281.81061259</v>
      </c>
      <c r="AA76" s="9"/>
      <c r="AB76" s="9" t="n">
        <f aca="false">T76-P76-D76</f>
        <v>-91850248.3948043</v>
      </c>
      <c r="AC76" s="24"/>
      <c r="AD76" s="9"/>
      <c r="AE76" s="9"/>
      <c r="AF76" s="9"/>
      <c r="AG76" s="9" t="n">
        <f aca="false">BF76/100*$AG$37</f>
        <v>7665040823.6147</v>
      </c>
      <c r="AH76" s="43" t="n">
        <f aca="false">(AG76-AG75)/AG75</f>
        <v>0.0138085914655131</v>
      </c>
      <c r="AI76" s="43"/>
      <c r="AJ76" s="43" t="n">
        <f aca="false">AB76/AG76</f>
        <v>-0.0119830083763976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13552874</v>
      </c>
      <c r="AX76" s="7"/>
      <c r="AY76" s="43" t="n">
        <f aca="false">(AW76-AW75)/AW75</f>
        <v>0.00904177738334638</v>
      </c>
      <c r="AZ76" s="12" t="n">
        <f aca="false">workers_and_wage_high!B64</f>
        <v>8664.32601089477</v>
      </c>
      <c r="BA76" s="43" t="n">
        <f aca="false">(AZ76-AZ75)/AZ75</f>
        <v>0.00472409982322823</v>
      </c>
      <c r="BB76" s="48"/>
      <c r="BC76" s="48"/>
      <c r="BD76" s="48"/>
      <c r="BE76" s="48"/>
      <c r="BF76" s="7" t="n">
        <f aca="false">BF75*(1+AY76)*(1+BA76)*(1-BE76)</f>
        <v>145.969084487755</v>
      </c>
      <c r="BG76" s="7"/>
      <c r="BH76" s="7"/>
      <c r="BI76" s="43" t="n">
        <f aca="false">T83/AG83</f>
        <v>0.0193282968058402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6" t="n">
        <f aca="false">'High pensions'!Q77</f>
        <v>194243831.892444</v>
      </c>
      <c r="E77" s="9"/>
      <c r="F77" s="56" t="n">
        <f aca="false">'High pensions'!I77</f>
        <v>35306115.7543972</v>
      </c>
      <c r="G77" s="56" t="n">
        <f aca="false">'High pensions'!K77</f>
        <v>0</v>
      </c>
      <c r="H77" s="56" t="n">
        <f aca="false">'High pensions'!V77</f>
        <v>0</v>
      </c>
      <c r="I77" s="56" t="n">
        <f aca="false">'High pensions'!M77</f>
        <v>0</v>
      </c>
      <c r="J77" s="56" t="n">
        <f aca="false">'High pensions'!W77</f>
        <v>0</v>
      </c>
      <c r="K77" s="9"/>
      <c r="L77" s="56" t="n">
        <f aca="false">'High pensions'!N77</f>
        <v>3806353.16152135</v>
      </c>
      <c r="M77" s="42"/>
      <c r="N77" s="56" t="n">
        <f aca="false">'High pensions'!L77</f>
        <v>1520929.4323078</v>
      </c>
      <c r="O77" s="9"/>
      <c r="P77" s="56" t="n">
        <f aca="false">'High pensions'!X77</f>
        <v>28118889.6396026</v>
      </c>
      <c r="Q77" s="42"/>
      <c r="R77" s="56" t="n">
        <f aca="false">'High SIPA income'!G72</f>
        <v>38482241.6841157</v>
      </c>
      <c r="S77" s="42"/>
      <c r="T77" s="56" t="n">
        <f aca="false">'High SIPA income'!J72</f>
        <v>147140186.400523</v>
      </c>
      <c r="U77" s="9"/>
      <c r="V77" s="56" t="n">
        <f aca="false">'High SIPA income'!F72</f>
        <v>144940.741359734</v>
      </c>
      <c r="W77" s="42"/>
      <c r="X77" s="56" t="n">
        <f aca="false">'High SIPA income'!M72</f>
        <v>364049.354720393</v>
      </c>
      <c r="Y77" s="9"/>
      <c r="Z77" s="9" t="n">
        <f aca="false">R77+V77-N77-L77-F77</f>
        <v>-2006215.92275091</v>
      </c>
      <c r="AA77" s="9"/>
      <c r="AB77" s="9" t="n">
        <f aca="false">T77-P77-D77</f>
        <v>-75222535.1315238</v>
      </c>
      <c r="AC77" s="24"/>
      <c r="AD77" s="9"/>
      <c r="AE77" s="9"/>
      <c r="AF77" s="9"/>
      <c r="AG77" s="9" t="n">
        <f aca="false">BF77/100*$AG$37</f>
        <v>7705564144.41144</v>
      </c>
      <c r="AH77" s="43" t="n">
        <f aca="false">(AG77-AG76)/AG76</f>
        <v>0.00528677168579328</v>
      </c>
      <c r="AI77" s="43" t="n">
        <f aca="false">(AG77-AG73)/AG73</f>
        <v>0.0383310872157904</v>
      </c>
      <c r="AJ77" s="43" t="n">
        <f aca="false">AB77/AG77</f>
        <v>-0.00976210615105708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13545461</v>
      </c>
      <c r="AX77" s="7"/>
      <c r="AY77" s="43" t="n">
        <f aca="false">(AW77-AW76)/AW76</f>
        <v>-0.00054696885693765</v>
      </c>
      <c r="AZ77" s="12" t="n">
        <f aca="false">workers_and_wage_high!B65</f>
        <v>8714.8991027262</v>
      </c>
      <c r="BA77" s="43" t="n">
        <f aca="false">(AZ77-AZ76)/AZ76</f>
        <v>0.00583693316339111</v>
      </c>
      <c r="BB77" s="48"/>
      <c r="BC77" s="48"/>
      <c r="BD77" s="48"/>
      <c r="BE77" s="48"/>
      <c r="BF77" s="7" t="n">
        <f aca="false">BF76*(1+AY77)*(1+BA77)*(1-BE77)</f>
        <v>146.740789710626</v>
      </c>
      <c r="BG77" s="7"/>
      <c r="BH77" s="7"/>
      <c r="BI77" s="43" t="n">
        <f aca="false">T84/AG84</f>
        <v>0.0169120348431747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5" t="n">
        <f aca="false">'High pensions'!Q78</f>
        <v>194981589.354698</v>
      </c>
      <c r="E78" s="6"/>
      <c r="F78" s="55" t="n">
        <f aca="false">'High pensions'!I78</f>
        <v>35440211.906163</v>
      </c>
      <c r="G78" s="55" t="n">
        <f aca="false">'High pensions'!K78</f>
        <v>0</v>
      </c>
      <c r="H78" s="55" t="n">
        <f aca="false">'High pensions'!V78</f>
        <v>0</v>
      </c>
      <c r="I78" s="55" t="n">
        <f aca="false">'High pensions'!M78</f>
        <v>0</v>
      </c>
      <c r="J78" s="55" t="n">
        <f aca="false">'High pensions'!W78</f>
        <v>0</v>
      </c>
      <c r="K78" s="6"/>
      <c r="L78" s="55" t="n">
        <f aca="false">'High pensions'!N78</f>
        <v>4619543.18219167</v>
      </c>
      <c r="M78" s="8"/>
      <c r="N78" s="55" t="n">
        <f aca="false">'High pensions'!L78</f>
        <v>1527427.63648935</v>
      </c>
      <c r="O78" s="6"/>
      <c r="P78" s="55" t="n">
        <f aca="false">'High pensions'!X78</f>
        <v>32374287.7247303</v>
      </c>
      <c r="Q78" s="8"/>
      <c r="R78" s="55" t="n">
        <f aca="false">'High SIPA income'!G73</f>
        <v>34293491.1423027</v>
      </c>
      <c r="S78" s="8"/>
      <c r="T78" s="55" t="n">
        <f aca="false">'High SIPA income'!J73</f>
        <v>131124135.657771</v>
      </c>
      <c r="U78" s="6"/>
      <c r="V78" s="55" t="n">
        <f aca="false">'High SIPA income'!F73</f>
        <v>143369.842448315</v>
      </c>
      <c r="W78" s="8"/>
      <c r="X78" s="55" t="n">
        <f aca="false">'High SIPA income'!M73</f>
        <v>360103.70955763</v>
      </c>
      <c r="Y78" s="6"/>
      <c r="Z78" s="6" t="n">
        <f aca="false">R78+V78-N78-L78-F78</f>
        <v>-7150321.740093</v>
      </c>
      <c r="AA78" s="6"/>
      <c r="AB78" s="6" t="n">
        <f aca="false">T78-P78-D78</f>
        <v>-96231741.421658</v>
      </c>
      <c r="AC78" s="24"/>
      <c r="AD78" s="6"/>
      <c r="AE78" s="6"/>
      <c r="AF78" s="6"/>
      <c r="AG78" s="6" t="n">
        <f aca="false">BF78/100*$AG$37</f>
        <v>7801898403.29355</v>
      </c>
      <c r="AH78" s="36" t="n">
        <f aca="false">(AG78-AG77)/AG77</f>
        <v>0.012501908630789</v>
      </c>
      <c r="AI78" s="36"/>
      <c r="AJ78" s="36" t="n">
        <f aca="false">AB78/AG78</f>
        <v>-0.0123344007377787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0.0102772368261356</v>
      </c>
      <c r="AV78" s="5"/>
      <c r="AW78" s="5" t="n">
        <f aca="false">workers_and_wage_high!C66</f>
        <v>13580718</v>
      </c>
      <c r="AX78" s="5"/>
      <c r="AY78" s="36" t="n">
        <f aca="false">(AW78-AW77)/AW77</f>
        <v>0.00260286453152093</v>
      </c>
      <c r="AZ78" s="11" t="n">
        <f aca="false">workers_and_wage_high!B66</f>
        <v>8800.94430924859</v>
      </c>
      <c r="BA78" s="36" t="n">
        <f aca="false">(AZ78-AZ77)/AZ77</f>
        <v>0.00987334511944905</v>
      </c>
      <c r="BB78" s="41"/>
      <c r="BC78" s="41"/>
      <c r="BD78" s="41"/>
      <c r="BE78" s="41"/>
      <c r="BF78" s="5" t="n">
        <f aca="false">BF77*(1+AY78)*(1+BA78)*(1-BE78)</f>
        <v>148.575329655998</v>
      </c>
      <c r="BG78" s="5"/>
      <c r="BH78" s="5"/>
      <c r="BI78" s="36" t="n">
        <f aca="false">T85/AG85</f>
        <v>0.0193623472794549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6" t="n">
        <f aca="false">'High pensions'!Q79</f>
        <v>198658774.108551</v>
      </c>
      <c r="E79" s="9"/>
      <c r="F79" s="56" t="n">
        <f aca="false">'High pensions'!I79</f>
        <v>36108583.7628391</v>
      </c>
      <c r="G79" s="56" t="n">
        <f aca="false">'High pensions'!K79</f>
        <v>0</v>
      </c>
      <c r="H79" s="56" t="n">
        <f aca="false">'High pensions'!V79</f>
        <v>0</v>
      </c>
      <c r="I79" s="56" t="n">
        <f aca="false">'High pensions'!M79</f>
        <v>0</v>
      </c>
      <c r="J79" s="56" t="n">
        <f aca="false">'High pensions'!W79</f>
        <v>0</v>
      </c>
      <c r="K79" s="9"/>
      <c r="L79" s="56" t="n">
        <f aca="false">'High pensions'!N79</f>
        <v>3799969.36453229</v>
      </c>
      <c r="M79" s="42"/>
      <c r="N79" s="56" t="n">
        <f aca="false">'High pensions'!L79</f>
        <v>1555356.83798596</v>
      </c>
      <c r="O79" s="9"/>
      <c r="P79" s="56" t="n">
        <f aca="false">'High pensions'!X79</f>
        <v>28275173.5149934</v>
      </c>
      <c r="Q79" s="42"/>
      <c r="R79" s="56" t="n">
        <f aca="false">'High SIPA income'!G74</f>
        <v>39835140.0024253</v>
      </c>
      <c r="S79" s="42"/>
      <c r="T79" s="56" t="n">
        <f aca="false">'High SIPA income'!J74</f>
        <v>152313110.378577</v>
      </c>
      <c r="U79" s="9"/>
      <c r="V79" s="56" t="n">
        <f aca="false">'High SIPA income'!F74</f>
        <v>141105.346666976</v>
      </c>
      <c r="W79" s="42"/>
      <c r="X79" s="56" t="n">
        <f aca="false">'High SIPA income'!M74</f>
        <v>354415.949027157</v>
      </c>
      <c r="Y79" s="9"/>
      <c r="Z79" s="9" t="n">
        <f aca="false">R79+V79-N79-L79-F79</f>
        <v>-1487664.61626508</v>
      </c>
      <c r="AA79" s="9"/>
      <c r="AB79" s="9" t="n">
        <f aca="false">T79-P79-D79</f>
        <v>-74620837.2449679</v>
      </c>
      <c r="AC79" s="24"/>
      <c r="AD79" s="9"/>
      <c r="AE79" s="9"/>
      <c r="AF79" s="9"/>
      <c r="AG79" s="9" t="n">
        <f aca="false">BF79/100*$AG$37</f>
        <v>7890647601.02325</v>
      </c>
      <c r="AH79" s="43" t="n">
        <f aca="false">(AG79-AG78)/AG78</f>
        <v>0.0113753336870206</v>
      </c>
      <c r="AI79" s="43"/>
      <c r="AJ79" s="43" t="n">
        <f aca="false">AB79/AG79</f>
        <v>-0.00945687109829758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13601808</v>
      </c>
      <c r="AX79" s="7"/>
      <c r="AY79" s="43" t="n">
        <f aca="false">(AW79-AW78)/AW78</f>
        <v>0.00155293703911678</v>
      </c>
      <c r="AZ79" s="12" t="n">
        <f aca="false">workers_and_wage_high!B67</f>
        <v>8887.25663751864</v>
      </c>
      <c r="BA79" s="43" t="n">
        <f aca="false">(AZ79-AZ78)/AZ78</f>
        <v>0.00980716673543162</v>
      </c>
      <c r="BB79" s="48"/>
      <c r="BC79" s="48"/>
      <c r="BD79" s="48"/>
      <c r="BE79" s="48"/>
      <c r="BF79" s="7" t="n">
        <f aca="false">BF78*(1+AY79)*(1+BA79)*(1-BE79)</f>
        <v>150.265423608494</v>
      </c>
      <c r="BG79" s="7"/>
      <c r="BH79" s="7"/>
      <c r="BI79" s="43" t="n">
        <f aca="false">T86/AG86</f>
        <v>0.0169595990152296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6" t="n">
        <f aca="false">'High pensions'!Q80</f>
        <v>199517756.109355</v>
      </c>
      <c r="E80" s="9"/>
      <c r="F80" s="56" t="n">
        <f aca="false">'High pensions'!I80</f>
        <v>36264713.9094484</v>
      </c>
      <c r="G80" s="56" t="n">
        <f aca="false">'High pensions'!K80</f>
        <v>0</v>
      </c>
      <c r="H80" s="56" t="n">
        <f aca="false">'High pensions'!V80</f>
        <v>0</v>
      </c>
      <c r="I80" s="56" t="n">
        <f aca="false">'High pensions'!M80</f>
        <v>0</v>
      </c>
      <c r="J80" s="56" t="n">
        <f aca="false">'High pensions'!W80</f>
        <v>0</v>
      </c>
      <c r="K80" s="9"/>
      <c r="L80" s="56" t="n">
        <f aca="false">'High pensions'!N80</f>
        <v>3715594.3361265</v>
      </c>
      <c r="M80" s="42"/>
      <c r="N80" s="56" t="n">
        <f aca="false">'High pensions'!L80</f>
        <v>1561924.89698599</v>
      </c>
      <c r="O80" s="9"/>
      <c r="P80" s="56" t="n">
        <f aca="false">'High pensions'!X80</f>
        <v>27873486.6142212</v>
      </c>
      <c r="Q80" s="42"/>
      <c r="R80" s="56" t="n">
        <f aca="false">'High SIPA income'!G75</f>
        <v>35077177.9801516</v>
      </c>
      <c r="S80" s="42"/>
      <c r="T80" s="56" t="n">
        <f aca="false">'High SIPA income'!J75</f>
        <v>134120630.205756</v>
      </c>
      <c r="U80" s="9"/>
      <c r="V80" s="56" t="n">
        <f aca="false">'High SIPA income'!F75</f>
        <v>146537.335685097</v>
      </c>
      <c r="W80" s="42"/>
      <c r="X80" s="56" t="n">
        <f aca="false">'High SIPA income'!M75</f>
        <v>368059.539354787</v>
      </c>
      <c r="Y80" s="9"/>
      <c r="Z80" s="9" t="n">
        <f aca="false">R80+V80-N80-L80-F80</f>
        <v>-6318517.82672419</v>
      </c>
      <c r="AA80" s="9"/>
      <c r="AB80" s="9" t="n">
        <f aca="false">T80-P80-D80</f>
        <v>-93270612.5178198</v>
      </c>
      <c r="AC80" s="24"/>
      <c r="AD80" s="9"/>
      <c r="AE80" s="9"/>
      <c r="AF80" s="9"/>
      <c r="AG80" s="9" t="n">
        <f aca="false">BF80/100*$AG$37</f>
        <v>7959866711.44338</v>
      </c>
      <c r="AH80" s="43" t="n">
        <f aca="false">(AG80-AG79)/AG79</f>
        <v>0.00877229777834098</v>
      </c>
      <c r="AI80" s="43"/>
      <c r="AJ80" s="43" t="n">
        <f aca="false">AB80/AG80</f>
        <v>-0.0117176098418496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13636936</v>
      </c>
      <c r="AX80" s="7"/>
      <c r="AY80" s="43" t="n">
        <f aca="false">(AW80-AW79)/AW79</f>
        <v>0.00258259784287501</v>
      </c>
      <c r="AZ80" s="12" t="n">
        <f aca="false">workers_and_wage_high!B68</f>
        <v>8942.12438802027</v>
      </c>
      <c r="BA80" s="43" t="n">
        <f aca="false">(AZ80-AZ79)/AZ79</f>
        <v>0.00617375560755144</v>
      </c>
      <c r="BB80" s="48"/>
      <c r="BC80" s="48"/>
      <c r="BD80" s="48"/>
      <c r="BE80" s="48"/>
      <c r="BF80" s="7" t="n">
        <f aca="false">BF79*(1+AY80)*(1+BA80)*(1-BE80)</f>
        <v>151.583596650176</v>
      </c>
      <c r="BG80" s="7"/>
      <c r="BH80" s="7"/>
      <c r="BI80" s="43" t="n">
        <f aca="false">T87/AG87</f>
        <v>0.0193814331042274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6" t="n">
        <f aca="false">'High pensions'!Q81</f>
        <v>202185712.562308</v>
      </c>
      <c r="E81" s="9"/>
      <c r="F81" s="56" t="n">
        <f aca="false">'High pensions'!I81</f>
        <v>36749646.5759735</v>
      </c>
      <c r="G81" s="56" t="n">
        <f aca="false">'High pensions'!K81</f>
        <v>0</v>
      </c>
      <c r="H81" s="56" t="n">
        <f aca="false">'High pensions'!V81</f>
        <v>0</v>
      </c>
      <c r="I81" s="56" t="n">
        <f aca="false">'High pensions'!M81</f>
        <v>0</v>
      </c>
      <c r="J81" s="56" t="n">
        <f aca="false">'High pensions'!W81</f>
        <v>0</v>
      </c>
      <c r="K81" s="9"/>
      <c r="L81" s="56" t="n">
        <f aca="false">'High pensions'!N81</f>
        <v>3782683.14155263</v>
      </c>
      <c r="M81" s="42"/>
      <c r="N81" s="56" t="n">
        <f aca="false">'High pensions'!L81</f>
        <v>1583835.60901134</v>
      </c>
      <c r="O81" s="9"/>
      <c r="P81" s="56" t="n">
        <f aca="false">'High pensions'!X81</f>
        <v>28342157.0173625</v>
      </c>
      <c r="Q81" s="42"/>
      <c r="R81" s="56" t="n">
        <f aca="false">'High SIPA income'!G76</f>
        <v>40520634.3076126</v>
      </c>
      <c r="S81" s="42"/>
      <c r="T81" s="56" t="n">
        <f aca="false">'High SIPA income'!J76</f>
        <v>154934157.267417</v>
      </c>
      <c r="U81" s="9"/>
      <c r="V81" s="56" t="n">
        <f aca="false">'High SIPA income'!F76</f>
        <v>146877.614520366</v>
      </c>
      <c r="W81" s="42"/>
      <c r="X81" s="56" t="n">
        <f aca="false">'High SIPA income'!M76</f>
        <v>368914.221683873</v>
      </c>
      <c r="Y81" s="9"/>
      <c r="Z81" s="9" t="n">
        <f aca="false">R81+V81-N81-L81-F81</f>
        <v>-1448653.40440448</v>
      </c>
      <c r="AA81" s="9"/>
      <c r="AB81" s="9" t="n">
        <f aca="false">T81-P81-D81</f>
        <v>-75593712.3122532</v>
      </c>
      <c r="AC81" s="24"/>
      <c r="AD81" s="9"/>
      <c r="AE81" s="9"/>
      <c r="AF81" s="9"/>
      <c r="AG81" s="9" t="n">
        <f aca="false">BF81/100*$AG$37</f>
        <v>8027202465.28</v>
      </c>
      <c r="AH81" s="43" t="n">
        <f aca="false">(AG81-AG80)/AG80</f>
        <v>0.00845940720839171</v>
      </c>
      <c r="AI81" s="43" t="n">
        <f aca="false">(AG81-AG77)/AG77</f>
        <v>0.0417410477468849</v>
      </c>
      <c r="AJ81" s="43" t="n">
        <f aca="false">AB81/AG81</f>
        <v>-0.00941719268191106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13693554</v>
      </c>
      <c r="AX81" s="7"/>
      <c r="AY81" s="43" t="n">
        <f aca="false">(AW81-AW80)/AW80</f>
        <v>0.00415181240126081</v>
      </c>
      <c r="AZ81" s="12" t="n">
        <f aca="false">workers_and_wage_high!B69</f>
        <v>8980.48417396383</v>
      </c>
      <c r="BA81" s="43" t="n">
        <f aca="false">(AZ81-AZ80)/AZ80</f>
        <v>0.00428978442694841</v>
      </c>
      <c r="BB81" s="48"/>
      <c r="BC81" s="48"/>
      <c r="BD81" s="48"/>
      <c r="BE81" s="48"/>
      <c r="BF81" s="7" t="n">
        <f aca="false">BF80*(1+AY81)*(1+BA81)*(1-BE81)</f>
        <v>152.865904020353</v>
      </c>
      <c r="BG81" s="7"/>
      <c r="BH81" s="7"/>
      <c r="BI81" s="43" t="n">
        <f aca="false">T88/AG88</f>
        <v>0.016959629170363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5" t="n">
        <f aca="false">'High pensions'!Q82</f>
        <v>202572637.03915</v>
      </c>
      <c r="E82" s="6"/>
      <c r="F82" s="55" t="n">
        <f aca="false">'High pensions'!I82</f>
        <v>36819974.6797516</v>
      </c>
      <c r="G82" s="55" t="n">
        <f aca="false">'High pensions'!K82</f>
        <v>0</v>
      </c>
      <c r="H82" s="55" t="n">
        <f aca="false">'High pensions'!V82</f>
        <v>0</v>
      </c>
      <c r="I82" s="55" t="n">
        <f aca="false">'High pensions'!M82</f>
        <v>0</v>
      </c>
      <c r="J82" s="55" t="n">
        <f aca="false">'High pensions'!W82</f>
        <v>0</v>
      </c>
      <c r="K82" s="6"/>
      <c r="L82" s="55" t="n">
        <f aca="false">'High pensions'!N82</f>
        <v>4633347.48906763</v>
      </c>
      <c r="M82" s="8"/>
      <c r="N82" s="55" t="n">
        <f aca="false">'High pensions'!L82</f>
        <v>1587385.48553751</v>
      </c>
      <c r="O82" s="6"/>
      <c r="P82" s="55" t="n">
        <f aca="false">'High pensions'!X82</f>
        <v>32775788.7337701</v>
      </c>
      <c r="Q82" s="8"/>
      <c r="R82" s="55" t="n">
        <f aca="false">'High SIPA income'!G77</f>
        <v>35527234.4080317</v>
      </c>
      <c r="S82" s="8"/>
      <c r="T82" s="55" t="n">
        <f aca="false">'High SIPA income'!J77</f>
        <v>135841459.964911</v>
      </c>
      <c r="U82" s="6"/>
      <c r="V82" s="55" t="n">
        <f aca="false">'High SIPA income'!F77</f>
        <v>153078.195047142</v>
      </c>
      <c r="W82" s="8"/>
      <c r="X82" s="55" t="n">
        <f aca="false">'High SIPA income'!M77</f>
        <v>384488.292290163</v>
      </c>
      <c r="Y82" s="6"/>
      <c r="Z82" s="6" t="n">
        <f aca="false">R82+V82-N82-L82-F82</f>
        <v>-7360395.05127795</v>
      </c>
      <c r="AA82" s="6"/>
      <c r="AB82" s="6" t="n">
        <f aca="false">T82-P82-D82</f>
        <v>-99506965.8080086</v>
      </c>
      <c r="AC82" s="24"/>
      <c r="AD82" s="6"/>
      <c r="AE82" s="6"/>
      <c r="AF82" s="6"/>
      <c r="AG82" s="6" t="n">
        <f aca="false">BF82/100*$AG$37</f>
        <v>8069181014.94503</v>
      </c>
      <c r="AH82" s="36" t="n">
        <f aca="false">(AG82-AG81)/AG81</f>
        <v>0.00522953667191113</v>
      </c>
      <c r="AI82" s="36"/>
      <c r="AJ82" s="36" t="n">
        <f aca="false">AB82/AG82</f>
        <v>-0.0123317305218101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0.00650038677421381</v>
      </c>
      <c r="AV82" s="5"/>
      <c r="AW82" s="5" t="n">
        <f aca="false">workers_and_wage_high!C70</f>
        <v>13687857</v>
      </c>
      <c r="AX82" s="5"/>
      <c r="AY82" s="36" t="n">
        <f aca="false">(AW82-AW81)/AW81</f>
        <v>-0.000416035165158731</v>
      </c>
      <c r="AZ82" s="11" t="n">
        <f aca="false">workers_and_wage_high!B70</f>
        <v>9031.20524424847</v>
      </c>
      <c r="BA82" s="36" t="n">
        <f aca="false">(AZ82-AZ81)/AZ81</f>
        <v>0.00564792157105352</v>
      </c>
      <c r="BB82" s="41"/>
      <c r="BC82" s="41"/>
      <c r="BD82" s="41"/>
      <c r="BE82" s="41"/>
      <c r="BF82" s="5" t="n">
        <f aca="false">BF81*(1+AY82)*(1+BA82)*(1-BE82)</f>
        <v>153.665321871312</v>
      </c>
      <c r="BG82" s="5"/>
      <c r="BH82" s="5"/>
      <c r="BI82" s="36" t="n">
        <f aca="false">T89/AG89</f>
        <v>0.0194174163493038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6" t="n">
        <f aca="false">'High pensions'!Q83</f>
        <v>206730587.856655</v>
      </c>
      <c r="E83" s="9"/>
      <c r="F83" s="56" t="n">
        <f aca="false">'High pensions'!I83</f>
        <v>37575731.4594326</v>
      </c>
      <c r="G83" s="56" t="n">
        <f aca="false">'High pensions'!K83</f>
        <v>0</v>
      </c>
      <c r="H83" s="56" t="n">
        <f aca="false">'High pensions'!V83</f>
        <v>0</v>
      </c>
      <c r="I83" s="56" t="n">
        <f aca="false">'High pensions'!M83</f>
        <v>0</v>
      </c>
      <c r="J83" s="56" t="n">
        <f aca="false">'High pensions'!W83</f>
        <v>0</v>
      </c>
      <c r="K83" s="9"/>
      <c r="L83" s="56" t="n">
        <f aca="false">'High pensions'!N83</f>
        <v>3917396.60016252</v>
      </c>
      <c r="M83" s="42"/>
      <c r="N83" s="56" t="n">
        <f aca="false">'High pensions'!L83</f>
        <v>1619738.51092222</v>
      </c>
      <c r="O83" s="9"/>
      <c r="P83" s="56" t="n">
        <f aca="false">'High pensions'!X83</f>
        <v>29238712.967735</v>
      </c>
      <c r="Q83" s="42"/>
      <c r="R83" s="56" t="n">
        <f aca="false">'High SIPA income'!G78</f>
        <v>41300134.4338443</v>
      </c>
      <c r="S83" s="42"/>
      <c r="T83" s="56" t="n">
        <f aca="false">'High SIPA income'!J78</f>
        <v>157914643.560665</v>
      </c>
      <c r="U83" s="9"/>
      <c r="V83" s="56" t="n">
        <f aca="false">'High SIPA income'!F78</f>
        <v>149256.052966882</v>
      </c>
      <c r="W83" s="42"/>
      <c r="X83" s="56" t="n">
        <f aca="false">'High SIPA income'!M78</f>
        <v>374888.173338689</v>
      </c>
      <c r="Y83" s="9"/>
      <c r="Z83" s="9" t="n">
        <f aca="false">R83+V83-N83-L83-F83</f>
        <v>-1663476.08370616</v>
      </c>
      <c r="AA83" s="9"/>
      <c r="AB83" s="9" t="n">
        <f aca="false">T83-P83-D83</f>
        <v>-78054657.263725</v>
      </c>
      <c r="AC83" s="24"/>
      <c r="AD83" s="9"/>
      <c r="AE83" s="9"/>
      <c r="AF83" s="9"/>
      <c r="AG83" s="9" t="n">
        <f aca="false">BF83/100*$AG$37</f>
        <v>8170127205.04943</v>
      </c>
      <c r="AH83" s="43" t="n">
        <f aca="false">(AG83-AG82)/AG82</f>
        <v>0.0125100911625896</v>
      </c>
      <c r="AI83" s="43"/>
      <c r="AJ83" s="43" t="n">
        <f aca="false">AB83/AG83</f>
        <v>-0.00955366487017293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13791619</v>
      </c>
      <c r="AX83" s="7"/>
      <c r="AY83" s="43" t="n">
        <f aca="false">(AW83-AW82)/AW82</f>
        <v>0.00758058766978644</v>
      </c>
      <c r="AZ83" s="12" t="n">
        <f aca="false">workers_and_wage_high!B71</f>
        <v>9075.38965822046</v>
      </c>
      <c r="BA83" s="43" t="n">
        <f aca="false">(AZ83-AZ82)/AZ82</f>
        <v>0.00489241610361267</v>
      </c>
      <c r="BB83" s="48"/>
      <c r="BC83" s="48"/>
      <c r="BD83" s="48"/>
      <c r="BE83" s="48"/>
      <c r="BF83" s="7" t="n">
        <f aca="false">BF82*(1+AY83)*(1+BA83)*(1-BE83)</f>
        <v>155.587689056451</v>
      </c>
      <c r="BG83" s="7"/>
      <c r="BH83" s="7"/>
      <c r="BI83" s="43" t="n">
        <f aca="false">T90/AG90</f>
        <v>0.0169845147007995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6" t="n">
        <f aca="false">'High pensions'!Q84</f>
        <v>207857074.941248</v>
      </c>
      <c r="E84" s="9"/>
      <c r="F84" s="56" t="n">
        <f aca="false">'High pensions'!I84</f>
        <v>37780483.8215384</v>
      </c>
      <c r="G84" s="56" t="n">
        <f aca="false">'High pensions'!K84</f>
        <v>0</v>
      </c>
      <c r="H84" s="56" t="n">
        <f aca="false">'High pensions'!V84</f>
        <v>0</v>
      </c>
      <c r="I84" s="56" t="n">
        <f aca="false">'High pensions'!M84</f>
        <v>0</v>
      </c>
      <c r="J84" s="56" t="n">
        <f aca="false">'High pensions'!W84</f>
        <v>0</v>
      </c>
      <c r="K84" s="9"/>
      <c r="L84" s="56" t="n">
        <f aca="false">'High pensions'!N84</f>
        <v>3887305.70399681</v>
      </c>
      <c r="M84" s="42"/>
      <c r="N84" s="56" t="n">
        <f aca="false">'High pensions'!L84</f>
        <v>1628320.3987166</v>
      </c>
      <c r="O84" s="9"/>
      <c r="P84" s="56" t="n">
        <f aca="false">'High pensions'!X84</f>
        <v>29129786.1790636</v>
      </c>
      <c r="Q84" s="42"/>
      <c r="R84" s="56" t="n">
        <f aca="false">'High SIPA income'!G79</f>
        <v>36335212.6480773</v>
      </c>
      <c r="S84" s="42"/>
      <c r="T84" s="56" t="n">
        <f aca="false">'High SIPA income'!J79</f>
        <v>138930834.794573</v>
      </c>
      <c r="U84" s="9"/>
      <c r="V84" s="56" t="n">
        <f aca="false">'High SIPA income'!F79</f>
        <v>152774.762888956</v>
      </c>
      <c r="W84" s="42"/>
      <c r="X84" s="56" t="n">
        <f aca="false">'High SIPA income'!M79</f>
        <v>383726.158190718</v>
      </c>
      <c r="Y84" s="9"/>
      <c r="Z84" s="9" t="n">
        <f aca="false">R84+V84-N84-L84-F84</f>
        <v>-6808122.51328562</v>
      </c>
      <c r="AA84" s="9"/>
      <c r="AB84" s="9" t="n">
        <f aca="false">T84-P84-D84</f>
        <v>-98056026.325738</v>
      </c>
      <c r="AC84" s="24"/>
      <c r="AD84" s="9"/>
      <c r="AE84" s="9"/>
      <c r="AF84" s="9"/>
      <c r="AG84" s="9" t="n">
        <f aca="false">BF84/100*$AG$37</f>
        <v>8214909446.60878</v>
      </c>
      <c r="AH84" s="43" t="n">
        <f aca="false">(AG84-AG83)/AG83</f>
        <v>0.00548121717513396</v>
      </c>
      <c r="AI84" s="43"/>
      <c r="AJ84" s="43" t="n">
        <f aca="false">AB84/AG84</f>
        <v>-0.0119363490204042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13809056</v>
      </c>
      <c r="AX84" s="7"/>
      <c r="AY84" s="43" t="n">
        <f aca="false">(AW84-AW83)/AW83</f>
        <v>0.00126431856912521</v>
      </c>
      <c r="AZ84" s="12" t="n">
        <f aca="false">workers_and_wage_high!B72</f>
        <v>9113.61133184749</v>
      </c>
      <c r="BA84" s="43" t="n">
        <f aca="false">(AZ84-AZ83)/AZ83</f>
        <v>0.00421157383500383</v>
      </c>
      <c r="BB84" s="48"/>
      <c r="BC84" s="48"/>
      <c r="BD84" s="48"/>
      <c r="BE84" s="48"/>
      <c r="BF84" s="7" t="n">
        <f aca="false">BF83*(1+AY84)*(1+BA84)*(1-BE84)</f>
        <v>156.440498969946</v>
      </c>
      <c r="BG84" s="7"/>
      <c r="BH84" s="7"/>
      <c r="BI84" s="43" t="n">
        <f aca="false">T91/AG91</f>
        <v>0.0194916229819968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6" t="n">
        <f aca="false">'High pensions'!Q85</f>
        <v>209452333.634687</v>
      </c>
      <c r="E85" s="9"/>
      <c r="F85" s="56" t="n">
        <f aca="false">'High pensions'!I85</f>
        <v>38070440.9725071</v>
      </c>
      <c r="G85" s="56" t="n">
        <f aca="false">'High pensions'!K85</f>
        <v>0</v>
      </c>
      <c r="H85" s="56" t="n">
        <f aca="false">'High pensions'!V85</f>
        <v>0</v>
      </c>
      <c r="I85" s="56" t="n">
        <f aca="false">'High pensions'!M85</f>
        <v>0</v>
      </c>
      <c r="J85" s="56" t="n">
        <f aca="false">'High pensions'!W85</f>
        <v>0</v>
      </c>
      <c r="K85" s="9"/>
      <c r="L85" s="56" t="n">
        <f aca="false">'High pensions'!N85</f>
        <v>3799389.06355631</v>
      </c>
      <c r="M85" s="42"/>
      <c r="N85" s="56" t="n">
        <f aca="false">'High pensions'!L85</f>
        <v>1641356.37121315</v>
      </c>
      <c r="O85" s="9"/>
      <c r="P85" s="56" t="n">
        <f aca="false">'High pensions'!X85</f>
        <v>28745306.3883219</v>
      </c>
      <c r="Q85" s="42"/>
      <c r="R85" s="56" t="n">
        <f aca="false">'High SIPA income'!G80</f>
        <v>41715342.569117</v>
      </c>
      <c r="S85" s="42"/>
      <c r="T85" s="56" t="n">
        <f aca="false">'High SIPA income'!J80</f>
        <v>159502227.852675</v>
      </c>
      <c r="U85" s="9"/>
      <c r="V85" s="56" t="n">
        <f aca="false">'High SIPA income'!F80</f>
        <v>153178.146999948</v>
      </c>
      <c r="W85" s="42"/>
      <c r="X85" s="56" t="n">
        <f aca="false">'High SIPA income'!M80</f>
        <v>384739.342778663</v>
      </c>
      <c r="Y85" s="9"/>
      <c r="Z85" s="9" t="n">
        <f aca="false">R85+V85-N85-L85-F85</f>
        <v>-1642665.6911597</v>
      </c>
      <c r="AA85" s="9"/>
      <c r="AB85" s="9" t="n">
        <f aca="false">T85-P85-D85</f>
        <v>-78695412.1703341</v>
      </c>
      <c r="AC85" s="24"/>
      <c r="AD85" s="9"/>
      <c r="AE85" s="9"/>
      <c r="AF85" s="9"/>
      <c r="AG85" s="9" t="n">
        <f aca="false">BF85/100*$AG$37</f>
        <v>8237752662.45329</v>
      </c>
      <c r="AH85" s="43" t="n">
        <f aca="false">(AG85-AG84)/AG84</f>
        <v>0.00278070208722056</v>
      </c>
      <c r="AI85" s="43" t="n">
        <f aca="false">(AG85-AG81)/AG81</f>
        <v>0.0262295859714499</v>
      </c>
      <c r="AJ85" s="43" t="n">
        <f aca="false">AB85/AG85</f>
        <v>-0.00955301954245586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13803129</v>
      </c>
      <c r="AX85" s="7"/>
      <c r="AY85" s="43" t="n">
        <f aca="false">(AW85-AW84)/AW84</f>
        <v>-0.000429211091619876</v>
      </c>
      <c r="AZ85" s="12" t="n">
        <f aca="false">workers_and_wage_high!B73</f>
        <v>9142.87779445878</v>
      </c>
      <c r="BA85" s="43" t="n">
        <f aca="false">(AZ85-AZ84)/AZ84</f>
        <v>0.00321129150077068</v>
      </c>
      <c r="BB85" s="48"/>
      <c r="BC85" s="48"/>
      <c r="BD85" s="48"/>
      <c r="BE85" s="48"/>
      <c r="BF85" s="7" t="n">
        <f aca="false">BF84*(1+AY85)*(1+BA85)*(1-BE85)</f>
        <v>156.875513391958</v>
      </c>
      <c r="BG85" s="7"/>
      <c r="BH85" s="7"/>
      <c r="BI85" s="43" t="n">
        <f aca="false">T92/AG92</f>
        <v>0.0170445884601316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5" t="n">
        <f aca="false">'High pensions'!Q86</f>
        <v>210504237.274211</v>
      </c>
      <c r="E86" s="6"/>
      <c r="F86" s="55" t="n">
        <f aca="false">'High pensions'!I86</f>
        <v>38261636.9106106</v>
      </c>
      <c r="G86" s="55" t="n">
        <f aca="false">'High pensions'!K86</f>
        <v>0</v>
      </c>
      <c r="H86" s="55" t="n">
        <f aca="false">'High pensions'!V86</f>
        <v>0</v>
      </c>
      <c r="I86" s="55" t="n">
        <f aca="false">'High pensions'!M86</f>
        <v>0</v>
      </c>
      <c r="J86" s="55" t="n">
        <f aca="false">'High pensions'!W86</f>
        <v>0</v>
      </c>
      <c r="K86" s="6"/>
      <c r="L86" s="55" t="n">
        <f aca="false">'High pensions'!N86</f>
        <v>4704812.20271964</v>
      </c>
      <c r="M86" s="8"/>
      <c r="N86" s="55" t="n">
        <f aca="false">'High pensions'!L86</f>
        <v>1649767.10832848</v>
      </c>
      <c r="O86" s="6"/>
      <c r="P86" s="55" t="n">
        <f aca="false">'High pensions'!X86</f>
        <v>33489824.7556809</v>
      </c>
      <c r="Q86" s="8"/>
      <c r="R86" s="55" t="n">
        <f aca="false">'High SIPA income'!G81</f>
        <v>36919983.520147</v>
      </c>
      <c r="S86" s="8"/>
      <c r="T86" s="55" t="n">
        <f aca="false">'High SIPA income'!J81</f>
        <v>141166756.907018</v>
      </c>
      <c r="U86" s="6"/>
      <c r="V86" s="55" t="n">
        <f aca="false">'High SIPA income'!F81</f>
        <v>149419.607360583</v>
      </c>
      <c r="W86" s="8"/>
      <c r="X86" s="55" t="n">
        <f aca="false">'High SIPA income'!M81</f>
        <v>375298.974821625</v>
      </c>
      <c r="Y86" s="6"/>
      <c r="Z86" s="6" t="n">
        <f aca="false">R86+V86-N86-L86-F86</f>
        <v>-7546813.09415108</v>
      </c>
      <c r="AA86" s="6"/>
      <c r="AB86" s="6" t="n">
        <f aca="false">T86-P86-D86</f>
        <v>-102827305.122874</v>
      </c>
      <c r="AC86" s="24"/>
      <c r="AD86" s="6"/>
      <c r="AE86" s="6"/>
      <c r="AF86" s="6"/>
      <c r="AG86" s="6" t="n">
        <f aca="false">BF86/100*$AG$37</f>
        <v>8323708407.2714</v>
      </c>
      <c r="AH86" s="36" t="n">
        <f aca="false">(AG86-AG85)/AG85</f>
        <v>0.0104343682482578</v>
      </c>
      <c r="AI86" s="36"/>
      <c r="AJ86" s="36" t="n">
        <f aca="false">AB86/AG86</f>
        <v>-0.0123535448494383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0.00823433980546596</v>
      </c>
      <c r="AV86" s="5"/>
      <c r="AW86" s="5" t="n">
        <f aca="false">workers_and_wage_high!C74</f>
        <v>13842331</v>
      </c>
      <c r="AX86" s="5"/>
      <c r="AY86" s="36" t="n">
        <f aca="false">(AW86-AW85)/AW85</f>
        <v>0.00284008068025735</v>
      </c>
      <c r="AZ86" s="11" t="n">
        <f aca="false">workers_and_wage_high!B74</f>
        <v>9212.11479895017</v>
      </c>
      <c r="BA86" s="36" t="n">
        <f aca="false">(AZ86-AZ85)/AZ85</f>
        <v>0.00757278026108518</v>
      </c>
      <c r="BB86" s="41"/>
      <c r="BC86" s="41"/>
      <c r="BD86" s="41"/>
      <c r="BE86" s="41"/>
      <c r="BF86" s="5" t="n">
        <f aca="false">BF85*(1+AY86)*(1+BA86)*(1-BE86)</f>
        <v>158.512410267824</v>
      </c>
      <c r="BG86" s="5"/>
      <c r="BH86" s="5"/>
      <c r="BI86" s="36" t="n">
        <f aca="false">T93/AG93</f>
        <v>0.0194539892339142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6" t="n">
        <f aca="false">'High pensions'!Q87</f>
        <v>214814636.253052</v>
      </c>
      <c r="E87" s="9"/>
      <c r="F87" s="56" t="n">
        <f aca="false">'High pensions'!I87</f>
        <v>39045102.9481776</v>
      </c>
      <c r="G87" s="56" t="n">
        <f aca="false">'High pensions'!K87</f>
        <v>0</v>
      </c>
      <c r="H87" s="56" t="n">
        <f aca="false">'High pensions'!V87</f>
        <v>0</v>
      </c>
      <c r="I87" s="56" t="n">
        <f aca="false">'High pensions'!M87</f>
        <v>0</v>
      </c>
      <c r="J87" s="56" t="n">
        <f aca="false">'High pensions'!W87</f>
        <v>0</v>
      </c>
      <c r="K87" s="9"/>
      <c r="L87" s="56" t="n">
        <f aca="false">'High pensions'!N87</f>
        <v>4000593.09165415</v>
      </c>
      <c r="M87" s="42"/>
      <c r="N87" s="56" t="n">
        <f aca="false">'High pensions'!L87</f>
        <v>1685324.23026259</v>
      </c>
      <c r="O87" s="9"/>
      <c r="P87" s="56" t="n">
        <f aca="false">'High pensions'!X87</f>
        <v>30031253.2344797</v>
      </c>
      <c r="Q87" s="42"/>
      <c r="R87" s="56" t="n">
        <f aca="false">'High SIPA income'!G82</f>
        <v>42538109.1983029</v>
      </c>
      <c r="S87" s="42"/>
      <c r="T87" s="56" t="n">
        <f aca="false">'High SIPA income'!J82</f>
        <v>162648147.36995</v>
      </c>
      <c r="U87" s="9"/>
      <c r="V87" s="56" t="n">
        <f aca="false">'High SIPA income'!F82</f>
        <v>155604.563637577</v>
      </c>
      <c r="W87" s="42"/>
      <c r="X87" s="56" t="n">
        <f aca="false">'High SIPA income'!M82</f>
        <v>390833.801817061</v>
      </c>
      <c r="Y87" s="9"/>
      <c r="Z87" s="9" t="n">
        <f aca="false">R87+V87-N87-L87-F87</f>
        <v>-2037306.50815385</v>
      </c>
      <c r="AA87" s="9"/>
      <c r="AB87" s="9" t="n">
        <f aca="false">T87-P87-D87</f>
        <v>-82197742.1175815</v>
      </c>
      <c r="AC87" s="24"/>
      <c r="AD87" s="9"/>
      <c r="AE87" s="9"/>
      <c r="AF87" s="9"/>
      <c r="AG87" s="9" t="n">
        <f aca="false">BF87/100*$AG$37</f>
        <v>8391956698.72699</v>
      </c>
      <c r="AH87" s="43" t="n">
        <f aca="false">(AG87-AG86)/AG86</f>
        <v>0.00819926505305892</v>
      </c>
      <c r="AI87" s="43"/>
      <c r="AJ87" s="43" t="n">
        <f aca="false">AB87/AG87</f>
        <v>-0.00979482438583726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13899259</v>
      </c>
      <c r="AX87" s="7"/>
      <c r="AY87" s="43" t="n">
        <f aca="false">(AW87-AW86)/AW86</f>
        <v>0.00411260213326787</v>
      </c>
      <c r="AZ87" s="12" t="n">
        <f aca="false">workers_and_wage_high!B75</f>
        <v>9249.60741470038</v>
      </c>
      <c r="BA87" s="43" t="n">
        <f aca="false">(AZ87-AZ86)/AZ86</f>
        <v>0.00406992493780961</v>
      </c>
      <c r="BB87" s="48"/>
      <c r="BC87" s="48"/>
      <c r="BD87" s="48"/>
      <c r="BE87" s="48"/>
      <c r="BF87" s="7" t="n">
        <f aca="false">BF86*(1+AY87)*(1+BA87)*(1-BE87)</f>
        <v>159.812095533809</v>
      </c>
      <c r="BG87" s="7"/>
      <c r="BH87" s="7"/>
      <c r="BI87" s="43" t="n">
        <f aca="false">T94/AG94</f>
        <v>0.0170623663817333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6" t="n">
        <f aca="false">'High pensions'!Q88</f>
        <v>215993054.575189</v>
      </c>
      <c r="E88" s="9"/>
      <c r="F88" s="56" t="n">
        <f aca="false">'High pensions'!I88</f>
        <v>39259294.4274288</v>
      </c>
      <c r="G88" s="56" t="n">
        <f aca="false">'High pensions'!K88</f>
        <v>0</v>
      </c>
      <c r="H88" s="56" t="n">
        <f aca="false">'High pensions'!V88</f>
        <v>0</v>
      </c>
      <c r="I88" s="56" t="n">
        <f aca="false">'High pensions'!M88</f>
        <v>0</v>
      </c>
      <c r="J88" s="56" t="n">
        <f aca="false">'High pensions'!W88</f>
        <v>0</v>
      </c>
      <c r="K88" s="9"/>
      <c r="L88" s="56" t="n">
        <f aca="false">'High pensions'!N88</f>
        <v>3965874.31905848</v>
      </c>
      <c r="M88" s="42"/>
      <c r="N88" s="56" t="n">
        <f aca="false">'High pensions'!L88</f>
        <v>1694899.39592835</v>
      </c>
      <c r="O88" s="9"/>
      <c r="P88" s="56" t="n">
        <f aca="false">'High pensions'!X88</f>
        <v>29903777.0947971</v>
      </c>
      <c r="Q88" s="42"/>
      <c r="R88" s="56" t="n">
        <f aca="false">'High SIPA income'!G83</f>
        <v>37524148.4113491</v>
      </c>
      <c r="S88" s="42"/>
      <c r="T88" s="56" t="n">
        <f aca="false">'High SIPA income'!J83</f>
        <v>143476833.732527</v>
      </c>
      <c r="U88" s="9"/>
      <c r="V88" s="56" t="n">
        <f aca="false">'High SIPA income'!F83</f>
        <v>160039.177895734</v>
      </c>
      <c r="W88" s="42"/>
      <c r="X88" s="56" t="n">
        <f aca="false">'High SIPA income'!M83</f>
        <v>401972.274298783</v>
      </c>
      <c r="Y88" s="9"/>
      <c r="Z88" s="9" t="n">
        <f aca="false">R88+V88-N88-L88-F88</f>
        <v>-7235880.55317075</v>
      </c>
      <c r="AA88" s="9"/>
      <c r="AB88" s="9" t="n">
        <f aca="false">T88-P88-D88</f>
        <v>-102419997.937459</v>
      </c>
      <c r="AC88" s="24"/>
      <c r="AD88" s="9"/>
      <c r="AE88" s="9"/>
      <c r="AF88" s="9"/>
      <c r="AG88" s="9" t="n">
        <f aca="false">BF88/100*$AG$37</f>
        <v>8459903945.4974</v>
      </c>
      <c r="AH88" s="43" t="n">
        <f aca="false">(AG88-AG87)/AG87</f>
        <v>0.00809671083988231</v>
      </c>
      <c r="AI88" s="43"/>
      <c r="AJ88" s="43" t="n">
        <f aca="false">AB88/AG88</f>
        <v>-0.0121065201918716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13958101</v>
      </c>
      <c r="AX88" s="7"/>
      <c r="AY88" s="43" t="n">
        <f aca="false">(AW88-AW87)/AW87</f>
        <v>0.00423346309324835</v>
      </c>
      <c r="AZ88" s="12" t="n">
        <f aca="false">workers_and_wage_high!B76</f>
        <v>9285.19030086713</v>
      </c>
      <c r="BA88" s="43" t="n">
        <f aca="false">(AZ88-AZ87)/AZ87</f>
        <v>0.00384696177593446</v>
      </c>
      <c r="BB88" s="48"/>
      <c r="BC88" s="48"/>
      <c r="BD88" s="48"/>
      <c r="BE88" s="48"/>
      <c r="BF88" s="7" t="n">
        <f aca="false">BF87*(1+AY88)*(1+BA88)*(1-BE88)</f>
        <v>161.106047860062</v>
      </c>
      <c r="BG88" s="7"/>
      <c r="BH88" s="7"/>
      <c r="BI88" s="43" t="n">
        <f aca="false">T95/AG95</f>
        <v>0.0194783802776283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6" t="n">
        <f aca="false">'High pensions'!Q89</f>
        <v>217716899.218071</v>
      </c>
      <c r="E89" s="9"/>
      <c r="F89" s="56" t="n">
        <f aca="false">'High pensions'!I89</f>
        <v>39572623.5968095</v>
      </c>
      <c r="G89" s="56" t="n">
        <f aca="false">'High pensions'!K89</f>
        <v>0</v>
      </c>
      <c r="H89" s="56" t="n">
        <f aca="false">'High pensions'!V89</f>
        <v>0</v>
      </c>
      <c r="I89" s="56" t="n">
        <f aca="false">'High pensions'!M89</f>
        <v>0</v>
      </c>
      <c r="J89" s="56" t="n">
        <f aca="false">'High pensions'!W89</f>
        <v>0</v>
      </c>
      <c r="K89" s="9"/>
      <c r="L89" s="56" t="n">
        <f aca="false">'High pensions'!N89</f>
        <v>3921465.96520206</v>
      </c>
      <c r="M89" s="42"/>
      <c r="N89" s="56" t="n">
        <f aca="false">'High pensions'!L89</f>
        <v>1708747.53439172</v>
      </c>
      <c r="O89" s="9"/>
      <c r="P89" s="56" t="n">
        <f aca="false">'High pensions'!X89</f>
        <v>29749530.3074917</v>
      </c>
      <c r="Q89" s="42"/>
      <c r="R89" s="56" t="n">
        <f aca="false">'High SIPA income'!G84</f>
        <v>43228809.6227544</v>
      </c>
      <c r="S89" s="42"/>
      <c r="T89" s="56" t="n">
        <f aca="false">'High SIPA income'!J84</f>
        <v>165289100.30702</v>
      </c>
      <c r="U89" s="9"/>
      <c r="V89" s="56" t="n">
        <f aca="false">'High SIPA income'!F84</f>
        <v>163148.60986922</v>
      </c>
      <c r="W89" s="42"/>
      <c r="X89" s="56" t="n">
        <f aca="false">'High SIPA income'!M84</f>
        <v>409782.270942066</v>
      </c>
      <c r="Y89" s="9"/>
      <c r="Z89" s="9" t="n">
        <f aca="false">R89+V89-N89-L89-F89</f>
        <v>-1810878.86377969</v>
      </c>
      <c r="AA89" s="9"/>
      <c r="AB89" s="9" t="n">
        <f aca="false">T89-P89-D89</f>
        <v>-82177329.2185421</v>
      </c>
      <c r="AC89" s="24"/>
      <c r="AD89" s="9"/>
      <c r="AE89" s="9"/>
      <c r="AF89" s="9"/>
      <c r="AG89" s="9" t="n">
        <f aca="false">BF89/100*$AG$37</f>
        <v>8512414696.86807</v>
      </c>
      <c r="AH89" s="43" t="n">
        <f aca="false">(AG89-AG88)/AG88</f>
        <v>0.0062070150806648</v>
      </c>
      <c r="AI89" s="43" t="n">
        <f aca="false">(AG89-AG85)/AG85</f>
        <v>0.0333418646649417</v>
      </c>
      <c r="AJ89" s="43" t="n">
        <f aca="false">AB89/AG89</f>
        <v>-0.00965382117118626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13949243</v>
      </c>
      <c r="AX89" s="7"/>
      <c r="AY89" s="43" t="n">
        <f aca="false">(AW89-AW88)/AW88</f>
        <v>-0.000634613548075057</v>
      </c>
      <c r="AZ89" s="12" t="n">
        <f aca="false">workers_and_wage_high!B77</f>
        <v>9348.75646460155</v>
      </c>
      <c r="BA89" s="43" t="n">
        <f aca="false">(AZ89-AZ88)/AZ88</f>
        <v>0.00684597317606709</v>
      </c>
      <c r="BB89" s="48"/>
      <c r="BC89" s="48"/>
      <c r="BD89" s="48"/>
      <c r="BE89" s="48"/>
      <c r="BF89" s="7" t="n">
        <f aca="false">BF88*(1+AY89)*(1+BA89)*(1-BE89)</f>
        <v>162.106035528716</v>
      </c>
      <c r="BG89" s="7"/>
      <c r="BH89" s="7"/>
      <c r="BI89" s="43" t="n">
        <f aca="false">T96/AG96</f>
        <v>0.0170615365863825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5" t="n">
        <f aca="false">'High pensions'!Q90</f>
        <v>218919410.048598</v>
      </c>
      <c r="E90" s="6"/>
      <c r="F90" s="55" t="n">
        <f aca="false">'High pensions'!I90</f>
        <v>39791194.1746491</v>
      </c>
      <c r="G90" s="55" t="n">
        <f aca="false">'High pensions'!K90</f>
        <v>0</v>
      </c>
      <c r="H90" s="55" t="n">
        <f aca="false">'High pensions'!V90</f>
        <v>0</v>
      </c>
      <c r="I90" s="55" t="n">
        <f aca="false">'High pensions'!M90</f>
        <v>0</v>
      </c>
      <c r="J90" s="55" t="n">
        <f aca="false">'High pensions'!W90</f>
        <v>0</v>
      </c>
      <c r="K90" s="6"/>
      <c r="L90" s="55" t="n">
        <f aca="false">'High pensions'!N90</f>
        <v>4715686.31591414</v>
      </c>
      <c r="M90" s="8"/>
      <c r="N90" s="55" t="n">
        <f aca="false">'High pensions'!L90</f>
        <v>1718235.87439059</v>
      </c>
      <c r="O90" s="6"/>
      <c r="P90" s="55" t="n">
        <f aca="false">'High pensions'!X90</f>
        <v>33922945.5300623</v>
      </c>
      <c r="Q90" s="8"/>
      <c r="R90" s="55" t="n">
        <f aca="false">'High SIPA income'!G85</f>
        <v>38157529.705246</v>
      </c>
      <c r="S90" s="8"/>
      <c r="T90" s="55" t="n">
        <f aca="false">'High SIPA income'!J85</f>
        <v>145898622.005976</v>
      </c>
      <c r="U90" s="6"/>
      <c r="V90" s="55" t="n">
        <f aca="false">'High SIPA income'!F85</f>
        <v>161435.686622197</v>
      </c>
      <c r="W90" s="8"/>
      <c r="X90" s="55" t="n">
        <f aca="false">'High SIPA income'!M85</f>
        <v>405479.901595019</v>
      </c>
      <c r="Y90" s="6"/>
      <c r="Z90" s="6" t="n">
        <f aca="false">R90+V90-N90-L90-F90</f>
        <v>-7906150.97308565</v>
      </c>
      <c r="AA90" s="6"/>
      <c r="AB90" s="6" t="n">
        <f aca="false">T90-P90-D90</f>
        <v>-106943733.572685</v>
      </c>
      <c r="AC90" s="24"/>
      <c r="AD90" s="6"/>
      <c r="AE90" s="6"/>
      <c r="AF90" s="6"/>
      <c r="AG90" s="6" t="n">
        <f aca="false">BF90/100*$AG$37</f>
        <v>8590096601.2946</v>
      </c>
      <c r="AH90" s="36" t="n">
        <f aca="false">(AG90-AG89)/AG89</f>
        <v>0.00912571898724639</v>
      </c>
      <c r="AI90" s="36"/>
      <c r="AJ90" s="36" t="n">
        <f aca="false">AB90/AG90</f>
        <v>-0.0124496543562231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0.00895211229557397</v>
      </c>
      <c r="AV90" s="5"/>
      <c r="AW90" s="5" t="n">
        <f aca="false">workers_and_wage_high!C78</f>
        <v>13973246</v>
      </c>
      <c r="AX90" s="5"/>
      <c r="AY90" s="36" t="n">
        <f aca="false">(AW90-AW89)/AW89</f>
        <v>0.00172073853756795</v>
      </c>
      <c r="AZ90" s="11" t="n">
        <f aca="false">workers_and_wage_high!B78</f>
        <v>9417.86490589253</v>
      </c>
      <c r="BA90" s="36" t="n">
        <f aca="false">(AZ90-AZ89)/AZ89</f>
        <v>0.00739226030249618</v>
      </c>
      <c r="BB90" s="41"/>
      <c r="BC90" s="41"/>
      <c r="BD90" s="41"/>
      <c r="BE90" s="41"/>
      <c r="BF90" s="5" t="n">
        <f aca="false">BF89*(1+AY90)*(1+BA90)*(1-BE90)</f>
        <v>163.585369655087</v>
      </c>
      <c r="BG90" s="5"/>
      <c r="BH90" s="5"/>
      <c r="BI90" s="36" t="n">
        <f aca="false">T97/AG97</f>
        <v>0.019598121290427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6" t="n">
        <f aca="false">'High pensions'!Q91</f>
        <v>224369285.472617</v>
      </c>
      <c r="E91" s="9"/>
      <c r="F91" s="56" t="n">
        <f aca="false">'High pensions'!I91</f>
        <v>40781773.5443662</v>
      </c>
      <c r="G91" s="56" t="n">
        <f aca="false">'High pensions'!K91</f>
        <v>0</v>
      </c>
      <c r="H91" s="56" t="n">
        <f aca="false">'High pensions'!V91</f>
        <v>0</v>
      </c>
      <c r="I91" s="56" t="n">
        <f aca="false">'High pensions'!M91</f>
        <v>0</v>
      </c>
      <c r="J91" s="56" t="n">
        <f aca="false">'High pensions'!W91</f>
        <v>0</v>
      </c>
      <c r="K91" s="9"/>
      <c r="L91" s="56" t="n">
        <f aca="false">'High pensions'!N91</f>
        <v>4079942.6267803</v>
      </c>
      <c r="M91" s="42"/>
      <c r="N91" s="56" t="n">
        <f aca="false">'High pensions'!L91</f>
        <v>1761363.39091531</v>
      </c>
      <c r="O91" s="9"/>
      <c r="P91" s="56" t="n">
        <f aca="false">'High pensions'!X91</f>
        <v>30861343.3761929</v>
      </c>
      <c r="Q91" s="42"/>
      <c r="R91" s="56" t="n">
        <f aca="false">'High SIPA income'!G86</f>
        <v>44140725.8603595</v>
      </c>
      <c r="S91" s="42"/>
      <c r="T91" s="56" t="n">
        <f aca="false">'High SIPA income'!J86</f>
        <v>168775891.078834</v>
      </c>
      <c r="U91" s="9"/>
      <c r="V91" s="56" t="n">
        <f aca="false">'High SIPA income'!F86</f>
        <v>161757.191821267</v>
      </c>
      <c r="W91" s="42"/>
      <c r="X91" s="56" t="n">
        <f aca="false">'High SIPA income'!M86</f>
        <v>406287.429962564</v>
      </c>
      <c r="Y91" s="9"/>
      <c r="Z91" s="9" t="n">
        <f aca="false">R91+V91-N91-L91-F91</f>
        <v>-2320596.50988106</v>
      </c>
      <c r="AA91" s="9"/>
      <c r="AB91" s="9" t="n">
        <f aca="false">T91-P91-D91</f>
        <v>-86454737.7699754</v>
      </c>
      <c r="AC91" s="24"/>
      <c r="AD91" s="9"/>
      <c r="AE91" s="9"/>
      <c r="AF91" s="9"/>
      <c r="AG91" s="9" t="n">
        <f aca="false">BF91/100*$AG$37</f>
        <v>8658893681.38926</v>
      </c>
      <c r="AH91" s="43" t="n">
        <f aca="false">(AG91-AG90)/AG90</f>
        <v>0.00800888316952051</v>
      </c>
      <c r="AI91" s="43"/>
      <c r="AJ91" s="43" t="n">
        <f aca="false">AB91/AG91</f>
        <v>-0.00998450159467767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13990021</v>
      </c>
      <c r="AX91" s="7"/>
      <c r="AY91" s="43" t="n">
        <f aca="false">(AW91-AW90)/AW90</f>
        <v>0.00120050845737633</v>
      </c>
      <c r="AZ91" s="12" t="n">
        <f aca="false">workers_and_wage_high!B79</f>
        <v>9481.90837443457</v>
      </c>
      <c r="BA91" s="43" t="n">
        <f aca="false">(AZ91-AZ90)/AZ90</f>
        <v>0.00680021100132532</v>
      </c>
      <c r="BB91" s="48"/>
      <c r="BC91" s="48"/>
      <c r="BD91" s="48"/>
      <c r="BE91" s="48"/>
      <c r="BF91" s="7" t="n">
        <f aca="false">BF90*(1+AY91)*(1+BA91)*(1-BE91)</f>
        <v>164.895505768898</v>
      </c>
      <c r="BG91" s="7"/>
      <c r="BH91" s="7"/>
      <c r="BI91" s="43" t="n">
        <f aca="false">T98/AG98</f>
        <v>0.0171439012292883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6" t="n">
        <f aca="false">'High pensions'!Q92</f>
        <v>225456892.806025</v>
      </c>
      <c r="E92" s="9"/>
      <c r="F92" s="56" t="n">
        <f aca="false">'High pensions'!I92</f>
        <v>40979459.0514659</v>
      </c>
      <c r="G92" s="56" t="n">
        <f aca="false">'High pensions'!K92</f>
        <v>0</v>
      </c>
      <c r="H92" s="56" t="n">
        <f aca="false">'High pensions'!V92</f>
        <v>0</v>
      </c>
      <c r="I92" s="56" t="n">
        <f aca="false">'High pensions'!M92</f>
        <v>0</v>
      </c>
      <c r="J92" s="56" t="n">
        <f aca="false">'High pensions'!W92</f>
        <v>0</v>
      </c>
      <c r="K92" s="9"/>
      <c r="L92" s="56" t="n">
        <f aca="false">'High pensions'!N92</f>
        <v>4090469.60210892</v>
      </c>
      <c r="M92" s="42"/>
      <c r="N92" s="56" t="n">
        <f aca="false">'High pensions'!L92</f>
        <v>1769531.33635538</v>
      </c>
      <c r="O92" s="9"/>
      <c r="P92" s="56" t="n">
        <f aca="false">'High pensions'!X92</f>
        <v>30960905.527094</v>
      </c>
      <c r="Q92" s="42"/>
      <c r="R92" s="56" t="n">
        <f aca="false">'High SIPA income'!G87</f>
        <v>38908362.6673498</v>
      </c>
      <c r="S92" s="42"/>
      <c r="T92" s="56" t="n">
        <f aca="false">'High SIPA income'!J87</f>
        <v>148769496.912549</v>
      </c>
      <c r="U92" s="9"/>
      <c r="V92" s="56" t="n">
        <f aca="false">'High SIPA income'!F87</f>
        <v>162032.14846012</v>
      </c>
      <c r="W92" s="42"/>
      <c r="X92" s="56" t="n">
        <f aca="false">'High SIPA income'!M87</f>
        <v>406978.041767164</v>
      </c>
      <c r="Y92" s="9"/>
      <c r="Z92" s="9" t="n">
        <f aca="false">R92+V92-N92-L92-F92</f>
        <v>-7769065.17412028</v>
      </c>
      <c r="AA92" s="9"/>
      <c r="AB92" s="9" t="n">
        <f aca="false">T92-P92-D92</f>
        <v>-107648301.42057</v>
      </c>
      <c r="AC92" s="24"/>
      <c r="AD92" s="9"/>
      <c r="AE92" s="9"/>
      <c r="AF92" s="9"/>
      <c r="AG92" s="9" t="n">
        <f aca="false">BF92/100*$AG$37</f>
        <v>8728253971.07888</v>
      </c>
      <c r="AH92" s="43" t="n">
        <f aca="false">(AG92-AG91)/AG91</f>
        <v>0.0080102946452264</v>
      </c>
      <c r="AI92" s="43"/>
      <c r="AJ92" s="43" t="n">
        <f aca="false">AB92/AG92</f>
        <v>-0.0123333145182603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14033673</v>
      </c>
      <c r="AX92" s="7"/>
      <c r="AY92" s="43" t="n">
        <f aca="false">(AW92-AW91)/AW91</f>
        <v>0.00312022405112902</v>
      </c>
      <c r="AZ92" s="12" t="n">
        <f aca="false">workers_and_wage_high!B80</f>
        <v>9528.13134971314</v>
      </c>
      <c r="BA92" s="43" t="n">
        <f aca="false">(AZ92-AZ91)/AZ91</f>
        <v>0.00487485993887047</v>
      </c>
      <c r="BB92" s="48"/>
      <c r="BC92" s="48"/>
      <c r="BD92" s="48"/>
      <c r="BE92" s="48"/>
      <c r="BF92" s="7" t="n">
        <f aca="false">BF91*(1+AY92)*(1+BA92)*(1-BE92)</f>
        <v>166.21636735578</v>
      </c>
      <c r="BG92" s="7"/>
      <c r="BH92" s="7"/>
      <c r="BI92" s="43" t="n">
        <f aca="false">T99/AG99</f>
        <v>0.0196331205239441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6" t="n">
        <f aca="false">'High pensions'!Q93</f>
        <v>227399157.243685</v>
      </c>
      <c r="E93" s="9"/>
      <c r="F93" s="56" t="n">
        <f aca="false">'High pensions'!I93</f>
        <v>41332488.6040317</v>
      </c>
      <c r="G93" s="56" t="n">
        <f aca="false">'High pensions'!K93</f>
        <v>0</v>
      </c>
      <c r="H93" s="56" t="n">
        <f aca="false">'High pensions'!V93</f>
        <v>0</v>
      </c>
      <c r="I93" s="56" t="n">
        <f aca="false">'High pensions'!M93</f>
        <v>0</v>
      </c>
      <c r="J93" s="56" t="n">
        <f aca="false">'High pensions'!W93</f>
        <v>0</v>
      </c>
      <c r="K93" s="9"/>
      <c r="L93" s="56" t="n">
        <f aca="false">'High pensions'!N93</f>
        <v>4068133.50658014</v>
      </c>
      <c r="M93" s="42"/>
      <c r="N93" s="56" t="n">
        <f aca="false">'High pensions'!L93</f>
        <v>1785077.55541293</v>
      </c>
      <c r="O93" s="9"/>
      <c r="P93" s="56" t="n">
        <f aca="false">'High pensions'!X93</f>
        <v>30930534.1315923</v>
      </c>
      <c r="Q93" s="42"/>
      <c r="R93" s="56" t="n">
        <f aca="false">'High SIPA income'!G88</f>
        <v>44881949.2993148</v>
      </c>
      <c r="S93" s="42"/>
      <c r="T93" s="56" t="n">
        <f aca="false">'High SIPA income'!J88</f>
        <v>171610023.140775</v>
      </c>
      <c r="U93" s="9"/>
      <c r="V93" s="56" t="n">
        <f aca="false">'High SIPA income'!F88</f>
        <v>169015.672704481</v>
      </c>
      <c r="W93" s="42"/>
      <c r="X93" s="56" t="n">
        <f aca="false">'High SIPA income'!M88</f>
        <v>424518.64126309</v>
      </c>
      <c r="Y93" s="9"/>
      <c r="Z93" s="9" t="n">
        <f aca="false">R93+V93-N93-L93-F93</f>
        <v>-2134734.6940055</v>
      </c>
      <c r="AA93" s="9"/>
      <c r="AB93" s="9" t="n">
        <f aca="false">T93-P93-D93</f>
        <v>-86719668.2345017</v>
      </c>
      <c r="AC93" s="24"/>
      <c r="AD93" s="9"/>
      <c r="AE93" s="9"/>
      <c r="AF93" s="9"/>
      <c r="AG93" s="9" t="n">
        <f aca="false">BF93/100*$AG$37</f>
        <v>8821328164.48806</v>
      </c>
      <c r="AH93" s="43" t="n">
        <f aca="false">(AG93-AG92)/AG92</f>
        <v>0.0106635523803026</v>
      </c>
      <c r="AI93" s="43" t="n">
        <f aca="false">(AG93-AG89)/AG89</f>
        <v>0.0362897577973551</v>
      </c>
      <c r="AJ93" s="43" t="n">
        <f aca="false">AB93/AG93</f>
        <v>-0.00983068157282803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14071881</v>
      </c>
      <c r="AX93" s="7"/>
      <c r="AY93" s="43" t="n">
        <f aca="false">(AW93-AW92)/AW92</f>
        <v>0.00272259443411572</v>
      </c>
      <c r="AZ93" s="12" t="n">
        <f aca="false">workers_and_wage_high!B81</f>
        <v>9603.58840111879</v>
      </c>
      <c r="BA93" s="43" t="n">
        <f aca="false">(AZ93-AZ92)/AZ92</f>
        <v>0.0079193966409706</v>
      </c>
      <c r="BB93" s="48"/>
      <c r="BC93" s="48"/>
      <c r="BD93" s="48"/>
      <c r="BE93" s="48"/>
      <c r="BF93" s="7" t="n">
        <f aca="false">BF92*(1+AY93)*(1+BA93)*(1-BE93)</f>
        <v>167.988824295542</v>
      </c>
      <c r="BG93" s="7"/>
      <c r="BH93" s="7"/>
      <c r="BI93" s="43" t="n">
        <f aca="false">T100/AG100</f>
        <v>0.0171505440052224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5" t="n">
        <f aca="false">'High pensions'!Q94</f>
        <v>227747879.498345</v>
      </c>
      <c r="E94" s="6"/>
      <c r="F94" s="55" t="n">
        <f aca="false">'High pensions'!I94</f>
        <v>41395873.00172</v>
      </c>
      <c r="G94" s="55" t="n">
        <f aca="false">'High pensions'!K94</f>
        <v>0</v>
      </c>
      <c r="H94" s="55" t="n">
        <f aca="false">'High pensions'!V94</f>
        <v>0</v>
      </c>
      <c r="I94" s="55" t="n">
        <f aca="false">'High pensions'!M94</f>
        <v>0</v>
      </c>
      <c r="J94" s="55" t="n">
        <f aca="false">'High pensions'!W94</f>
        <v>0</v>
      </c>
      <c r="K94" s="6"/>
      <c r="L94" s="55" t="n">
        <f aca="false">'High pensions'!N94</f>
        <v>4834670.37053494</v>
      </c>
      <c r="M94" s="8"/>
      <c r="N94" s="55" t="n">
        <f aca="false">'High pensions'!L94</f>
        <v>1787915.17188404</v>
      </c>
      <c r="O94" s="6"/>
      <c r="P94" s="55" t="n">
        <f aca="false">'High pensions'!X94</f>
        <v>34923709.2912086</v>
      </c>
      <c r="Q94" s="8"/>
      <c r="R94" s="55" t="n">
        <f aca="false">'High SIPA income'!G89</f>
        <v>39727611.2746091</v>
      </c>
      <c r="S94" s="8"/>
      <c r="T94" s="55" t="n">
        <f aca="false">'High SIPA income'!J89</f>
        <v>151901964.968074</v>
      </c>
      <c r="U94" s="6"/>
      <c r="V94" s="55" t="n">
        <f aca="false">'High SIPA income'!F89</f>
        <v>166276.191762099</v>
      </c>
      <c r="W94" s="8"/>
      <c r="X94" s="55" t="n">
        <f aca="false">'High SIPA income'!M89</f>
        <v>417637.854950099</v>
      </c>
      <c r="Y94" s="6"/>
      <c r="Z94" s="6" t="n">
        <f aca="false">R94+V94-N94-L94-F94</f>
        <v>-8124571.07776779</v>
      </c>
      <c r="AA94" s="6"/>
      <c r="AB94" s="6" t="n">
        <f aca="false">T94-P94-D94</f>
        <v>-110769623.821479</v>
      </c>
      <c r="AC94" s="24"/>
      <c r="AD94" s="6"/>
      <c r="AE94" s="6"/>
      <c r="AF94" s="6"/>
      <c r="AG94" s="6" t="n">
        <f aca="false">BF94/100*$AG$37</f>
        <v>8902748983.90985</v>
      </c>
      <c r="AH94" s="36" t="n">
        <f aca="false">(AG94-AG93)/AG93</f>
        <v>0.0092299955180854</v>
      </c>
      <c r="AI94" s="36"/>
      <c r="AJ94" s="36" t="n">
        <f aca="false">AB94/AG94</f>
        <v>-0.0124421820745116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0.00719281502807981</v>
      </c>
      <c r="AV94" s="5"/>
      <c r="AW94" s="5" t="n">
        <f aca="false">workers_and_wage_high!C82</f>
        <v>14132637</v>
      </c>
      <c r="AX94" s="5"/>
      <c r="AY94" s="36" t="n">
        <f aca="false">(AW94-AW93)/AW93</f>
        <v>0.00431754646020671</v>
      </c>
      <c r="AZ94" s="11" t="n">
        <f aca="false">workers_and_wage_high!B82</f>
        <v>9650.56272608165</v>
      </c>
      <c r="BA94" s="36" t="n">
        <f aca="false">(AZ94-AZ93)/AZ93</f>
        <v>0.00489133051114457</v>
      </c>
      <c r="BB94" s="41"/>
      <c r="BC94" s="41"/>
      <c r="BD94" s="41"/>
      <c r="BE94" s="41"/>
      <c r="BF94" s="5" t="n">
        <f aca="false">BF93*(1+AY94)*(1+BA94)*(1-BE94)</f>
        <v>169.539360390878</v>
      </c>
      <c r="BG94" s="5"/>
      <c r="BH94" s="5"/>
      <c r="BI94" s="36" t="n">
        <f aca="false">T101/AG101</f>
        <v>0.0196046072095547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6" t="n">
        <f aca="false">'High pensions'!Q95</f>
        <v>231517556.553492</v>
      </c>
      <c r="E95" s="9"/>
      <c r="F95" s="56" t="n">
        <f aca="false">'High pensions'!I95</f>
        <v>42081056.4290085</v>
      </c>
      <c r="G95" s="56" t="n">
        <f aca="false">'High pensions'!K95</f>
        <v>0</v>
      </c>
      <c r="H95" s="56" t="n">
        <f aca="false">'High pensions'!V95</f>
        <v>0</v>
      </c>
      <c r="I95" s="56" t="n">
        <f aca="false">'High pensions'!M95</f>
        <v>0</v>
      </c>
      <c r="J95" s="56" t="n">
        <f aca="false">'High pensions'!W95</f>
        <v>0</v>
      </c>
      <c r="K95" s="9"/>
      <c r="L95" s="56" t="n">
        <f aca="false">'High pensions'!N95</f>
        <v>4115869.96577983</v>
      </c>
      <c r="M95" s="42"/>
      <c r="N95" s="56" t="n">
        <f aca="false">'High pensions'!L95</f>
        <v>1817409.50550162</v>
      </c>
      <c r="O95" s="9"/>
      <c r="P95" s="56" t="n">
        <f aca="false">'High pensions'!X95</f>
        <v>31356119.6952295</v>
      </c>
      <c r="Q95" s="42"/>
      <c r="R95" s="56" t="n">
        <f aca="false">'High SIPA income'!G90</f>
        <v>45757234.8382393</v>
      </c>
      <c r="S95" s="42"/>
      <c r="T95" s="56" t="n">
        <f aca="false">'High SIPA income'!J90</f>
        <v>174956753.261339</v>
      </c>
      <c r="U95" s="9"/>
      <c r="V95" s="56" t="n">
        <f aca="false">'High SIPA income'!F90</f>
        <v>170440.605180313</v>
      </c>
      <c r="W95" s="42"/>
      <c r="X95" s="56" t="n">
        <f aca="false">'High SIPA income'!M90</f>
        <v>428097.660822948</v>
      </c>
      <c r="Y95" s="9"/>
      <c r="Z95" s="9" t="n">
        <f aca="false">R95+V95-N95-L95-F95</f>
        <v>-2086660.45687029</v>
      </c>
      <c r="AA95" s="9"/>
      <c r="AB95" s="9" t="n">
        <f aca="false">T95-P95-D95</f>
        <v>-87916922.9873824</v>
      </c>
      <c r="AC95" s="24"/>
      <c r="AD95" s="9"/>
      <c r="AE95" s="9"/>
      <c r="AF95" s="9"/>
      <c r="AG95" s="9" t="n">
        <f aca="false">BF95/100*$AG$37</f>
        <v>8982099680.14042</v>
      </c>
      <c r="AH95" s="43" t="n">
        <f aca="false">(AG95-AG94)/AG94</f>
        <v>0.00891305554879514</v>
      </c>
      <c r="AI95" s="43"/>
      <c r="AJ95" s="43" t="n">
        <f aca="false">AB95/AG95</f>
        <v>-0.0097880146199856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14199947</v>
      </c>
      <c r="AX95" s="7"/>
      <c r="AY95" s="43" t="n">
        <f aca="false">(AW95-AW94)/AW94</f>
        <v>0.00476273465454465</v>
      </c>
      <c r="AZ95" s="12" t="n">
        <f aca="false">workers_and_wage_high!B83</f>
        <v>9690.42580095684</v>
      </c>
      <c r="BA95" s="43" t="n">
        <f aca="false">(AZ95-AZ94)/AZ94</f>
        <v>0.00413064771523113</v>
      </c>
      <c r="BB95" s="48"/>
      <c r="BC95" s="48"/>
      <c r="BD95" s="48"/>
      <c r="BE95" s="48"/>
      <c r="BF95" s="7" t="n">
        <f aca="false">BF94*(1+AY95)*(1+BA95)*(1-BE95)</f>
        <v>171.05047412775</v>
      </c>
      <c r="BG95" s="7"/>
      <c r="BH95" s="7"/>
      <c r="BI95" s="43" t="n">
        <f aca="false">T102/AG102</f>
        <v>0.0171617718373686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6" t="n">
        <f aca="false">'High pensions'!Q96</f>
        <v>232815576.20527</v>
      </c>
      <c r="E96" s="9"/>
      <c r="F96" s="56" t="n">
        <f aca="false">'High pensions'!I96</f>
        <v>42316986.8656698</v>
      </c>
      <c r="G96" s="56" t="n">
        <f aca="false">'High pensions'!K96</f>
        <v>0</v>
      </c>
      <c r="H96" s="56" t="n">
        <f aca="false">'High pensions'!V96</f>
        <v>0</v>
      </c>
      <c r="I96" s="56" t="n">
        <f aca="false">'High pensions'!M96</f>
        <v>0</v>
      </c>
      <c r="J96" s="56" t="n">
        <f aca="false">'High pensions'!W96</f>
        <v>0</v>
      </c>
      <c r="K96" s="9"/>
      <c r="L96" s="56" t="n">
        <f aca="false">'High pensions'!N96</f>
        <v>3973784.50888243</v>
      </c>
      <c r="M96" s="42"/>
      <c r="N96" s="56" t="n">
        <f aca="false">'High pensions'!L96</f>
        <v>1827347.70945415</v>
      </c>
      <c r="O96" s="9"/>
      <c r="P96" s="56" t="n">
        <f aca="false">'High pensions'!X96</f>
        <v>30673514.6498457</v>
      </c>
      <c r="Q96" s="42"/>
      <c r="R96" s="56" t="n">
        <f aca="false">'High SIPA income'!G91</f>
        <v>40398153.8433149</v>
      </c>
      <c r="S96" s="42"/>
      <c r="T96" s="56" t="n">
        <f aca="false">'High SIPA income'!J91</f>
        <v>154465842.596585</v>
      </c>
      <c r="U96" s="9"/>
      <c r="V96" s="56" t="n">
        <f aca="false">'High SIPA income'!F91</f>
        <v>169622.892879046</v>
      </c>
      <c r="W96" s="42"/>
      <c r="X96" s="56" t="n">
        <f aca="false">'High SIPA income'!M91</f>
        <v>426043.803275163</v>
      </c>
      <c r="Y96" s="9"/>
      <c r="Z96" s="9" t="n">
        <f aca="false">R96+V96-N96-L96-F96</f>
        <v>-7550342.34781247</v>
      </c>
      <c r="AA96" s="9"/>
      <c r="AB96" s="9" t="n">
        <f aca="false">T96-P96-D96</f>
        <v>-109023248.258531</v>
      </c>
      <c r="AC96" s="24"/>
      <c r="AD96" s="9"/>
      <c r="AE96" s="9"/>
      <c r="AF96" s="9"/>
      <c r="AG96" s="9" t="n">
        <f aca="false">BF96/100*$AG$37</f>
        <v>9053454348.29537</v>
      </c>
      <c r="AH96" s="43" t="n">
        <f aca="false">(AG96-AG95)/AG95</f>
        <v>0.00794409666959269</v>
      </c>
      <c r="AI96" s="43"/>
      <c r="AJ96" s="43" t="n">
        <f aca="false">AB96/AG96</f>
        <v>-0.0120421713154226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14266369</v>
      </c>
      <c r="AX96" s="7"/>
      <c r="AY96" s="43" t="n">
        <f aca="false">(AW96-AW95)/AW95</f>
        <v>0.00467762309253689</v>
      </c>
      <c r="AZ96" s="12" t="n">
        <f aca="false">workers_and_wage_high!B84</f>
        <v>9721.93194691022</v>
      </c>
      <c r="BA96" s="43" t="n">
        <f aca="false">(AZ96-AZ95)/AZ95</f>
        <v>0.00325126538302024</v>
      </c>
      <c r="BB96" s="48"/>
      <c r="BC96" s="48"/>
      <c r="BD96" s="48"/>
      <c r="BE96" s="48"/>
      <c r="BF96" s="7" t="n">
        <f aca="false">BF95*(1+AY96)*(1+BA96)*(1-BE96)</f>
        <v>172.4093156296</v>
      </c>
      <c r="BG96" s="7"/>
      <c r="BH96" s="7"/>
      <c r="BI96" s="43" t="n">
        <f aca="false">T103/AG103</f>
        <v>0.0196727948948937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6" t="n">
        <f aca="false">'High pensions'!Q97</f>
        <v>234743365.210796</v>
      </c>
      <c r="E97" s="9"/>
      <c r="F97" s="56" t="n">
        <f aca="false">'High pensions'!I97</f>
        <v>42667385.3370964</v>
      </c>
      <c r="G97" s="56" t="n">
        <f aca="false">'High pensions'!K97</f>
        <v>0</v>
      </c>
      <c r="H97" s="56" t="n">
        <f aca="false">'High pensions'!V97</f>
        <v>0</v>
      </c>
      <c r="I97" s="56" t="n">
        <f aca="false">'High pensions'!M97</f>
        <v>0</v>
      </c>
      <c r="J97" s="56" t="n">
        <f aca="false">'High pensions'!W97</f>
        <v>0</v>
      </c>
      <c r="K97" s="9"/>
      <c r="L97" s="56" t="n">
        <f aca="false">'High pensions'!N97</f>
        <v>4038126.61962342</v>
      </c>
      <c r="M97" s="42"/>
      <c r="N97" s="56" t="n">
        <f aca="false">'High pensions'!L97</f>
        <v>1842110.85487463</v>
      </c>
      <c r="O97" s="9"/>
      <c r="P97" s="56" t="n">
        <f aca="false">'High pensions'!X97</f>
        <v>31088608.6386216</v>
      </c>
      <c r="Q97" s="42"/>
      <c r="R97" s="56" t="n">
        <f aca="false">'High SIPA income'!G92</f>
        <v>46528810.6740474</v>
      </c>
      <c r="S97" s="42"/>
      <c r="T97" s="56" t="n">
        <f aca="false">'High SIPA income'!J92</f>
        <v>177906940.34334</v>
      </c>
      <c r="U97" s="9"/>
      <c r="V97" s="56" t="n">
        <f aca="false">'High SIPA income'!F92</f>
        <v>162441.460309037</v>
      </c>
      <c r="W97" s="42"/>
      <c r="X97" s="56" t="n">
        <f aca="false">'High SIPA income'!M92</f>
        <v>408006.115123761</v>
      </c>
      <c r="Y97" s="9"/>
      <c r="Z97" s="9" t="n">
        <f aca="false">R97+V97-N97-L97-F97</f>
        <v>-1856370.67723803</v>
      </c>
      <c r="AA97" s="9"/>
      <c r="AB97" s="9" t="n">
        <f aca="false">T97-P97-D97</f>
        <v>-87925033.5060769</v>
      </c>
      <c r="AC97" s="24"/>
      <c r="AD97" s="9"/>
      <c r="AE97" s="9"/>
      <c r="AF97" s="9"/>
      <c r="AG97" s="9" t="n">
        <f aca="false">BF97/100*$AG$37</f>
        <v>9077754837.15579</v>
      </c>
      <c r="AH97" s="43" t="n">
        <f aca="false">(AG97-AG96)/AG96</f>
        <v>0.002684112375846</v>
      </c>
      <c r="AI97" s="43" t="n">
        <f aca="false">(AG97-AG93)/AG93</f>
        <v>0.0290689415342258</v>
      </c>
      <c r="AJ97" s="43" t="n">
        <f aca="false">AB97/AG97</f>
        <v>-0.00968576868216297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14247646</v>
      </c>
      <c r="AX97" s="7"/>
      <c r="AY97" s="43" t="n">
        <f aca="false">(AW97-AW96)/AW96</f>
        <v>-0.00131238719536835</v>
      </c>
      <c r="AZ97" s="12" t="n">
        <f aca="false">workers_and_wage_high!B85</f>
        <v>9760.83670186967</v>
      </c>
      <c r="BA97" s="43" t="n">
        <f aca="false">(AZ97-AZ96)/AZ96</f>
        <v>0.00400175141853539</v>
      </c>
      <c r="BB97" s="48"/>
      <c r="BC97" s="48"/>
      <c r="BD97" s="48"/>
      <c r="BE97" s="48"/>
      <c r="BF97" s="7" t="n">
        <f aca="false">BF96*(1+AY97)*(1+BA97)*(1-BE97)</f>
        <v>172.872081607393</v>
      </c>
      <c r="BG97" s="7"/>
      <c r="BH97" s="7"/>
      <c r="BI97" s="43" t="n">
        <f aca="false">T104/AG104</f>
        <v>0.017252743891136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5" t="n">
        <f aca="false">'High pensions'!Q98</f>
        <v>235801003.841939</v>
      </c>
      <c r="E98" s="6"/>
      <c r="F98" s="55" t="n">
        <f aca="false">'High pensions'!I98</f>
        <v>42859623.6778133</v>
      </c>
      <c r="G98" s="55" t="n">
        <f aca="false">'High pensions'!K98</f>
        <v>0</v>
      </c>
      <c r="H98" s="55" t="n">
        <f aca="false">'High pensions'!V98</f>
        <v>0</v>
      </c>
      <c r="I98" s="55" t="n">
        <f aca="false">'High pensions'!M98</f>
        <v>0</v>
      </c>
      <c r="J98" s="55" t="n">
        <f aca="false">'High pensions'!W98</f>
        <v>0</v>
      </c>
      <c r="K98" s="6"/>
      <c r="L98" s="55" t="n">
        <f aca="false">'High pensions'!N98</f>
        <v>4812632.88903753</v>
      </c>
      <c r="M98" s="8"/>
      <c r="N98" s="55" t="n">
        <f aca="false">'High pensions'!L98</f>
        <v>1850805.72216146</v>
      </c>
      <c r="O98" s="6"/>
      <c r="P98" s="55" t="n">
        <f aca="false">'High pensions'!X98</f>
        <v>35155361.9468708</v>
      </c>
      <c r="Q98" s="8"/>
      <c r="R98" s="55" t="n">
        <f aca="false">'High SIPA income'!G93</f>
        <v>41100448.853519</v>
      </c>
      <c r="S98" s="8"/>
      <c r="T98" s="55" t="n">
        <f aca="false">'High SIPA income'!J93</f>
        <v>157151128.437203</v>
      </c>
      <c r="U98" s="6"/>
      <c r="V98" s="55" t="n">
        <f aca="false">'High SIPA income'!F93</f>
        <v>159288.743878126</v>
      </c>
      <c r="W98" s="8"/>
      <c r="X98" s="55" t="n">
        <f aca="false">'High SIPA income'!M93</f>
        <v>400087.400402681</v>
      </c>
      <c r="Y98" s="6"/>
      <c r="Z98" s="6" t="n">
        <f aca="false">R98+V98-N98-L98-F98</f>
        <v>-8263324.69161508</v>
      </c>
      <c r="AA98" s="6"/>
      <c r="AB98" s="6" t="n">
        <f aca="false">T98-P98-D98</f>
        <v>-113805237.351607</v>
      </c>
      <c r="AC98" s="24"/>
      <c r="AD98" s="6"/>
      <c r="AE98" s="6"/>
      <c r="AF98" s="6"/>
      <c r="AG98" s="6" t="n">
        <f aca="false">BF98/100*$AG$37</f>
        <v>9166590867.23674</v>
      </c>
      <c r="AH98" s="36" t="n">
        <f aca="false">(AG98-AG97)/AG97</f>
        <v>0.00978612351562353</v>
      </c>
      <c r="AI98" s="36"/>
      <c r="AJ98" s="36" t="n">
        <f aca="false">AB98/AG98</f>
        <v>-0.0124152194637998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0.0086742367372497</v>
      </c>
      <c r="AV98" s="5"/>
      <c r="AW98" s="5" t="n">
        <f aca="false">workers_and_wage_high!C86</f>
        <v>14289071</v>
      </c>
      <c r="AX98" s="5"/>
      <c r="AY98" s="36" t="n">
        <f aca="false">(AW98-AW97)/AW97</f>
        <v>0.00290749784209967</v>
      </c>
      <c r="AZ98" s="11" t="n">
        <f aca="false">workers_and_wage_high!B86</f>
        <v>9827.78319701206</v>
      </c>
      <c r="BA98" s="36" t="n">
        <f aca="false">(AZ98-AZ97)/AZ97</f>
        <v>0.00685868406440663</v>
      </c>
      <c r="BB98" s="41"/>
      <c r="BC98" s="41"/>
      <c r="BD98" s="41"/>
      <c r="BE98" s="41"/>
      <c r="BF98" s="5" t="n">
        <f aca="false">BF97*(1+AY98)*(1+BA98)*(1-BE98)</f>
        <v>174.563829150406</v>
      </c>
      <c r="BG98" s="5"/>
      <c r="BH98" s="5"/>
      <c r="BI98" s="36" t="n">
        <f aca="false">T105/AG105</f>
        <v>0.0197567668941736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6" t="n">
        <f aca="false">'High pensions'!Q99</f>
        <v>240123940.938882</v>
      </c>
      <c r="E99" s="9"/>
      <c r="F99" s="56" t="n">
        <f aca="false">'High pensions'!I99</f>
        <v>43645368.6667617</v>
      </c>
      <c r="G99" s="56" t="n">
        <f aca="false">'High pensions'!K99</f>
        <v>0</v>
      </c>
      <c r="H99" s="56" t="n">
        <f aca="false">'High pensions'!V99</f>
        <v>0</v>
      </c>
      <c r="I99" s="56" t="n">
        <f aca="false">'High pensions'!M99</f>
        <v>0</v>
      </c>
      <c r="J99" s="56" t="n">
        <f aca="false">'High pensions'!W99</f>
        <v>0</v>
      </c>
      <c r="K99" s="9"/>
      <c r="L99" s="56" t="n">
        <f aca="false">'High pensions'!N99</f>
        <v>4031544.37132412</v>
      </c>
      <c r="M99" s="42"/>
      <c r="N99" s="56" t="n">
        <f aca="false">'High pensions'!L99</f>
        <v>1885839.95427144</v>
      </c>
      <c r="O99" s="9"/>
      <c r="P99" s="56" t="n">
        <f aca="false">'High pensions'!X99</f>
        <v>31295037.9236169</v>
      </c>
      <c r="Q99" s="42"/>
      <c r="R99" s="56" t="n">
        <f aca="false">'High SIPA income'!G94</f>
        <v>47459447.8992038</v>
      </c>
      <c r="S99" s="42"/>
      <c r="T99" s="56" t="n">
        <f aca="false">'High SIPA income'!J94</f>
        <v>181465312.433636</v>
      </c>
      <c r="U99" s="9"/>
      <c r="V99" s="56" t="n">
        <f aca="false">'High SIPA income'!F94</f>
        <v>158351.307353016</v>
      </c>
      <c r="W99" s="42"/>
      <c r="X99" s="56" t="n">
        <f aca="false">'High SIPA income'!M94</f>
        <v>397732.830122055</v>
      </c>
      <c r="Y99" s="9"/>
      <c r="Z99" s="9" t="n">
        <f aca="false">R99+V99-N99-L99-F99</f>
        <v>-1944953.78580043</v>
      </c>
      <c r="AA99" s="9"/>
      <c r="AB99" s="9" t="n">
        <f aca="false">T99-P99-D99</f>
        <v>-89953666.4288627</v>
      </c>
      <c r="AC99" s="24"/>
      <c r="AD99" s="9"/>
      <c r="AE99" s="9"/>
      <c r="AF99" s="9"/>
      <c r="AG99" s="9" t="n">
        <f aca="false">BF99/100*$AG$37</f>
        <v>9242815588.70507</v>
      </c>
      <c r="AH99" s="43" t="n">
        <f aca="false">(AG99-AG98)/AG98</f>
        <v>0.00831549292123086</v>
      </c>
      <c r="AI99" s="43"/>
      <c r="AJ99" s="43" t="n">
        <f aca="false">AB99/AG99</f>
        <v>-0.00973227968962057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14323126</v>
      </c>
      <c r="AX99" s="7"/>
      <c r="AY99" s="43" t="n">
        <f aca="false">(AW99-AW98)/AW98</f>
        <v>0.00238328999834909</v>
      </c>
      <c r="AZ99" s="12" t="n">
        <f aca="false">workers_and_wage_high!B87</f>
        <v>9885.94498481167</v>
      </c>
      <c r="BA99" s="43" t="n">
        <f aca="false">(AZ99-AZ98)/AZ98</f>
        <v>0.0059180983782079</v>
      </c>
      <c r="BB99" s="48"/>
      <c r="BC99" s="48"/>
      <c r="BD99" s="48"/>
      <c r="BE99" s="48"/>
      <c r="BF99" s="7" t="n">
        <f aca="false">BF98*(1+AY99)*(1+BA99)*(1-BE99)</f>
        <v>176.015413436009</v>
      </c>
      <c r="BG99" s="7"/>
      <c r="BH99" s="7"/>
      <c r="BI99" s="43" t="n">
        <f aca="false">T106/AG106</f>
        <v>0.0172978083588138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6" t="n">
        <f aca="false">'High pensions'!Q100</f>
        <v>241467625.925911</v>
      </c>
      <c r="E100" s="9"/>
      <c r="F100" s="56" t="n">
        <f aca="false">'High pensions'!I100</f>
        <v>43889599.3186558</v>
      </c>
      <c r="G100" s="56" t="n">
        <f aca="false">'High pensions'!K100</f>
        <v>0</v>
      </c>
      <c r="H100" s="56" t="n">
        <f aca="false">'High pensions'!V100</f>
        <v>0</v>
      </c>
      <c r="I100" s="56" t="n">
        <f aca="false">'High pensions'!M100</f>
        <v>0</v>
      </c>
      <c r="J100" s="56" t="n">
        <f aca="false">'High pensions'!W100</f>
        <v>0</v>
      </c>
      <c r="K100" s="9"/>
      <c r="L100" s="56" t="n">
        <f aca="false">'High pensions'!N100</f>
        <v>3989659.31049473</v>
      </c>
      <c r="M100" s="42"/>
      <c r="N100" s="56" t="n">
        <f aca="false">'High pensions'!L100</f>
        <v>1896525.89581212</v>
      </c>
      <c r="O100" s="9"/>
      <c r="P100" s="56" t="n">
        <f aca="false">'High pensions'!X100</f>
        <v>31136487.0413544</v>
      </c>
      <c r="Q100" s="42"/>
      <c r="R100" s="56" t="n">
        <f aca="false">'High SIPA income'!G95</f>
        <v>41719197.1286648</v>
      </c>
      <c r="S100" s="42"/>
      <c r="T100" s="56" t="n">
        <f aca="false">'High SIPA income'!J95</f>
        <v>159516966.095188</v>
      </c>
      <c r="U100" s="9"/>
      <c r="V100" s="56" t="n">
        <f aca="false">'High SIPA income'!F95</f>
        <v>167616.550021136</v>
      </c>
      <c r="W100" s="42"/>
      <c r="X100" s="56" t="n">
        <f aca="false">'High SIPA income'!M95</f>
        <v>421004.448460791</v>
      </c>
      <c r="Y100" s="9"/>
      <c r="Z100" s="9" t="n">
        <f aca="false">R100+V100-N100-L100-F100</f>
        <v>-7888970.84627666</v>
      </c>
      <c r="AA100" s="9"/>
      <c r="AB100" s="9" t="n">
        <f aca="false">T100-P100-D100</f>
        <v>-113087146.872078</v>
      </c>
      <c r="AC100" s="24"/>
      <c r="AD100" s="9"/>
      <c r="AE100" s="9"/>
      <c r="AF100" s="9"/>
      <c r="AG100" s="9" t="n">
        <f aca="false">BF100/100*$AG$37</f>
        <v>9300985790.69064</v>
      </c>
      <c r="AH100" s="43" t="n">
        <f aca="false">(AG100-AG99)/AG99</f>
        <v>0.00629355864858519</v>
      </c>
      <c r="AI100" s="43"/>
      <c r="AJ100" s="43" t="n">
        <f aca="false">AB100/AG100</f>
        <v>-0.0121586194643224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14361336</v>
      </c>
      <c r="AX100" s="7"/>
      <c r="AY100" s="43" t="n">
        <f aca="false">(AW100-AW99)/AW99</f>
        <v>0.00266771373790889</v>
      </c>
      <c r="AZ100" s="12" t="n">
        <f aca="false">workers_and_wage_high!B88</f>
        <v>9921.69451859967</v>
      </c>
      <c r="BA100" s="43" t="n">
        <f aca="false">(AZ100-AZ99)/AZ99</f>
        <v>0.00361619792977987</v>
      </c>
      <c r="BB100" s="48"/>
      <c r="BC100" s="48"/>
      <c r="BD100" s="48"/>
      <c r="BE100" s="48"/>
      <c r="BF100" s="7" t="n">
        <f aca="false">BF99*(1+AY100)*(1+BA100)*(1-BE100)</f>
        <v>177.123176763523</v>
      </c>
      <c r="BG100" s="7"/>
      <c r="BH100" s="7"/>
      <c r="BI100" s="43" t="n">
        <f aca="false">T107/AG107</f>
        <v>0.0198935178429743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6" t="n">
        <f aca="false">'High pensions'!Q101</f>
        <v>242832687.650487</v>
      </c>
      <c r="E101" s="9"/>
      <c r="F101" s="56" t="n">
        <f aca="false">'High pensions'!I101</f>
        <v>44137715.4456402</v>
      </c>
      <c r="G101" s="56" t="n">
        <f aca="false">'High pensions'!K101</f>
        <v>0</v>
      </c>
      <c r="H101" s="56" t="n">
        <f aca="false">'High pensions'!V101</f>
        <v>0</v>
      </c>
      <c r="I101" s="56" t="n">
        <f aca="false">'High pensions'!M101</f>
        <v>0</v>
      </c>
      <c r="J101" s="56" t="n">
        <f aca="false">'High pensions'!W101</f>
        <v>0</v>
      </c>
      <c r="K101" s="9"/>
      <c r="L101" s="56" t="n">
        <f aca="false">'High pensions'!N101</f>
        <v>4046226.16476716</v>
      </c>
      <c r="M101" s="42"/>
      <c r="N101" s="56" t="n">
        <f aca="false">'High pensions'!L101</f>
        <v>1906593.2958758</v>
      </c>
      <c r="O101" s="9"/>
      <c r="P101" s="56" t="n">
        <f aca="false">'High pensions'!X101</f>
        <v>31485400.5818686</v>
      </c>
      <c r="Q101" s="42"/>
      <c r="R101" s="56" t="n">
        <f aca="false">'High SIPA income'!G96</f>
        <v>48180056.1551004</v>
      </c>
      <c r="S101" s="42"/>
      <c r="T101" s="56" t="n">
        <f aca="false">'High SIPA income'!J96</f>
        <v>184220620.556399</v>
      </c>
      <c r="U101" s="9"/>
      <c r="V101" s="56" t="n">
        <f aca="false">'High SIPA income'!F96</f>
        <v>169061.85169518</v>
      </c>
      <c r="W101" s="42"/>
      <c r="X101" s="56" t="n">
        <f aca="false">'High SIPA income'!M96</f>
        <v>424634.629573954</v>
      </c>
      <c r="Y101" s="9"/>
      <c r="Z101" s="9" t="n">
        <f aca="false">R101+V101-N101-L101-F101</f>
        <v>-1741416.89948764</v>
      </c>
      <c r="AA101" s="9"/>
      <c r="AB101" s="9" t="n">
        <f aca="false">T101-P101-D101</f>
        <v>-90097467.6759563</v>
      </c>
      <c r="AC101" s="24"/>
      <c r="AD101" s="9"/>
      <c r="AE101" s="9"/>
      <c r="AF101" s="9"/>
      <c r="AG101" s="9" t="n">
        <f aca="false">BF101/100*$AG$37</f>
        <v>9396802424.41254</v>
      </c>
      <c r="AH101" s="43" t="n">
        <f aca="false">(AG101-AG100)/AG100</f>
        <v>0.0103017718635592</v>
      </c>
      <c r="AI101" s="43" t="n">
        <f aca="false">(AG101-AG97)/AG97</f>
        <v>0.0351460898625369</v>
      </c>
      <c r="AJ101" s="43" t="n">
        <f aca="false">AB101/AG101</f>
        <v>-0.00958809854742571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14392166</v>
      </c>
      <c r="AX101" s="7"/>
      <c r="AY101" s="43" t="n">
        <f aca="false">(AW101-AW100)/AW100</f>
        <v>0.00214673620894323</v>
      </c>
      <c r="AZ101" s="12" t="n">
        <f aca="false">workers_and_wage_high!B89</f>
        <v>10002.4329670024</v>
      </c>
      <c r="BA101" s="43" t="n">
        <f aca="false">(AZ101-AZ100)/AZ100</f>
        <v>0.00813756644607331</v>
      </c>
      <c r="BB101" s="48"/>
      <c r="BC101" s="48"/>
      <c r="BD101" s="48"/>
      <c r="BE101" s="48"/>
      <c r="BF101" s="7" t="n">
        <f aca="false">BF100*(1+AY101)*(1+BA101)*(1-BE101)</f>
        <v>178.94785932229</v>
      </c>
      <c r="BG101" s="7"/>
      <c r="BH101" s="7"/>
      <c r="BI101" s="43" t="n">
        <f aca="false">T108/AG108</f>
        <v>0.0173201945484551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5" t="n">
        <f aca="false">'High pensions'!Q102</f>
        <v>244051687.763627</v>
      </c>
      <c r="E102" s="6"/>
      <c r="F102" s="55" t="n">
        <f aca="false">'High pensions'!I102</f>
        <v>44359283.145782</v>
      </c>
      <c r="G102" s="55" t="n">
        <f aca="false">'High pensions'!K102</f>
        <v>0</v>
      </c>
      <c r="H102" s="55" t="n">
        <f aca="false">'High pensions'!V102</f>
        <v>0</v>
      </c>
      <c r="I102" s="55" t="n">
        <f aca="false">'High pensions'!M102</f>
        <v>0</v>
      </c>
      <c r="J102" s="55" t="n">
        <f aca="false">'High pensions'!W102</f>
        <v>0</v>
      </c>
      <c r="K102" s="6"/>
      <c r="L102" s="55" t="n">
        <f aca="false">'High pensions'!N102</f>
        <v>4806666.80889256</v>
      </c>
      <c r="M102" s="8"/>
      <c r="N102" s="55" t="n">
        <f aca="false">'High pensions'!L102</f>
        <v>1915352.22432671</v>
      </c>
      <c r="O102" s="6"/>
      <c r="P102" s="55" t="n">
        <f aca="false">'High pensions'!X102</f>
        <v>35479519.7392532</v>
      </c>
      <c r="Q102" s="8"/>
      <c r="R102" s="55" t="n">
        <f aca="false">'High SIPA income'!G97</f>
        <v>42370694.9288276</v>
      </c>
      <c r="S102" s="8"/>
      <c r="T102" s="55" t="n">
        <f aca="false">'High SIPA income'!J97</f>
        <v>162008024.400532</v>
      </c>
      <c r="U102" s="6"/>
      <c r="V102" s="55" t="n">
        <f aca="false">'High SIPA income'!F97</f>
        <v>167003.530884913</v>
      </c>
      <c r="W102" s="8"/>
      <c r="X102" s="55" t="n">
        <f aca="false">'High SIPA income'!M97</f>
        <v>419464.721128919</v>
      </c>
      <c r="Y102" s="6"/>
      <c r="Z102" s="6" t="n">
        <f aca="false">R102+V102-N102-L102-F102</f>
        <v>-8543603.71928875</v>
      </c>
      <c r="AA102" s="6"/>
      <c r="AB102" s="6" t="n">
        <f aca="false">T102-P102-D102</f>
        <v>-117523183.102348</v>
      </c>
      <c r="AC102" s="24"/>
      <c r="AD102" s="6"/>
      <c r="AE102" s="6"/>
      <c r="AF102" s="6"/>
      <c r="AG102" s="6" t="n">
        <f aca="false">BF102/100*$AG$37</f>
        <v>9440052340.50311</v>
      </c>
      <c r="AH102" s="36" t="n">
        <f aca="false">(AG102-AG101)/AG101</f>
        <v>0.00460262056571613</v>
      </c>
      <c r="AI102" s="36"/>
      <c r="AJ102" s="36" t="n">
        <f aca="false">AB102/AG102</f>
        <v>-0.0124494207090471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0.00708891945979852</v>
      </c>
      <c r="AV102" s="5"/>
      <c r="AW102" s="5" t="n">
        <f aca="false">workers_and_wage_high!C90</f>
        <v>14364948</v>
      </c>
      <c r="AX102" s="5"/>
      <c r="AY102" s="36" t="n">
        <f aca="false">(AW102-AW101)/AW101</f>
        <v>-0.00189116773667007</v>
      </c>
      <c r="AZ102" s="11" t="n">
        <f aca="false">workers_and_wage_high!B90</f>
        <v>10067.5097202551</v>
      </c>
      <c r="BA102" s="36" t="n">
        <f aca="false">(AZ102-AZ101)/AZ101</f>
        <v>0.00650609241445253</v>
      </c>
      <c r="BB102" s="41"/>
      <c r="BC102" s="41"/>
      <c r="BD102" s="41"/>
      <c r="BE102" s="41"/>
      <c r="BF102" s="5" t="n">
        <f aca="false">BF101*(1+AY102)*(1+BA102)*(1-BE102)</f>
        <v>179.771488419797</v>
      </c>
      <c r="BG102" s="5"/>
      <c r="BH102" s="5"/>
      <c r="BI102" s="36" t="n">
        <f aca="false">T109/AG109</f>
        <v>0.0198917776642042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6" t="n">
        <f aca="false">'High pensions'!Q103</f>
        <v>247862373.10275</v>
      </c>
      <c r="E103" s="9"/>
      <c r="F103" s="56" t="n">
        <f aca="false">'High pensions'!I103</f>
        <v>45051920.3141074</v>
      </c>
      <c r="G103" s="56" t="n">
        <f aca="false">'High pensions'!K103</f>
        <v>0</v>
      </c>
      <c r="H103" s="56" t="n">
        <f aca="false">'High pensions'!V103</f>
        <v>0</v>
      </c>
      <c r="I103" s="56" t="n">
        <f aca="false">'High pensions'!M103</f>
        <v>0</v>
      </c>
      <c r="J103" s="56" t="n">
        <f aca="false">'High pensions'!W103</f>
        <v>0</v>
      </c>
      <c r="K103" s="9"/>
      <c r="L103" s="56" t="n">
        <f aca="false">'High pensions'!N103</f>
        <v>4095300.57657125</v>
      </c>
      <c r="M103" s="42"/>
      <c r="N103" s="56" t="n">
        <f aca="false">'High pensions'!L103</f>
        <v>1945579.56819507</v>
      </c>
      <c r="O103" s="9"/>
      <c r="P103" s="56" t="n">
        <f aca="false">'High pensions'!X103</f>
        <v>31954538.9055006</v>
      </c>
      <c r="Q103" s="42"/>
      <c r="R103" s="56" t="n">
        <f aca="false">'High SIPA income'!G98</f>
        <v>48867717.911954</v>
      </c>
      <c r="S103" s="42"/>
      <c r="T103" s="56" t="n">
        <f aca="false">'High SIPA income'!J98</f>
        <v>186849954.884543</v>
      </c>
      <c r="U103" s="9"/>
      <c r="V103" s="56" t="n">
        <f aca="false">'High SIPA income'!F98</f>
        <v>169847.032863608</v>
      </c>
      <c r="W103" s="42"/>
      <c r="X103" s="56" t="n">
        <f aca="false">'High SIPA income'!M98</f>
        <v>426606.778295033</v>
      </c>
      <c r="Y103" s="9"/>
      <c r="Z103" s="9" t="n">
        <f aca="false">R103+V103-N103-L103-F103</f>
        <v>-2055235.51405618</v>
      </c>
      <c r="AA103" s="9"/>
      <c r="AB103" s="9" t="n">
        <f aca="false">T103-P103-D103</f>
        <v>-92966957.1237079</v>
      </c>
      <c r="AC103" s="24"/>
      <c r="AD103" s="9"/>
      <c r="AE103" s="9"/>
      <c r="AF103" s="9"/>
      <c r="AG103" s="9" t="n">
        <f aca="false">BF103/100*$AG$37</f>
        <v>9497885576.64688</v>
      </c>
      <c r="AH103" s="43" t="n">
        <f aca="false">(AG103-AG102)/AG102</f>
        <v>0.00612636816595027</v>
      </c>
      <c r="AI103" s="43"/>
      <c r="AJ103" s="43" t="n">
        <f aca="false">AB103/AG103</f>
        <v>-0.00978817404921074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14418286</v>
      </c>
      <c r="AX103" s="7"/>
      <c r="AY103" s="43" t="n">
        <f aca="false">(AW103-AW102)/AW102</f>
        <v>0.00371306599926432</v>
      </c>
      <c r="AZ103" s="12" t="n">
        <f aca="false">workers_and_wage_high!B91</f>
        <v>10091.7157845618</v>
      </c>
      <c r="BA103" s="43" t="n">
        <f aca="false">(AZ103-AZ102)/AZ102</f>
        <v>0.0024043745652383</v>
      </c>
      <c r="BB103" s="48"/>
      <c r="BC103" s="48"/>
      <c r="BD103" s="48"/>
      <c r="BE103" s="48"/>
      <c r="BF103" s="7" t="n">
        <f aca="false">BF102*(1+AY103)*(1+BA103)*(1-BE103)</f>
        <v>180.872834743598</v>
      </c>
      <c r="BG103" s="7"/>
      <c r="BH103" s="7"/>
      <c r="BI103" s="43" t="n">
        <f aca="false">T110/AG110</f>
        <v>0.0174430459312484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6" t="n">
        <f aca="false">'High pensions'!Q104</f>
        <v>249473268.702067</v>
      </c>
      <c r="E104" s="9"/>
      <c r="F104" s="56" t="n">
        <f aca="false">'High pensions'!I104</f>
        <v>45344719.657817</v>
      </c>
      <c r="G104" s="56" t="n">
        <f aca="false">'High pensions'!K104</f>
        <v>0</v>
      </c>
      <c r="H104" s="56" t="n">
        <f aca="false">'High pensions'!V104</f>
        <v>0</v>
      </c>
      <c r="I104" s="56" t="n">
        <f aca="false">'High pensions'!M104</f>
        <v>0</v>
      </c>
      <c r="J104" s="56" t="n">
        <f aca="false">'High pensions'!W104</f>
        <v>0</v>
      </c>
      <c r="K104" s="9"/>
      <c r="L104" s="56" t="n">
        <f aca="false">'High pensions'!N104</f>
        <v>3952805.70585465</v>
      </c>
      <c r="M104" s="42"/>
      <c r="N104" s="56" t="n">
        <f aca="false">'High pensions'!L104</f>
        <v>1959304.98778709</v>
      </c>
      <c r="O104" s="9"/>
      <c r="P104" s="56" t="n">
        <f aca="false">'High pensions'!X104</f>
        <v>31290645.5529019</v>
      </c>
      <c r="Q104" s="42"/>
      <c r="R104" s="56" t="n">
        <f aca="false">'High SIPA income'!G99</f>
        <v>43255819.0262536</v>
      </c>
      <c r="S104" s="42"/>
      <c r="T104" s="56" t="n">
        <f aca="false">'High SIPA income'!J99</f>
        <v>165392373.10225</v>
      </c>
      <c r="U104" s="9"/>
      <c r="V104" s="56" t="n">
        <f aca="false">'High SIPA income'!F99</f>
        <v>168612.706959193</v>
      </c>
      <c r="W104" s="42"/>
      <c r="X104" s="56" t="n">
        <f aca="false">'High SIPA income'!M99</f>
        <v>423506.507489175</v>
      </c>
      <c r="Y104" s="9"/>
      <c r="Z104" s="9" t="n">
        <f aca="false">R104+V104-N104-L104-F104</f>
        <v>-7832398.61824599</v>
      </c>
      <c r="AA104" s="9"/>
      <c r="AB104" s="9" t="n">
        <f aca="false">T104-P104-D104</f>
        <v>-115371541.152718</v>
      </c>
      <c r="AC104" s="24"/>
      <c r="AD104" s="9"/>
      <c r="AE104" s="9"/>
      <c r="AF104" s="9"/>
      <c r="AG104" s="9" t="n">
        <f aca="false">BF104/100*$AG$37</f>
        <v>9586438780.16551</v>
      </c>
      <c r="AH104" s="43" t="n">
        <f aca="false">(AG104-AG103)/AG103</f>
        <v>0.009323464975864</v>
      </c>
      <c r="AI104" s="43"/>
      <c r="AJ104" s="43" t="n">
        <f aca="false">AB104/AG104</f>
        <v>-0.0120348696526831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14516679</v>
      </c>
      <c r="AX104" s="7"/>
      <c r="AY104" s="43" t="n">
        <f aca="false">(AW104-AW103)/AW103</f>
        <v>0.00682418145957155</v>
      </c>
      <c r="AZ104" s="12" t="n">
        <f aca="false">workers_and_wage_high!B92</f>
        <v>10116.7668901827</v>
      </c>
      <c r="BA104" s="43" t="n">
        <f aca="false">(AZ104-AZ103)/AZ103</f>
        <v>0.00248234355343897</v>
      </c>
      <c r="BB104" s="48"/>
      <c r="BC104" s="48"/>
      <c r="BD104" s="48"/>
      <c r="BE104" s="48"/>
      <c r="BF104" s="7" t="n">
        <f aca="false">BF103*(1+AY104)*(1+BA104)*(1-BE104)</f>
        <v>182.559196283415</v>
      </c>
      <c r="BG104" s="7"/>
      <c r="BH104" s="7"/>
      <c r="BI104" s="43" t="n">
        <f aca="false">T111/AG111</f>
        <v>0.0199571353663171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6" t="n">
        <f aca="false">'High pensions'!Q105</f>
        <v>253134318.082562</v>
      </c>
      <c r="E105" s="9"/>
      <c r="F105" s="56" t="n">
        <f aca="false">'High pensions'!I105</f>
        <v>46010158.7193873</v>
      </c>
      <c r="G105" s="56" t="n">
        <f aca="false">'High pensions'!K105</f>
        <v>0</v>
      </c>
      <c r="H105" s="56" t="n">
        <f aca="false">'High pensions'!V105</f>
        <v>0</v>
      </c>
      <c r="I105" s="56" t="n">
        <f aca="false">'High pensions'!M105</f>
        <v>0</v>
      </c>
      <c r="J105" s="56" t="n">
        <f aca="false">'High pensions'!W105</f>
        <v>0</v>
      </c>
      <c r="K105" s="9"/>
      <c r="L105" s="56" t="n">
        <f aca="false">'High pensions'!N105</f>
        <v>3992102.01505876</v>
      </c>
      <c r="M105" s="42"/>
      <c r="N105" s="56" t="n">
        <f aca="false">'High pensions'!L105</f>
        <v>1987372.26942749</v>
      </c>
      <c r="O105" s="9"/>
      <c r="P105" s="56" t="n">
        <f aca="false">'High pensions'!X105</f>
        <v>31648972.1905673</v>
      </c>
      <c r="Q105" s="42"/>
      <c r="R105" s="56" t="n">
        <f aca="false">'High SIPA income'!G100</f>
        <v>49945158.5028589</v>
      </c>
      <c r="S105" s="42"/>
      <c r="T105" s="56" t="n">
        <f aca="false">'High SIPA income'!J100</f>
        <v>190969642.367475</v>
      </c>
      <c r="U105" s="9"/>
      <c r="V105" s="56" t="n">
        <f aca="false">'High SIPA income'!F100</f>
        <v>163186.834488233</v>
      </c>
      <c r="W105" s="42"/>
      <c r="X105" s="56" t="n">
        <f aca="false">'High SIPA income'!M100</f>
        <v>409878.280164565</v>
      </c>
      <c r="Y105" s="9"/>
      <c r="Z105" s="9" t="n">
        <f aca="false">R105+V105-N105-L105-F105</f>
        <v>-1881287.6665264</v>
      </c>
      <c r="AA105" s="9"/>
      <c r="AB105" s="9" t="n">
        <f aca="false">T105-P105-D105</f>
        <v>-93813647.9056542</v>
      </c>
      <c r="AC105" s="24"/>
      <c r="AD105" s="9"/>
      <c r="AE105" s="9"/>
      <c r="AF105" s="9"/>
      <c r="AG105" s="9" t="n">
        <f aca="false">BF105/100*$AG$37</f>
        <v>9666037129.98169</v>
      </c>
      <c r="AH105" s="43" t="n">
        <f aca="false">(AG105-AG104)/AG104</f>
        <v>0.0083032241316637</v>
      </c>
      <c r="AI105" s="43" t="n">
        <f aca="false">(AG105-AG101)/AG101</f>
        <v>0.0286517363470037</v>
      </c>
      <c r="AJ105" s="43" t="n">
        <f aca="false">AB105/AG105</f>
        <v>-0.00970549219334852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14548904</v>
      </c>
      <c r="AX105" s="7"/>
      <c r="AY105" s="43" t="n">
        <f aca="false">(AW105-AW104)/AW104</f>
        <v>0.00221986034133565</v>
      </c>
      <c r="AZ105" s="12" t="n">
        <f aca="false">workers_and_wage_high!B93</f>
        <v>10178.1745471353</v>
      </c>
      <c r="BA105" s="43" t="n">
        <f aca="false">(AZ105-AZ104)/AZ104</f>
        <v>0.00606988948338762</v>
      </c>
      <c r="BB105" s="48"/>
      <c r="BC105" s="48"/>
      <c r="BD105" s="48"/>
      <c r="BE105" s="48"/>
      <c r="BF105" s="7" t="n">
        <f aca="false">BF104*(1+AY105)*(1+BA105)*(1-BE105)</f>
        <v>184.075026207453</v>
      </c>
      <c r="BG105" s="7"/>
      <c r="BH105" s="7"/>
      <c r="BI105" s="43" t="n">
        <f aca="false">T112/AG112</f>
        <v>0.0174771728260049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5" t="n">
        <f aca="false">'High pensions'!Q106</f>
        <v>254209623.987595</v>
      </c>
      <c r="E106" s="6"/>
      <c r="F106" s="55" t="n">
        <f aca="false">'High pensions'!I106</f>
        <v>46205608.2962649</v>
      </c>
      <c r="G106" s="55" t="n">
        <f aca="false">'High pensions'!K106</f>
        <v>0</v>
      </c>
      <c r="H106" s="55" t="n">
        <f aca="false">'High pensions'!V106</f>
        <v>0</v>
      </c>
      <c r="I106" s="55" t="n">
        <f aca="false">'High pensions'!M106</f>
        <v>0</v>
      </c>
      <c r="J106" s="55" t="n">
        <f aca="false">'High pensions'!W106</f>
        <v>0</v>
      </c>
      <c r="K106" s="6"/>
      <c r="L106" s="55" t="n">
        <f aca="false">'High pensions'!N106</f>
        <v>4805277.36747171</v>
      </c>
      <c r="M106" s="8"/>
      <c r="N106" s="55" t="n">
        <f aca="false">'High pensions'!L106</f>
        <v>1995183.36906728</v>
      </c>
      <c r="O106" s="6"/>
      <c r="P106" s="55" t="n">
        <f aca="false">'High pensions'!X106</f>
        <v>35911517.3254823</v>
      </c>
      <c r="Q106" s="8"/>
      <c r="R106" s="55" t="n">
        <f aca="false">'High SIPA income'!G101</f>
        <v>44178496.2250695</v>
      </c>
      <c r="S106" s="8"/>
      <c r="T106" s="55" t="n">
        <f aca="false">'High SIPA income'!J101</f>
        <v>168920309.341925</v>
      </c>
      <c r="U106" s="6"/>
      <c r="V106" s="55" t="n">
        <f aca="false">'High SIPA income'!F101</f>
        <v>167099.210536381</v>
      </c>
      <c r="W106" s="8"/>
      <c r="X106" s="55" t="n">
        <f aca="false">'High SIPA income'!M101</f>
        <v>419705.040828197</v>
      </c>
      <c r="Y106" s="6"/>
      <c r="Z106" s="6" t="n">
        <f aca="false">R106+V106-N106-L106-F106</f>
        <v>-8660473.597198</v>
      </c>
      <c r="AA106" s="6"/>
      <c r="AB106" s="6" t="n">
        <f aca="false">T106-P106-D106</f>
        <v>-121200831.971152</v>
      </c>
      <c r="AC106" s="24"/>
      <c r="AD106" s="6"/>
      <c r="AE106" s="6"/>
      <c r="AF106" s="6"/>
      <c r="AG106" s="6" t="n">
        <f aca="false">BF106/100*$AG$37</f>
        <v>9765416857.32427</v>
      </c>
      <c r="AH106" s="36" t="n">
        <f aca="false">(AG106-AG105)/AG105</f>
        <v>0.0102813310156162</v>
      </c>
      <c r="AI106" s="36"/>
      <c r="AJ106" s="36" t="n">
        <f aca="false">AB106/AG106</f>
        <v>-0.0124112297244381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0.00713458517684881</v>
      </c>
      <c r="AV106" s="5"/>
      <c r="AW106" s="5" t="n">
        <f aca="false">workers_and_wage_high!C94</f>
        <v>14583352</v>
      </c>
      <c r="AX106" s="5"/>
      <c r="AY106" s="36" t="n">
        <f aca="false">(AW106-AW105)/AW105</f>
        <v>0.0023677384908169</v>
      </c>
      <c r="AZ106" s="11" t="n">
        <f aca="false">workers_and_wage_high!B94</f>
        <v>10258.5302119471</v>
      </c>
      <c r="BA106" s="36" t="n">
        <f aca="false">(AZ106-AZ105)/AZ105</f>
        <v>0.00789489946744895</v>
      </c>
      <c r="BB106" s="41"/>
      <c r="BC106" s="41"/>
      <c r="BD106" s="41"/>
      <c r="BE106" s="41"/>
      <c r="BF106" s="5" t="n">
        <f aca="false">BF105*(1+AY106)*(1+BA106)*(1-BE106)</f>
        <v>185.9675624836</v>
      </c>
      <c r="BG106" s="5"/>
      <c r="BH106" s="5"/>
      <c r="BI106" s="36" t="n">
        <f aca="false">T113/AG113</f>
        <v>0.020009250447571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6" t="n">
        <f aca="false">'High pensions'!Q107</f>
        <v>258538730.215087</v>
      </c>
      <c r="E107" s="9"/>
      <c r="F107" s="56" t="n">
        <f aca="false">'High pensions'!I107</f>
        <v>46992474.5977161</v>
      </c>
      <c r="G107" s="56" t="n">
        <f aca="false">'High pensions'!K107</f>
        <v>0</v>
      </c>
      <c r="H107" s="56" t="n">
        <f aca="false">'High pensions'!V107</f>
        <v>0</v>
      </c>
      <c r="I107" s="56" t="n">
        <f aca="false">'High pensions'!M107</f>
        <v>0</v>
      </c>
      <c r="J107" s="56" t="n">
        <f aca="false">'High pensions'!W107</f>
        <v>0</v>
      </c>
      <c r="K107" s="9"/>
      <c r="L107" s="56" t="n">
        <f aca="false">'High pensions'!N107</f>
        <v>4166890.75899157</v>
      </c>
      <c r="M107" s="42"/>
      <c r="N107" s="56" t="n">
        <f aca="false">'High pensions'!L107</f>
        <v>2028622.12967749</v>
      </c>
      <c r="O107" s="9"/>
      <c r="P107" s="56" t="n">
        <f aca="false">'High pensions'!X107</f>
        <v>32782896.3741646</v>
      </c>
      <c r="Q107" s="42"/>
      <c r="R107" s="56" t="n">
        <f aca="false">'High SIPA income'!G102</f>
        <v>51201784.297902</v>
      </c>
      <c r="S107" s="42"/>
      <c r="T107" s="56" t="n">
        <f aca="false">'High SIPA income'!J102</f>
        <v>195774460.008717</v>
      </c>
      <c r="U107" s="9"/>
      <c r="V107" s="56" t="n">
        <f aca="false">'High SIPA income'!F102</f>
        <v>165863.207821112</v>
      </c>
      <c r="W107" s="42"/>
      <c r="X107" s="56" t="n">
        <f aca="false">'High SIPA income'!M102</f>
        <v>416600.558356913</v>
      </c>
      <c r="Y107" s="9"/>
      <c r="Z107" s="9" t="n">
        <f aca="false">R107+V107-N107-L107-F107</f>
        <v>-1820339.98066205</v>
      </c>
      <c r="AA107" s="9"/>
      <c r="AB107" s="9" t="n">
        <f aca="false">T107-P107-D107</f>
        <v>-95547166.5805348</v>
      </c>
      <c r="AC107" s="24"/>
      <c r="AD107" s="9"/>
      <c r="AE107" s="9"/>
      <c r="AF107" s="9"/>
      <c r="AG107" s="9" t="n">
        <f aca="false">BF107/100*$AG$37</f>
        <v>9841118174.97665</v>
      </c>
      <c r="AH107" s="43" t="n">
        <f aca="false">(AG107-AG106)/AG106</f>
        <v>0.00775198015183555</v>
      </c>
      <c r="AI107" s="43"/>
      <c r="AJ107" s="43" t="n">
        <f aca="false">AB107/AG107</f>
        <v>-0.00970897461870602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14547384</v>
      </c>
      <c r="AX107" s="7"/>
      <c r="AY107" s="43" t="n">
        <f aca="false">(AW107-AW106)/AW106</f>
        <v>-0.00246637398589844</v>
      </c>
      <c r="AZ107" s="12" t="n">
        <f aca="false">workers_and_wage_high!B95</f>
        <v>10363.6146841941</v>
      </c>
      <c r="BA107" s="43" t="n">
        <f aca="false">(AZ107-AZ106)/AZ106</f>
        <v>0.0102436187324972</v>
      </c>
      <c r="BB107" s="48"/>
      <c r="BC107" s="48"/>
      <c r="BD107" s="48"/>
      <c r="BE107" s="48"/>
      <c r="BF107" s="7" t="n">
        <f aca="false">BF106*(1+AY107)*(1+BA107)*(1-BE107)</f>
        <v>187.409179336858</v>
      </c>
      <c r="BG107" s="7"/>
      <c r="BH107" s="7"/>
      <c r="BI107" s="43" t="n">
        <f aca="false">T114/AG114</f>
        <v>0.0174910457797277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6" t="n">
        <f aca="false">'High pensions'!Q108</f>
        <v>259701542.992365</v>
      </c>
      <c r="E108" s="9"/>
      <c r="F108" s="56" t="n">
        <f aca="false">'High pensions'!I108</f>
        <v>47203829.5844629</v>
      </c>
      <c r="G108" s="56" t="n">
        <f aca="false">'High pensions'!K108</f>
        <v>0</v>
      </c>
      <c r="H108" s="56" t="n">
        <f aca="false">'High pensions'!V108</f>
        <v>0</v>
      </c>
      <c r="I108" s="56" t="n">
        <f aca="false">'High pensions'!M108</f>
        <v>0</v>
      </c>
      <c r="J108" s="56" t="n">
        <f aca="false">'High pensions'!W108</f>
        <v>0</v>
      </c>
      <c r="K108" s="9"/>
      <c r="L108" s="56" t="n">
        <f aca="false">'High pensions'!N108</f>
        <v>4170706.2730166</v>
      </c>
      <c r="M108" s="42"/>
      <c r="N108" s="56" t="n">
        <f aca="false">'High pensions'!L108</f>
        <v>2036724.97620261</v>
      </c>
      <c r="O108" s="9"/>
      <c r="P108" s="56" t="n">
        <f aca="false">'High pensions'!X108</f>
        <v>32847274.5654336</v>
      </c>
      <c r="Q108" s="42"/>
      <c r="R108" s="56" t="n">
        <f aca="false">'High SIPA income'!G103</f>
        <v>44662470.8910432</v>
      </c>
      <c r="S108" s="42"/>
      <c r="T108" s="56" t="n">
        <f aca="false">'High SIPA income'!J103</f>
        <v>170770828.424182</v>
      </c>
      <c r="U108" s="9"/>
      <c r="V108" s="56" t="n">
        <f aca="false">'High SIPA income'!F103</f>
        <v>167694.94497455</v>
      </c>
      <c r="W108" s="42"/>
      <c r="X108" s="56" t="n">
        <f aca="false">'High SIPA income'!M103</f>
        <v>421201.353981875</v>
      </c>
      <c r="Y108" s="9"/>
      <c r="Z108" s="9" t="n">
        <f aca="false">R108+V108-N108-L108-F108</f>
        <v>-8581094.99766437</v>
      </c>
      <c r="AA108" s="9"/>
      <c r="AB108" s="9" t="n">
        <f aca="false">T108-P108-D108</f>
        <v>-121777989.133616</v>
      </c>
      <c r="AC108" s="24"/>
      <c r="AD108" s="9"/>
      <c r="AE108" s="9"/>
      <c r="AF108" s="9"/>
      <c r="AG108" s="9" t="n">
        <f aca="false">BF108/100*$AG$37</f>
        <v>9859636850.29246</v>
      </c>
      <c r="AH108" s="43" t="n">
        <f aca="false">(AG108-AG107)/AG107</f>
        <v>0.00188176536309657</v>
      </c>
      <c r="AI108" s="43"/>
      <c r="AJ108" s="43" t="n">
        <f aca="false">AB108/AG108</f>
        <v>-0.0123511637378413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14603479</v>
      </c>
      <c r="AX108" s="7"/>
      <c r="AY108" s="43" t="n">
        <f aca="false">(AW108-AW107)/AW107</f>
        <v>0.0038560197489803</v>
      </c>
      <c r="AZ108" s="12" t="n">
        <f aca="false">workers_and_wage_high!B96</f>
        <v>10343.232865147</v>
      </c>
      <c r="BA108" s="43" t="n">
        <f aca="false">(AZ108-AZ107)/AZ107</f>
        <v>-0.0019666708641917</v>
      </c>
      <c r="BB108" s="48"/>
      <c r="BC108" s="48"/>
      <c r="BD108" s="48"/>
      <c r="BE108" s="48"/>
      <c r="BF108" s="7" t="n">
        <f aca="false">BF107*(1+AY108)*(1+BA108)*(1-BE108)</f>
        <v>187.76183943926</v>
      </c>
      <c r="BG108" s="7"/>
      <c r="BH108" s="7"/>
      <c r="BI108" s="43" t="n">
        <f aca="false">T115/AG115</f>
        <v>0.02005628310399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6" t="n">
        <f aca="false">'High pensions'!Q109</f>
        <v>262018438.555498</v>
      </c>
      <c r="E109" s="9"/>
      <c r="F109" s="56" t="n">
        <f aca="false">'High pensions'!I109</f>
        <v>47624952.7786766</v>
      </c>
      <c r="G109" s="56" t="n">
        <f aca="false">'High pensions'!K109</f>
        <v>0</v>
      </c>
      <c r="H109" s="56" t="n">
        <f aca="false">'High pensions'!V109</f>
        <v>0</v>
      </c>
      <c r="I109" s="56" t="n">
        <f aca="false">'High pensions'!M109</f>
        <v>0</v>
      </c>
      <c r="J109" s="56" t="n">
        <f aca="false">'High pensions'!W109</f>
        <v>0</v>
      </c>
      <c r="K109" s="9"/>
      <c r="L109" s="56" t="n">
        <f aca="false">'High pensions'!N109</f>
        <v>4143313.34761743</v>
      </c>
      <c r="M109" s="42"/>
      <c r="N109" s="56" t="n">
        <f aca="false">'High pensions'!L109</f>
        <v>2054292.48896049</v>
      </c>
      <c r="O109" s="9"/>
      <c r="P109" s="56" t="n">
        <f aca="false">'High pensions'!X109</f>
        <v>32801783.8172564</v>
      </c>
      <c r="Q109" s="42"/>
      <c r="R109" s="56" t="n">
        <f aca="false">'High SIPA income'!G104</f>
        <v>51735965.4216959</v>
      </c>
      <c r="S109" s="42"/>
      <c r="T109" s="56" t="n">
        <f aca="false">'High SIPA income'!J104</f>
        <v>197816947.833928</v>
      </c>
      <c r="U109" s="9"/>
      <c r="V109" s="56" t="n">
        <f aca="false">'High SIPA income'!F104</f>
        <v>167894.739778859</v>
      </c>
      <c r="W109" s="42"/>
      <c r="X109" s="56" t="n">
        <f aca="false">'High SIPA income'!M104</f>
        <v>421703.180927858</v>
      </c>
      <c r="Y109" s="9"/>
      <c r="Z109" s="9" t="n">
        <f aca="false">R109+V109-N109-L109-F109</f>
        <v>-1918698.45377973</v>
      </c>
      <c r="AA109" s="9"/>
      <c r="AB109" s="9" t="n">
        <f aca="false">T109-P109-D109</f>
        <v>-97003274.5388265</v>
      </c>
      <c r="AC109" s="24"/>
      <c r="AD109" s="9"/>
      <c r="AE109" s="9"/>
      <c r="AF109" s="9"/>
      <c r="AG109" s="9" t="n">
        <f aca="false">BF109/100*$AG$37</f>
        <v>9944659103.54031</v>
      </c>
      <c r="AH109" s="43" t="n">
        <f aca="false">(AG109-AG108)/AG108</f>
        <v>0.0086232641768469</v>
      </c>
      <c r="AI109" s="43" t="n">
        <f aca="false">(AG109-AG105)/AG105</f>
        <v>0.0288248399847749</v>
      </c>
      <c r="AJ109" s="43" t="n">
        <f aca="false">AB109/AG109</f>
        <v>-0.00975430867251078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14595114</v>
      </c>
      <c r="AX109" s="7"/>
      <c r="AY109" s="43" t="n">
        <f aca="false">(AW109-AW108)/AW108</f>
        <v>-0.000572808712225354</v>
      </c>
      <c r="AZ109" s="12" t="n">
        <f aca="false">workers_and_wage_high!B97</f>
        <v>10438.4045036272</v>
      </c>
      <c r="BA109" s="43" t="n">
        <f aca="false">(AZ109-AZ108)/AZ108</f>
        <v>0.00920134349879229</v>
      </c>
      <c r="BB109" s="48"/>
      <c r="BC109" s="48"/>
      <c r="BD109" s="48"/>
      <c r="BE109" s="48"/>
      <c r="BF109" s="7" t="n">
        <f aca="false">BF108*(1+AY109)*(1+BA109)*(1-BE109)</f>
        <v>189.380959383076</v>
      </c>
      <c r="BG109" s="7"/>
      <c r="BH109" s="7"/>
      <c r="BI109" s="43" t="n">
        <f aca="false">T116/AG116</f>
        <v>0.0175242904932602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5" t="n">
        <f aca="false">'High pensions'!Q110</f>
        <v>264478499.527703</v>
      </c>
      <c r="E110" s="6"/>
      <c r="F110" s="55" t="n">
        <f aca="false">'High pensions'!I110</f>
        <v>48072097.98067</v>
      </c>
      <c r="G110" s="55" t="n">
        <f aca="false">'High pensions'!K110</f>
        <v>0</v>
      </c>
      <c r="H110" s="55" t="n">
        <f aca="false">'High pensions'!V110</f>
        <v>0</v>
      </c>
      <c r="I110" s="55" t="n">
        <f aca="false">'High pensions'!M110</f>
        <v>0</v>
      </c>
      <c r="J110" s="55" t="n">
        <f aca="false">'High pensions'!W110</f>
        <v>0</v>
      </c>
      <c r="K110" s="6"/>
      <c r="L110" s="55" t="n">
        <f aca="false">'High pensions'!N110</f>
        <v>4991996.19322491</v>
      </c>
      <c r="M110" s="8"/>
      <c r="N110" s="55" t="n">
        <f aca="false">'High pensions'!L110</f>
        <v>2073023.34642596</v>
      </c>
      <c r="O110" s="6"/>
      <c r="P110" s="55" t="n">
        <f aca="false">'High pensions'!X110</f>
        <v>37308654.7888608</v>
      </c>
      <c r="Q110" s="8"/>
      <c r="R110" s="55" t="n">
        <f aca="false">'High SIPA income'!G105</f>
        <v>45729292.9551137</v>
      </c>
      <c r="S110" s="8"/>
      <c r="T110" s="55" t="n">
        <f aca="false">'High SIPA income'!J105</f>
        <v>174849915.049437</v>
      </c>
      <c r="U110" s="6"/>
      <c r="V110" s="55" t="n">
        <f aca="false">'High SIPA income'!F105</f>
        <v>165860.530168628</v>
      </c>
      <c r="W110" s="8"/>
      <c r="X110" s="55" t="n">
        <f aca="false">'High SIPA income'!M105</f>
        <v>416593.832865861</v>
      </c>
      <c r="Y110" s="6"/>
      <c r="Z110" s="6" t="n">
        <f aca="false">R110+V110-N110-L110-F110</f>
        <v>-9241964.03503858</v>
      </c>
      <c r="AA110" s="6"/>
      <c r="AB110" s="6" t="n">
        <f aca="false">T110-P110-D110</f>
        <v>-126937239.267127</v>
      </c>
      <c r="AC110" s="24"/>
      <c r="AD110" s="6"/>
      <c r="AE110" s="6"/>
      <c r="AF110" s="6"/>
      <c r="AG110" s="6" t="n">
        <f aca="false">BF110/100*$AG$37</f>
        <v>10024047161.1785</v>
      </c>
      <c r="AH110" s="36" t="n">
        <f aca="false">(AG110-AG109)/AG109</f>
        <v>0.00798298431465996</v>
      </c>
      <c r="AI110" s="36"/>
      <c r="AJ110" s="36" t="n">
        <f aca="false">AB110/AG110</f>
        <v>-0.0126632723515841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0.00703770506012323</v>
      </c>
      <c r="AV110" s="5"/>
      <c r="AW110" s="5" t="n">
        <f aca="false">workers_and_wage_high!C98</f>
        <v>14599011</v>
      </c>
      <c r="AX110" s="5"/>
      <c r="AY110" s="36" t="n">
        <f aca="false">(AW110-AW109)/AW109</f>
        <v>0.000267007164178368</v>
      </c>
      <c r="AZ110" s="11" t="n">
        <f aca="false">workers_and_wage_high!B98</f>
        <v>10518.9254945832</v>
      </c>
      <c r="BA110" s="36" t="n">
        <f aca="false">(AZ110-AZ109)/AZ109</f>
        <v>0.00771391747925096</v>
      </c>
      <c r="BB110" s="41"/>
      <c r="BC110" s="41"/>
      <c r="BD110" s="41"/>
      <c r="BE110" s="41"/>
      <c r="BF110" s="5" t="n">
        <f aca="false">BF109*(1+AY110)*(1+BA110)*(1-BE110)</f>
        <v>190.892784611326</v>
      </c>
      <c r="BG110" s="5"/>
      <c r="BH110" s="5"/>
      <c r="BI110" s="36" t="n">
        <f aca="false">T117/AG117</f>
        <v>0.0200042462532297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6" t="n">
        <f aca="false">'High pensions'!Q111</f>
        <v>269179950.018843</v>
      </c>
      <c r="E111" s="9"/>
      <c r="F111" s="56" t="n">
        <f aca="false">'High pensions'!I111</f>
        <v>48926642.2595621</v>
      </c>
      <c r="G111" s="56" t="n">
        <f aca="false">'High pensions'!K111</f>
        <v>0</v>
      </c>
      <c r="H111" s="56" t="n">
        <f aca="false">'High pensions'!V111</f>
        <v>0</v>
      </c>
      <c r="I111" s="56" t="n">
        <f aca="false">'High pensions'!M111</f>
        <v>0</v>
      </c>
      <c r="J111" s="56" t="n">
        <f aca="false">'High pensions'!W111</f>
        <v>0</v>
      </c>
      <c r="K111" s="9"/>
      <c r="L111" s="56" t="n">
        <f aca="false">'High pensions'!N111</f>
        <v>4157314.85208716</v>
      </c>
      <c r="M111" s="42"/>
      <c r="N111" s="56" t="n">
        <f aca="false">'High pensions'!L111</f>
        <v>2111672.22788868</v>
      </c>
      <c r="O111" s="9"/>
      <c r="P111" s="56" t="n">
        <f aca="false">'High pensions'!X111</f>
        <v>33190124.0843331</v>
      </c>
      <c r="Q111" s="42"/>
      <c r="R111" s="56" t="n">
        <f aca="false">'High SIPA income'!G106</f>
        <v>52627137.6688465</v>
      </c>
      <c r="S111" s="42"/>
      <c r="T111" s="56" t="n">
        <f aca="false">'High SIPA income'!J106</f>
        <v>201224422.160322</v>
      </c>
      <c r="U111" s="9"/>
      <c r="V111" s="56" t="n">
        <f aca="false">'High SIPA income'!F106</f>
        <v>165594.605156543</v>
      </c>
      <c r="W111" s="42"/>
      <c r="X111" s="56" t="n">
        <f aca="false">'High SIPA income'!M106</f>
        <v>415925.905903812</v>
      </c>
      <c r="Y111" s="9"/>
      <c r="Z111" s="9" t="n">
        <f aca="false">R111+V111-N111-L111-F111</f>
        <v>-2402897.06553491</v>
      </c>
      <c r="AA111" s="9"/>
      <c r="AB111" s="9" t="n">
        <f aca="false">T111-P111-D111</f>
        <v>-101145651.942854</v>
      </c>
      <c r="AC111" s="24"/>
      <c r="AD111" s="9"/>
      <c r="AE111" s="9"/>
      <c r="AF111" s="9"/>
      <c r="AG111" s="9" t="n">
        <f aca="false">BF111/100*$AG$37</f>
        <v>10082830950.7757</v>
      </c>
      <c r="AH111" s="43" t="n">
        <f aca="false">(AG111-AG110)/AG110</f>
        <v>0.00586427703820653</v>
      </c>
      <c r="AI111" s="43"/>
      <c r="AJ111" s="43" t="n">
        <f aca="false">AB111/AG111</f>
        <v>-0.0100314735451428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14663252</v>
      </c>
      <c r="AX111" s="7"/>
      <c r="AY111" s="43" t="n">
        <f aca="false">(AW111-AW110)/AW110</f>
        <v>0.00440036657277674</v>
      </c>
      <c r="AZ111" s="12" t="n">
        <f aca="false">workers_and_wage_high!B99</f>
        <v>10534.256796352</v>
      </c>
      <c r="BA111" s="43" t="n">
        <f aca="false">(AZ111-AZ110)/AZ110</f>
        <v>0.00145749694459504</v>
      </c>
      <c r="BB111" s="48"/>
      <c r="BC111" s="48"/>
      <c r="BD111" s="48"/>
      <c r="BE111" s="48"/>
      <c r="BF111" s="7" t="n">
        <f aca="false">BF110*(1+AY111)*(1+BA111)*(1-BE111)</f>
        <v>192.012232784882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6" t="n">
        <f aca="false">'High pensions'!Q112</f>
        <v>269599150.140756</v>
      </c>
      <c r="E112" s="9"/>
      <c r="F112" s="56" t="n">
        <f aca="false">'High pensions'!I112</f>
        <v>49002836.8438859</v>
      </c>
      <c r="G112" s="56" t="n">
        <f aca="false">'High pensions'!K112</f>
        <v>0</v>
      </c>
      <c r="H112" s="56" t="n">
        <f aca="false">'High pensions'!V112</f>
        <v>0</v>
      </c>
      <c r="I112" s="56" t="n">
        <f aca="false">'High pensions'!M112</f>
        <v>0</v>
      </c>
      <c r="J112" s="56" t="n">
        <f aca="false">'High pensions'!W112</f>
        <v>0</v>
      </c>
      <c r="K112" s="9"/>
      <c r="L112" s="56" t="n">
        <f aca="false">'High pensions'!N112</f>
        <v>4083343.69935746</v>
      </c>
      <c r="M112" s="42"/>
      <c r="N112" s="56" t="n">
        <f aca="false">'High pensions'!L112</f>
        <v>2113697.79282723</v>
      </c>
      <c r="O112" s="9"/>
      <c r="P112" s="56" t="n">
        <f aca="false">'High pensions'!X112</f>
        <v>32817431.4818283</v>
      </c>
      <c r="Q112" s="42"/>
      <c r="R112" s="56" t="n">
        <f aca="false">'High SIPA income'!G107</f>
        <v>46398053.8945753</v>
      </c>
      <c r="S112" s="42"/>
      <c r="T112" s="56" t="n">
        <f aca="false">'High SIPA income'!J107</f>
        <v>177406980.464117</v>
      </c>
      <c r="U112" s="9"/>
      <c r="V112" s="56" t="n">
        <f aca="false">'High SIPA income'!F107</f>
        <v>168898.957378344</v>
      </c>
      <c r="W112" s="42"/>
      <c r="X112" s="56" t="n">
        <f aca="false">'High SIPA income'!M107</f>
        <v>424225.486013796</v>
      </c>
      <c r="Y112" s="9"/>
      <c r="Z112" s="9" t="n">
        <f aca="false">R112+V112-N112-L112-F112</f>
        <v>-8632925.48411686</v>
      </c>
      <c r="AA112" s="9"/>
      <c r="AB112" s="9" t="n">
        <f aca="false">T112-P112-D112</f>
        <v>-125009601.158467</v>
      </c>
      <c r="AC112" s="24"/>
      <c r="AD112" s="9"/>
      <c r="AE112" s="9"/>
      <c r="AF112" s="9"/>
      <c r="AG112" s="9" t="n">
        <f aca="false">BF112/100*$AG$37</f>
        <v>10150782522.4539</v>
      </c>
      <c r="AH112" s="43" t="n">
        <f aca="false">(AG112-AG111)/AG111</f>
        <v>0.00673933461841342</v>
      </c>
      <c r="AI112" s="43"/>
      <c r="AJ112" s="43" t="n">
        <f aca="false">AB112/AG112</f>
        <v>-0.0123152674074084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14701336</v>
      </c>
      <c r="AX112" s="7"/>
      <c r="AY112" s="43" t="n">
        <f aca="false">(AW112-AW111)/AW111</f>
        <v>0.00259724104857504</v>
      </c>
      <c r="AZ112" s="12" t="n">
        <f aca="false">workers_and_wage_high!B100</f>
        <v>10577.7776395707</v>
      </c>
      <c r="BA112" s="43" t="n">
        <f aca="false">(AZ112-AZ111)/AZ111</f>
        <v>0.00413136342316928</v>
      </c>
      <c r="BB112" s="48"/>
      <c r="BC112" s="48"/>
      <c r="BD112" s="48"/>
      <c r="BE112" s="48"/>
      <c r="BF112" s="7" t="n">
        <f aca="false">BF111*(1+AY112)*(1+BA112)*(1-BE112)</f>
        <v>193.306267472448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6" t="n">
        <f aca="false">'High pensions'!Q113</f>
        <v>272613222.2543</v>
      </c>
      <c r="E113" s="9"/>
      <c r="F113" s="56" t="n">
        <f aca="false">'High pensions'!I113</f>
        <v>49550680.1287724</v>
      </c>
      <c r="G113" s="56" t="n">
        <f aca="false">'High pensions'!K113</f>
        <v>0</v>
      </c>
      <c r="H113" s="56" t="n">
        <f aca="false">'High pensions'!V113</f>
        <v>0</v>
      </c>
      <c r="I113" s="56" t="n">
        <f aca="false">'High pensions'!M113</f>
        <v>0</v>
      </c>
      <c r="J113" s="56" t="n">
        <f aca="false">'High pensions'!W113</f>
        <v>0</v>
      </c>
      <c r="K113" s="9"/>
      <c r="L113" s="56" t="n">
        <f aca="false">'High pensions'!N113</f>
        <v>4169758.24448226</v>
      </c>
      <c r="M113" s="42"/>
      <c r="N113" s="56" t="n">
        <f aca="false">'High pensions'!L113</f>
        <v>2136723.27948467</v>
      </c>
      <c r="O113" s="9"/>
      <c r="P113" s="56" t="n">
        <f aca="false">'High pensions'!X113</f>
        <v>33392516.4012507</v>
      </c>
      <c r="Q113" s="42"/>
      <c r="R113" s="56" t="n">
        <f aca="false">'High SIPA income'!G108</f>
        <v>53521976.4810509</v>
      </c>
      <c r="S113" s="42"/>
      <c r="T113" s="56" t="n">
        <f aca="false">'High SIPA income'!J108</f>
        <v>204645915.915987</v>
      </c>
      <c r="U113" s="9"/>
      <c r="V113" s="56" t="n">
        <f aca="false">'High SIPA income'!F108</f>
        <v>164547.352689549</v>
      </c>
      <c r="W113" s="42"/>
      <c r="X113" s="56" t="n">
        <f aca="false">'High SIPA income'!M108</f>
        <v>413295.509637987</v>
      </c>
      <c r="Y113" s="9"/>
      <c r="Z113" s="9" t="n">
        <f aca="false">R113+V113-N113-L113-F113</f>
        <v>-2170637.81899887</v>
      </c>
      <c r="AA113" s="9"/>
      <c r="AB113" s="9" t="n">
        <f aca="false">T113-P113-D113</f>
        <v>-101359822.739564</v>
      </c>
      <c r="AC113" s="24"/>
      <c r="AD113" s="9"/>
      <c r="AE113" s="9"/>
      <c r="AF113" s="9"/>
      <c r="AG113" s="9" t="n">
        <f aca="false">BF113/100*$AG$37</f>
        <v>10227565317.9617</v>
      </c>
      <c r="AH113" s="43" t="n">
        <f aca="false">(AG113-AG112)/AG112</f>
        <v>0.00756422426921299</v>
      </c>
      <c r="AI113" s="43" t="n">
        <f aca="false">(AG113-AG109)/AG109</f>
        <v>0.0284480555317083</v>
      </c>
      <c r="AJ113" s="43" t="n">
        <f aca="false">AB113/AG113</f>
        <v>-0.00991045469654003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14757670</v>
      </c>
      <c r="AX113" s="7"/>
      <c r="AY113" s="43" t="n">
        <f aca="false">(AW113-AW112)/AW112</f>
        <v>0.00383189663850959</v>
      </c>
      <c r="AZ113" s="12" t="n">
        <f aca="false">workers_and_wage_high!B101</f>
        <v>10617.10666656</v>
      </c>
      <c r="BA113" s="43" t="n">
        <f aca="false">(AZ113-AZ112)/AZ112</f>
        <v>0.0037180803311804</v>
      </c>
      <c r="BB113" s="48"/>
      <c r="BC113" s="48"/>
      <c r="BD113" s="48"/>
      <c r="BE113" s="48"/>
      <c r="BF113" s="7" t="n">
        <f aca="false">BF112*(1+AY113)*(1+BA113)*(1-BE113)</f>
        <v>194.768479432254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5" t="n">
        <f aca="false">'High pensions'!Q114</f>
        <v>274050933.922498</v>
      </c>
      <c r="E114" s="6"/>
      <c r="F114" s="55" t="n">
        <f aca="false">'High pensions'!I114</f>
        <v>49812001.2429839</v>
      </c>
      <c r="G114" s="55" t="n">
        <f aca="false">'High pensions'!K114</f>
        <v>0</v>
      </c>
      <c r="H114" s="55" t="n">
        <f aca="false">'High pensions'!V114</f>
        <v>0</v>
      </c>
      <c r="I114" s="55" t="n">
        <f aca="false">'High pensions'!M114</f>
        <v>0</v>
      </c>
      <c r="J114" s="55" t="n">
        <f aca="false">'High pensions'!W114</f>
        <v>0</v>
      </c>
      <c r="K114" s="6"/>
      <c r="L114" s="55" t="n">
        <f aca="false">'High pensions'!N114</f>
        <v>5077450.05809496</v>
      </c>
      <c r="M114" s="8"/>
      <c r="N114" s="55" t="n">
        <f aca="false">'High pensions'!L114</f>
        <v>2148880.3765374</v>
      </c>
      <c r="O114" s="6"/>
      <c r="P114" s="55" t="n">
        <f aca="false">'High pensions'!X114</f>
        <v>38169418.2981329</v>
      </c>
      <c r="Q114" s="8"/>
      <c r="R114" s="55" t="n">
        <f aca="false">'High SIPA income'!G109</f>
        <v>47024439.2641802</v>
      </c>
      <c r="S114" s="8"/>
      <c r="T114" s="55" t="n">
        <f aca="false">'High SIPA income'!J109</f>
        <v>179802019.214686</v>
      </c>
      <c r="U114" s="6"/>
      <c r="V114" s="55" t="n">
        <f aca="false">'High SIPA income'!F109</f>
        <v>166344.184677835</v>
      </c>
      <c r="W114" s="8"/>
      <c r="X114" s="55" t="n">
        <f aca="false">'High SIPA income'!M109</f>
        <v>417808.633551526</v>
      </c>
      <c r="Y114" s="6"/>
      <c r="Z114" s="6" t="n">
        <f aca="false">R114+V114-N114-L114-F114</f>
        <v>-9847548.22875817</v>
      </c>
      <c r="AA114" s="6"/>
      <c r="AB114" s="6" t="n">
        <f aca="false">T114-P114-D114</f>
        <v>-132418333.005945</v>
      </c>
      <c r="AC114" s="24"/>
      <c r="AD114" s="6"/>
      <c r="AE114" s="6"/>
      <c r="AF114" s="6"/>
      <c r="AG114" s="6" t="n">
        <f aca="false">BF114/100*$AG$37</f>
        <v>10279660889.2922</v>
      </c>
      <c r="AH114" s="36" t="n">
        <f aca="false">(AG114-AG113)/AG113</f>
        <v>0.00509364347339016</v>
      </c>
      <c r="AI114" s="36"/>
      <c r="AJ114" s="36" t="n">
        <f aca="false">AB114/AG114</f>
        <v>-0.0128815857285602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0.00525913008688051</v>
      </c>
      <c r="AV114" s="5"/>
      <c r="AW114" s="5" t="n">
        <f aca="false">workers_and_wage_high!C102</f>
        <v>14759267</v>
      </c>
      <c r="AX114" s="5"/>
      <c r="AY114" s="36" t="n">
        <f aca="false">(AW114-AW113)/AW113</f>
        <v>0.000108214914685042</v>
      </c>
      <c r="AZ114" s="11" t="n">
        <f aca="false">workers_and_wage_high!B102</f>
        <v>10670.0317660612</v>
      </c>
      <c r="BA114" s="36" t="n">
        <f aca="false">(AZ114-AZ113)/AZ113</f>
        <v>0.00498488911935447</v>
      </c>
      <c r="BB114" s="41"/>
      <c r="BC114" s="41"/>
      <c r="BD114" s="41"/>
      <c r="BE114" s="41"/>
      <c r="BF114" s="5" t="n">
        <f aca="false">BF113*(1+AY114)*(1+BA114)*(1-BE114)</f>
        <v>195.760560626336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6" t="n">
        <f aca="false">'High pensions'!Q115</f>
        <v>277740241.098326</v>
      </c>
      <c r="E115" s="9"/>
      <c r="F115" s="56" t="n">
        <f aca="false">'High pensions'!I115</f>
        <v>50482576.4933498</v>
      </c>
      <c r="G115" s="56" t="n">
        <f aca="false">'High pensions'!K115</f>
        <v>0</v>
      </c>
      <c r="H115" s="56" t="n">
        <f aca="false">'High pensions'!V115</f>
        <v>0</v>
      </c>
      <c r="I115" s="56" t="n">
        <f aca="false">'High pensions'!M115</f>
        <v>0</v>
      </c>
      <c r="J115" s="56" t="n">
        <f aca="false">'High pensions'!W115</f>
        <v>0</v>
      </c>
      <c r="K115" s="9"/>
      <c r="L115" s="56" t="n">
        <f aca="false">'High pensions'!N115</f>
        <v>4220141.71000215</v>
      </c>
      <c r="M115" s="42"/>
      <c r="N115" s="56" t="n">
        <f aca="false">'High pensions'!L115</f>
        <v>2177270.54491008</v>
      </c>
      <c r="O115" s="9"/>
      <c r="P115" s="56" t="n">
        <f aca="false">'High pensions'!X115</f>
        <v>33877035.5343395</v>
      </c>
      <c r="Q115" s="42"/>
      <c r="R115" s="56" t="n">
        <f aca="false">'High SIPA income'!G110</f>
        <v>54313193.4581476</v>
      </c>
      <c r="S115" s="42"/>
      <c r="T115" s="56" t="n">
        <f aca="false">'High SIPA income'!J110</f>
        <v>207671202.604037</v>
      </c>
      <c r="U115" s="9"/>
      <c r="V115" s="56" t="n">
        <f aca="false">'High SIPA income'!F110</f>
        <v>158081.058561521</v>
      </c>
      <c r="W115" s="42"/>
      <c r="X115" s="56" t="n">
        <f aca="false">'High SIPA income'!M110</f>
        <v>397054.043072708</v>
      </c>
      <c r="Y115" s="9"/>
      <c r="Z115" s="9" t="n">
        <f aca="false">R115+V115-N115-L115-F115</f>
        <v>-2408714.23155287</v>
      </c>
      <c r="AA115" s="9"/>
      <c r="AB115" s="9" t="n">
        <f aca="false">T115-P115-D115</f>
        <v>-103946074.028629</v>
      </c>
      <c r="AC115" s="24"/>
      <c r="AD115" s="9"/>
      <c r="AE115" s="9"/>
      <c r="AF115" s="9"/>
      <c r="AG115" s="9" t="n">
        <f aca="false">BF115/100*$AG$37</f>
        <v>10354421181.9947</v>
      </c>
      <c r="AH115" s="43" t="n">
        <f aca="false">(AG115-AG114)/AG114</f>
        <v>0.00727264191957295</v>
      </c>
      <c r="AI115" s="43"/>
      <c r="AJ115" s="43" t="n">
        <f aca="false">AB115/AG115</f>
        <v>-0.0100388106878809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14770011</v>
      </c>
      <c r="AX115" s="7"/>
      <c r="AY115" s="43" t="n">
        <f aca="false">(AW115-AW114)/AW114</f>
        <v>0.000727949430008956</v>
      </c>
      <c r="AZ115" s="12" t="n">
        <f aca="false">workers_and_wage_high!B103</f>
        <v>10739.8130455813</v>
      </c>
      <c r="BA115" s="43" t="n">
        <f aca="false">(AZ115-AZ114)/AZ114</f>
        <v>0.00653993174997441</v>
      </c>
      <c r="BB115" s="48"/>
      <c r="BC115" s="48"/>
      <c r="BD115" s="48"/>
      <c r="BE115" s="48"/>
      <c r="BF115" s="7" t="n">
        <f aca="false">BF114*(1+AY115)*(1+BA115)*(1-BE115)</f>
        <v>197.184257085746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6" t="n">
        <f aca="false">'High pensions'!Q116</f>
        <v>279537094.676353</v>
      </c>
      <c r="E116" s="9"/>
      <c r="F116" s="56" t="n">
        <f aca="false">'High pensions'!I116</f>
        <v>50809175.9009162</v>
      </c>
      <c r="G116" s="56" t="n">
        <f aca="false">'High pensions'!K116</f>
        <v>0</v>
      </c>
      <c r="H116" s="56" t="n">
        <f aca="false">'High pensions'!V116</f>
        <v>0</v>
      </c>
      <c r="I116" s="56" t="n">
        <f aca="false">'High pensions'!M116</f>
        <v>0</v>
      </c>
      <c r="J116" s="56" t="n">
        <f aca="false">'High pensions'!W116</f>
        <v>0</v>
      </c>
      <c r="K116" s="9"/>
      <c r="L116" s="56" t="n">
        <f aca="false">'High pensions'!N116</f>
        <v>4125966.33120134</v>
      </c>
      <c r="M116" s="42"/>
      <c r="N116" s="56" t="n">
        <f aca="false">'High pensions'!L116</f>
        <v>2192750.94312683</v>
      </c>
      <c r="O116" s="9"/>
      <c r="P116" s="56" t="n">
        <f aca="false">'High pensions'!X116</f>
        <v>33473527.6295839</v>
      </c>
      <c r="Q116" s="42"/>
      <c r="R116" s="56" t="n">
        <f aca="false">'High SIPA income'!G111</f>
        <v>47816034.2314771</v>
      </c>
      <c r="S116" s="42"/>
      <c r="T116" s="56" t="n">
        <f aca="false">'High SIPA income'!J111</f>
        <v>182828751.181027</v>
      </c>
      <c r="U116" s="9"/>
      <c r="V116" s="56" t="n">
        <f aca="false">'High SIPA income'!F111</f>
        <v>163225.278879291</v>
      </c>
      <c r="W116" s="42"/>
      <c r="X116" s="56" t="n">
        <f aca="false">'High SIPA income'!M111</f>
        <v>409974.841391076</v>
      </c>
      <c r="Y116" s="9"/>
      <c r="Z116" s="9" t="n">
        <f aca="false">R116+V116-N116-L116-F116</f>
        <v>-9148633.66488805</v>
      </c>
      <c r="AA116" s="9"/>
      <c r="AB116" s="9" t="n">
        <f aca="false">T116-P116-D116</f>
        <v>-130181871.12491</v>
      </c>
      <c r="AC116" s="24"/>
      <c r="AD116" s="9"/>
      <c r="AE116" s="9"/>
      <c r="AF116" s="9"/>
      <c r="AG116" s="9" t="n">
        <f aca="false">BF116/100*$AG$37</f>
        <v>10432876084.2753</v>
      </c>
      <c r="AH116" s="43" t="n">
        <f aca="false">(AG116-AG115)/AG115</f>
        <v>0.00757694717084139</v>
      </c>
      <c r="AI116" s="43"/>
      <c r="AJ116" s="43" t="n">
        <f aca="false">AB116/AG116</f>
        <v>-0.0124780424950243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14824134</v>
      </c>
      <c r="AX116" s="7"/>
      <c r="AY116" s="43" t="n">
        <f aca="false">(AW116-AW115)/AW115</f>
        <v>0.00366438454243534</v>
      </c>
      <c r="AZ116" s="12" t="n">
        <f aca="false">workers_and_wage_high!B104</f>
        <v>10781.6798207756</v>
      </c>
      <c r="BA116" s="43" t="n">
        <f aca="false">(AZ116-AZ115)/AZ115</f>
        <v>0.00389827783934939</v>
      </c>
      <c r="BB116" s="48"/>
      <c r="BC116" s="48"/>
      <c r="BD116" s="48"/>
      <c r="BE116" s="48"/>
      <c r="BF116" s="7" t="n">
        <f aca="false">BF115*(1+AY116)*(1+BA116)*(1-BE116)</f>
        <v>198.678311784607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6" t="n">
        <f aca="false">'High pensions'!Q117</f>
        <v>283200213.859451</v>
      </c>
      <c r="E117" s="9"/>
      <c r="F117" s="56" t="n">
        <f aca="false">'High pensions'!I117</f>
        <v>51474991.1736103</v>
      </c>
      <c r="G117" s="56" t="n">
        <f aca="false">'High pensions'!K117</f>
        <v>0</v>
      </c>
      <c r="H117" s="56" t="n">
        <f aca="false">'High pensions'!V117</f>
        <v>0</v>
      </c>
      <c r="I117" s="56" t="n">
        <f aca="false">'High pensions'!M117</f>
        <v>0</v>
      </c>
      <c r="J117" s="56" t="n">
        <f aca="false">'High pensions'!W117</f>
        <v>0</v>
      </c>
      <c r="K117" s="9"/>
      <c r="L117" s="56" t="n">
        <f aca="false">'High pensions'!N117</f>
        <v>4211134.93980514</v>
      </c>
      <c r="M117" s="42"/>
      <c r="N117" s="56" t="n">
        <f aca="false">'High pensions'!L117</f>
        <v>2220647.37570406</v>
      </c>
      <c r="O117" s="9"/>
      <c r="P117" s="56" t="n">
        <f aca="false">'High pensions'!X117</f>
        <v>34068945.8857651</v>
      </c>
      <c r="Q117" s="42"/>
      <c r="R117" s="56" t="n">
        <f aca="false">'High SIPA income'!G112</f>
        <v>54642410.7549165</v>
      </c>
      <c r="S117" s="42"/>
      <c r="T117" s="56" t="n">
        <f aca="false">'High SIPA income'!J112</f>
        <v>208929993.472056</v>
      </c>
      <c r="U117" s="9"/>
      <c r="V117" s="56" t="n">
        <f aca="false">'High SIPA income'!F112</f>
        <v>170371.222417239</v>
      </c>
      <c r="W117" s="42"/>
      <c r="X117" s="56" t="n">
        <f aca="false">'High SIPA income'!M112</f>
        <v>427923.391325713</v>
      </c>
      <c r="Y117" s="9"/>
      <c r="Z117" s="9" t="n">
        <f aca="false">R117+V117-N117-L117-F117</f>
        <v>-3093991.51178575</v>
      </c>
      <c r="AA117" s="9"/>
      <c r="AB117" s="9" t="n">
        <f aca="false">T117-P117-D117</f>
        <v>-108339166.27316</v>
      </c>
      <c r="AC117" s="24"/>
      <c r="AD117" s="9"/>
      <c r="AE117" s="9"/>
      <c r="AF117" s="9"/>
      <c r="AG117" s="9" t="n">
        <f aca="false">BF117/100*$AG$37</f>
        <v>10444282220.2473</v>
      </c>
      <c r="AH117" s="43" t="n">
        <f aca="false">(AG117-AG116)/AG116</f>
        <v>0.00109328778371755</v>
      </c>
      <c r="AI117" s="43" t="n">
        <f aca="false">(AG117-AG113)/AG113</f>
        <v>0.021189490905031</v>
      </c>
      <c r="AJ117" s="43" t="n">
        <f aca="false">AB117/AG117</f>
        <v>-0.0103730600139408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14839598</v>
      </c>
      <c r="AX117" s="7"/>
      <c r="AY117" s="43" t="n">
        <f aca="false">(AW117-AW116)/AW116</f>
        <v>0.00104316380302553</v>
      </c>
      <c r="AZ117" s="12" t="n">
        <f aca="false">workers_and_wage_high!B105</f>
        <v>10782.2196783269</v>
      </c>
      <c r="BA117" s="43" t="n">
        <f aca="false">(AZ117-AZ116)/AZ116</f>
        <v>5.00717476571758E-005</v>
      </c>
      <c r="BB117" s="48"/>
      <c r="BC117" s="48"/>
      <c r="BD117" s="48"/>
      <c r="BE117" s="48"/>
      <c r="BF117" s="7" t="n">
        <f aca="false">BF116*(1+AY117)*(1+BA117)*(1-BE117)</f>
        <v>198.89552435577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168.08377640068</v>
      </c>
    </row>
    <row r="119" customFormat="false" ht="12.8" hidden="false" customHeight="false" outlineLevel="0" collapsed="false">
      <c r="AI119" s="27" t="n">
        <f aca="false">AVERAGE(AI29:AI117)</f>
        <v>0.0349766932130202</v>
      </c>
      <c r="BF119" s="0" t="s">
        <v>63</v>
      </c>
    </row>
    <row r="120" customFormat="false" ht="12.8" hidden="false" customHeight="false" outlineLevel="0" collapsed="false">
      <c r="AI120" s="27" t="n">
        <f aca="false">'Central scenario'!AI119</f>
        <v>0.0262548220233778</v>
      </c>
      <c r="AJ120" s="27" t="n">
        <f aca="false">AI119-AI120</f>
        <v>0.00872187118964243</v>
      </c>
    </row>
    <row r="121" customFormat="false" ht="12.8" hidden="false" customHeight="false" outlineLevel="0" collapsed="false">
      <c r="AI121" s="27" t="n">
        <f aca="false">'Low scenario'!AI119</f>
        <v>0.0156432763946466</v>
      </c>
      <c r="AJ121" s="27" t="n">
        <f aca="false">AI120-AI121</f>
        <v>0.0106115456287312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8.9921875" defaultRowHeight="12.8" zeroHeight="false" outlineLevelRow="0" outlineLevelCol="0"/>
  <sheetData>
    <row r="1" customFormat="false" ht="12.8" hidden="false" customHeight="false" outlineLevel="0" collapsed="false">
      <c r="B1" s="0" t="s">
        <v>64</v>
      </c>
      <c r="E1" s="0" t="s">
        <v>65</v>
      </c>
      <c r="G1" s="0" t="s">
        <v>66</v>
      </c>
    </row>
    <row r="3" customFormat="false" ht="58.75" hidden="false" customHeight="tru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</row>
    <row r="4" customFormat="false" ht="12.8" hidden="false" customHeight="false" outlineLevel="0" collapsed="false">
      <c r="A4" s="21"/>
      <c r="B4" s="21"/>
      <c r="C4" s="21"/>
    </row>
    <row r="5" customFormat="false" ht="12.8" hidden="false" customHeight="false" outlineLevel="0" collapsed="false">
      <c r="A5" s="21" t="n">
        <v>2014</v>
      </c>
      <c r="B5" s="26" t="n">
        <f aca="false">'Central scenario'!AL3</f>
        <v>-0.0196925047215125</v>
      </c>
      <c r="C5" s="26" t="n">
        <f aca="false">'Central scenario'!BO3</f>
        <v>-0.0196925047215125</v>
      </c>
      <c r="D5" s="27" t="n">
        <f aca="false">'Low scenario'!AL3</f>
        <v>-0.0196925047215125</v>
      </c>
      <c r="E5" s="27" t="n">
        <f aca="false">'Low scenario'!BO3</f>
        <v>-0.0196925047215125</v>
      </c>
      <c r="F5" s="27" t="n">
        <f aca="false">'High scenario'!AL3</f>
        <v>-0.0196925047215125</v>
      </c>
      <c r="G5" s="27" t="n">
        <f aca="false">'High scenario'!BO3</f>
        <v>-0.0196925047215125</v>
      </c>
    </row>
    <row r="6" customFormat="false" ht="12.8" hidden="false" customHeight="false" outlineLevel="0" collapsed="false">
      <c r="A6" s="21" t="n">
        <v>2015</v>
      </c>
      <c r="B6" s="26" t="n">
        <f aca="false">'Central scenario'!AL4</f>
        <v>-0.0333311275431856</v>
      </c>
      <c r="C6" s="26" t="n">
        <f aca="false">'Central scenario'!BO4</f>
        <v>-0.0333311275431856</v>
      </c>
      <c r="D6" s="27" t="n">
        <f aca="false">'Low scenario'!AL4</f>
        <v>-0.0333242795046078</v>
      </c>
      <c r="E6" s="27" t="n">
        <f aca="false">'Low scenario'!BO4</f>
        <v>-0.0333242795046078</v>
      </c>
      <c r="F6" s="27" t="n">
        <f aca="false">'High scenario'!AL4</f>
        <v>-0.0333241605252326</v>
      </c>
      <c r="G6" s="27" t="n">
        <f aca="false">'High scenario'!BO4</f>
        <v>-0.0333241605252326</v>
      </c>
    </row>
    <row r="7" customFormat="false" ht="12.8" hidden="false" customHeight="false" outlineLevel="0" collapsed="false">
      <c r="A7" s="21" t="n">
        <v>2016</v>
      </c>
      <c r="B7" s="26" t="n">
        <f aca="false">'Central scenario'!AL5</f>
        <v>-0.0317925148885412</v>
      </c>
      <c r="C7" s="26" t="n">
        <f aca="false">'Central scenario'!BO5</f>
        <v>-0.0317925148885412</v>
      </c>
      <c r="D7" s="27" t="n">
        <f aca="false">'Low scenario'!AL5</f>
        <v>-0.0317921763858159</v>
      </c>
      <c r="E7" s="27" t="n">
        <f aca="false">'Low scenario'!BO5</f>
        <v>-0.0317921763858159</v>
      </c>
      <c r="F7" s="27" t="n">
        <f aca="false">'High scenario'!AL5</f>
        <v>-0.0317908769354108</v>
      </c>
      <c r="G7" s="27" t="n">
        <f aca="false">'High scenario'!BO5</f>
        <v>-0.0317908769354108</v>
      </c>
    </row>
    <row r="8" customFormat="false" ht="12.8" hidden="false" customHeight="false" outlineLevel="0" collapsed="false">
      <c r="A8" s="21" t="n">
        <v>2017</v>
      </c>
      <c r="B8" s="26" t="n">
        <f aca="false">'Central scenario'!AL6</f>
        <v>-0.0349883259675642</v>
      </c>
      <c r="C8" s="26" t="n">
        <f aca="false">'Central scenario'!BO6</f>
        <v>-0.0349883259675642</v>
      </c>
      <c r="D8" s="27" t="n">
        <f aca="false">'Low scenario'!AL6</f>
        <v>-0.0349821232226126</v>
      </c>
      <c r="E8" s="27" t="n">
        <f aca="false">'Low scenario'!BO6</f>
        <v>-0.0349821232226126</v>
      </c>
      <c r="F8" s="27" t="n">
        <f aca="false">'High scenario'!AL6</f>
        <v>-0.0349818711216802</v>
      </c>
      <c r="G8" s="27" t="n">
        <f aca="false">'High scenario'!BO6</f>
        <v>-0.0349818711216802</v>
      </c>
    </row>
    <row r="9" customFormat="false" ht="12.8" hidden="false" customHeight="false" outlineLevel="0" collapsed="false">
      <c r="A9" s="21" t="n">
        <f aca="false">A8+1</f>
        <v>2018</v>
      </c>
      <c r="B9" s="26" t="n">
        <f aca="false">'Central scenario'!AL7</f>
        <v>-0.0357475481973226</v>
      </c>
      <c r="C9" s="26" t="n">
        <f aca="false">'Central scenario'!BO7</f>
        <v>-0.0357475481973226</v>
      </c>
      <c r="D9" s="27" t="n">
        <f aca="false">'Low scenario'!AL7</f>
        <v>-0.035688352869083</v>
      </c>
      <c r="E9" s="27" t="n">
        <f aca="false">'Low scenario'!BO7</f>
        <v>-0.035688352869083</v>
      </c>
      <c r="F9" s="27" t="n">
        <f aca="false">'High scenario'!AL7</f>
        <v>-0.0356880361418042</v>
      </c>
      <c r="G9" s="27" t="n">
        <f aca="false">'High scenario'!BO7</f>
        <v>-0.0356880361418042</v>
      </c>
    </row>
    <row r="10" customFormat="false" ht="12.8" hidden="false" customHeight="false" outlineLevel="0" collapsed="false">
      <c r="A10" s="21" t="n">
        <f aca="false">A9+1</f>
        <v>2019</v>
      </c>
      <c r="B10" s="26" t="n">
        <f aca="false">'Central scenario'!AL8</f>
        <v>-0.0393593216074116</v>
      </c>
      <c r="C10" s="26" t="n">
        <f aca="false">'Central scenario'!BO8</f>
        <v>-0.0393593216074116</v>
      </c>
      <c r="D10" s="27" t="n">
        <f aca="false">'Low scenario'!AL8</f>
        <v>-0.0392617615135558</v>
      </c>
      <c r="E10" s="27" t="n">
        <f aca="false">'Low scenario'!BO8</f>
        <v>-0.0392617615135558</v>
      </c>
      <c r="F10" s="27" t="n">
        <f aca="false">'High scenario'!AL8</f>
        <v>-0.0392617234331533</v>
      </c>
      <c r="G10" s="27" t="n">
        <f aca="false">'High scenario'!BO8</f>
        <v>-0.0392617234331533</v>
      </c>
    </row>
    <row r="11" customFormat="false" ht="12.8" hidden="false" customHeight="false" outlineLevel="0" collapsed="false">
      <c r="A11" s="21" t="n">
        <f aca="false">A10+1</f>
        <v>2020</v>
      </c>
      <c r="B11" s="26" t="n">
        <f aca="false">'Central scenario'!AL9</f>
        <v>-0.0385869318422132</v>
      </c>
      <c r="C11" s="26" t="n">
        <f aca="false">'Central scenario'!BO9</f>
        <v>-0.0385869318422132</v>
      </c>
      <c r="D11" s="27" t="n">
        <f aca="false">'Low scenario'!AL9</f>
        <v>-0.0391789318905839</v>
      </c>
      <c r="E11" s="27" t="n">
        <f aca="false">'Low scenario'!BO9</f>
        <v>-0.0391789318905839</v>
      </c>
      <c r="F11" s="27" t="n">
        <f aca="false">'High scenario'!AL9</f>
        <v>-0.0371672528339941</v>
      </c>
      <c r="G11" s="27" t="n">
        <f aca="false">'High scenario'!BO9</f>
        <v>-0.0371672528339941</v>
      </c>
    </row>
    <row r="12" customFormat="false" ht="12.8" hidden="false" customHeight="false" outlineLevel="0" collapsed="false">
      <c r="A12" s="21" t="n">
        <f aca="false">A11+1</f>
        <v>2021</v>
      </c>
      <c r="B12" s="26" t="n">
        <f aca="false">'Central scenario'!AL10</f>
        <v>-0.0396619490785859</v>
      </c>
      <c r="C12" s="26" t="n">
        <f aca="false">'Central scenario'!BO10</f>
        <v>-0.0396619490785859</v>
      </c>
      <c r="D12" s="27" t="n">
        <f aca="false">'Low scenario'!AL10</f>
        <v>-0.0404422361662193</v>
      </c>
      <c r="E12" s="27" t="n">
        <f aca="false">'Low scenario'!BO10</f>
        <v>-0.0404422361662193</v>
      </c>
      <c r="F12" s="27" t="n">
        <f aca="false">'High scenario'!AL10</f>
        <v>-0.034729144142414</v>
      </c>
      <c r="G12" s="27" t="n">
        <f aca="false">'High scenario'!BO10</f>
        <v>-0.034729144142414</v>
      </c>
    </row>
    <row r="13" customFormat="false" ht="12.8" hidden="false" customHeight="false" outlineLevel="0" collapsed="false">
      <c r="A13" s="21" t="n">
        <f aca="false">A12+1</f>
        <v>2022</v>
      </c>
      <c r="B13" s="26" t="n">
        <f aca="false">'Central scenario'!AL11</f>
        <v>-0.0427699780636024</v>
      </c>
      <c r="C13" s="26" t="n">
        <f aca="false">'Central scenario'!BO11</f>
        <v>-0.0427699780636024</v>
      </c>
      <c r="D13" s="27" t="n">
        <f aca="false">'Low scenario'!AL11</f>
        <v>-0.0431717725803926</v>
      </c>
      <c r="E13" s="27" t="n">
        <f aca="false">'Low scenario'!BO11</f>
        <v>-0.0431717725803926</v>
      </c>
      <c r="F13" s="27" t="n">
        <f aca="false">'High scenario'!AL11</f>
        <v>-0.0376761801435717</v>
      </c>
      <c r="G13" s="27" t="n">
        <f aca="false">'High scenario'!BO11</f>
        <v>-0.0376761801435717</v>
      </c>
    </row>
    <row r="14" customFormat="false" ht="12.8" hidden="false" customHeight="false" outlineLevel="0" collapsed="false">
      <c r="A14" s="21" t="n">
        <f aca="false">A13+1</f>
        <v>2023</v>
      </c>
      <c r="B14" s="26" t="n">
        <f aca="false">'Central scenario'!AL12</f>
        <v>-0.0450607223641574</v>
      </c>
      <c r="C14" s="26" t="n">
        <f aca="false">'Central scenario'!BO12</f>
        <v>-0.0450607223641574</v>
      </c>
      <c r="D14" s="27" t="n">
        <f aca="false">'Low scenario'!AL12</f>
        <v>-0.0465019578456363</v>
      </c>
      <c r="E14" s="27" t="n">
        <f aca="false">'Low scenario'!BO12</f>
        <v>-0.0465019578456363</v>
      </c>
      <c r="F14" s="27" t="n">
        <f aca="false">'High scenario'!AL12</f>
        <v>-0.0413096756671428</v>
      </c>
      <c r="G14" s="27" t="n">
        <f aca="false">'High scenario'!BO12</f>
        <v>-0.0413096756671428</v>
      </c>
    </row>
    <row r="15" customFormat="false" ht="12.8" hidden="false" customHeight="false" outlineLevel="0" collapsed="false">
      <c r="A15" s="33" t="n">
        <f aca="false">A14+1</f>
        <v>2024</v>
      </c>
      <c r="B15" s="34" t="n">
        <f aca="false">'Central scenario'!AL13</f>
        <v>-0.0480054466220163</v>
      </c>
      <c r="C15" s="34" t="n">
        <f aca="false">'Central scenario'!BO13</f>
        <v>-0.0480054466220163</v>
      </c>
      <c r="D15" s="27" t="n">
        <f aca="false">'Low scenario'!AL13</f>
        <v>-0.0494611387580811</v>
      </c>
      <c r="E15" s="27" t="n">
        <f aca="false">'Low scenario'!BO13</f>
        <v>-0.0494611387580811</v>
      </c>
      <c r="F15" s="27" t="n">
        <f aca="false">'High scenario'!AL13</f>
        <v>-0.043682203377438</v>
      </c>
      <c r="G15" s="27" t="n">
        <f aca="false">'High scenario'!BO13</f>
        <v>-0.043682203377438</v>
      </c>
    </row>
    <row r="16" customFormat="false" ht="12.8" hidden="false" customHeight="false" outlineLevel="0" collapsed="false">
      <c r="A16" s="37" t="n">
        <f aca="false">A15+1</f>
        <v>2025</v>
      </c>
      <c r="B16" s="38" t="n">
        <f aca="false">'Central scenario'!AL14</f>
        <v>-0.0507682837017459</v>
      </c>
      <c r="C16" s="38" t="n">
        <f aca="false">'Central scenario'!BO14</f>
        <v>-0.0507682837017459</v>
      </c>
      <c r="D16" s="27" t="n">
        <f aca="false">'Low scenario'!AL14</f>
        <v>-0.0527853827909467</v>
      </c>
      <c r="E16" s="27" t="n">
        <f aca="false">'Low scenario'!BO14</f>
        <v>-0.0527853827909467</v>
      </c>
      <c r="F16" s="27" t="n">
        <f aca="false">'High scenario'!AL14</f>
        <v>-0.0467734392260591</v>
      </c>
      <c r="G16" s="27" t="n">
        <f aca="false">'High scenario'!BO14</f>
        <v>-0.0467734392260591</v>
      </c>
    </row>
    <row r="17" customFormat="false" ht="12.8" hidden="false" customHeight="false" outlineLevel="0" collapsed="false">
      <c r="A17" s="44" t="n">
        <f aca="false">A16+1</f>
        <v>2026</v>
      </c>
      <c r="B17" s="45" t="n">
        <f aca="false">'Central scenario'!AL15</f>
        <v>-0.0510980730013038</v>
      </c>
      <c r="C17" s="45" t="n">
        <f aca="false">'Central scenario'!BO15</f>
        <v>-0.0510980730013038</v>
      </c>
      <c r="D17" s="27" t="n">
        <f aca="false">'Low scenario'!AL15</f>
        <v>-0.0550369437581819</v>
      </c>
      <c r="E17" s="27" t="n">
        <f aca="false">'Low scenario'!BO15</f>
        <v>-0.0550369437581819</v>
      </c>
      <c r="F17" s="27" t="n">
        <f aca="false">'High scenario'!AL15</f>
        <v>-0.0462577101396743</v>
      </c>
      <c r="G17" s="27" t="n">
        <f aca="false">'High scenario'!BO15</f>
        <v>-0.0462577101396743</v>
      </c>
    </row>
    <row r="18" customFormat="false" ht="12.8" hidden="false" customHeight="false" outlineLevel="0" collapsed="false">
      <c r="A18" s="44" t="n">
        <f aca="false">A17+1</f>
        <v>2027</v>
      </c>
      <c r="B18" s="45" t="n">
        <f aca="false">'Central scenario'!AL16</f>
        <v>-0.0516520060854012</v>
      </c>
      <c r="C18" s="45" t="n">
        <f aca="false">'Central scenario'!BO16</f>
        <v>-0.0516520060854012</v>
      </c>
      <c r="D18" s="27" t="n">
        <f aca="false">'Low scenario'!AL16</f>
        <v>-0.0569111140667451</v>
      </c>
      <c r="E18" s="27" t="n">
        <f aca="false">'Low scenario'!BO16</f>
        <v>-0.0569111140667451</v>
      </c>
      <c r="F18" s="27" t="n">
        <f aca="false">'High scenario'!AL16</f>
        <v>-0.0453258870140044</v>
      </c>
      <c r="G18" s="27" t="n">
        <f aca="false">'High scenario'!BO16</f>
        <v>-0.0453258870140044</v>
      </c>
    </row>
    <row r="19" customFormat="false" ht="12.8" hidden="false" customHeight="false" outlineLevel="0" collapsed="false">
      <c r="A19" s="44" t="n">
        <f aca="false">A18+1</f>
        <v>2028</v>
      </c>
      <c r="B19" s="45" t="n">
        <f aca="false">'Central scenario'!AL17</f>
        <v>-0.0523629690611759</v>
      </c>
      <c r="C19" s="45" t="n">
        <f aca="false">'Central scenario'!BO17</f>
        <v>-0.0523629690611759</v>
      </c>
      <c r="D19" s="27" t="n">
        <f aca="false">'Low scenario'!AL17</f>
        <v>-0.0580859392464558</v>
      </c>
      <c r="E19" s="27" t="n">
        <f aca="false">'Low scenario'!BO17</f>
        <v>-0.0580859392464558</v>
      </c>
      <c r="F19" s="27" t="n">
        <f aca="false">'High scenario'!AL17</f>
        <v>-0.0453721294131295</v>
      </c>
      <c r="G19" s="27" t="n">
        <f aca="false">'High scenario'!BO17</f>
        <v>-0.0453721294131295</v>
      </c>
    </row>
    <row r="20" customFormat="false" ht="12.8" hidden="false" customHeight="false" outlineLevel="0" collapsed="false">
      <c r="A20" s="37" t="n">
        <f aca="false">A19+1</f>
        <v>2029</v>
      </c>
      <c r="B20" s="38" t="n">
        <f aca="false">'Central scenario'!AL18</f>
        <v>-0.0528370135053941</v>
      </c>
      <c r="C20" s="38" t="n">
        <f aca="false">'Central scenario'!BO18</f>
        <v>-0.0528370135053941</v>
      </c>
      <c r="D20" s="27" t="n">
        <f aca="false">'Low scenario'!AL18</f>
        <v>-0.058530562273557</v>
      </c>
      <c r="E20" s="27" t="n">
        <f aca="false">'Low scenario'!BO18</f>
        <v>-0.058530562273557</v>
      </c>
      <c r="F20" s="27" t="n">
        <f aca="false">'High scenario'!AL18</f>
        <v>-0.0443049314525664</v>
      </c>
      <c r="G20" s="27" t="n">
        <f aca="false">'High scenario'!BO18</f>
        <v>-0.0443049314525664</v>
      </c>
    </row>
    <row r="21" customFormat="false" ht="12.8" hidden="false" customHeight="false" outlineLevel="0" collapsed="false">
      <c r="A21" s="44" t="n">
        <f aca="false">A20+1</f>
        <v>2030</v>
      </c>
      <c r="B21" s="45" t="n">
        <f aca="false">'Central scenario'!AL19</f>
        <v>-0.0531726687798734</v>
      </c>
      <c r="C21" s="45" t="n">
        <f aca="false">'Central scenario'!BO19</f>
        <v>-0.0531726687798734</v>
      </c>
      <c r="D21" s="27" t="n">
        <f aca="false">'Low scenario'!AL19</f>
        <v>-0.0593524870001305</v>
      </c>
      <c r="E21" s="27" t="n">
        <f aca="false">'Low scenario'!BO19</f>
        <v>-0.0593524870001305</v>
      </c>
      <c r="F21" s="27" t="n">
        <f aca="false">'High scenario'!AL19</f>
        <v>-0.0440079223024781</v>
      </c>
      <c r="G21" s="27" t="n">
        <f aca="false">'High scenario'!BO19</f>
        <v>-0.0440079223024781</v>
      </c>
    </row>
    <row r="22" customFormat="false" ht="12.8" hidden="false" customHeight="false" outlineLevel="0" collapsed="false">
      <c r="A22" s="44" t="n">
        <f aca="false">A21+1</f>
        <v>2031</v>
      </c>
      <c r="B22" s="45" t="n">
        <f aca="false">'Central scenario'!AL20</f>
        <v>-0.053287416243323</v>
      </c>
      <c r="C22" s="45" t="n">
        <f aca="false">'Central scenario'!BO20</f>
        <v>-0.053287416243323</v>
      </c>
      <c r="D22" s="27" t="n">
        <f aca="false">'Low scenario'!AL20</f>
        <v>-0.061919079342693</v>
      </c>
      <c r="E22" s="27" t="n">
        <f aca="false">'Low scenario'!BO20</f>
        <v>-0.061919079342693</v>
      </c>
      <c r="F22" s="27" t="n">
        <f aca="false">'High scenario'!AL20</f>
        <v>-0.0428940694582698</v>
      </c>
      <c r="G22" s="27" t="n">
        <f aca="false">'High scenario'!BO20</f>
        <v>-0.0428940694582698</v>
      </c>
      <c r="H22" s="27" t="n">
        <f aca="false">B31-D31</f>
        <v>0.0156150987988138</v>
      </c>
      <c r="I22" s="27" t="n">
        <f aca="false">C31-E31</f>
        <v>0.0156150987988138</v>
      </c>
    </row>
    <row r="23" customFormat="false" ht="12.8" hidden="false" customHeight="false" outlineLevel="0" collapsed="false">
      <c r="A23" s="44" t="n">
        <f aca="false">A22+1</f>
        <v>2032</v>
      </c>
      <c r="B23" s="45" t="n">
        <f aca="false">'Central scenario'!AL21</f>
        <v>-0.054015747368726</v>
      </c>
      <c r="C23" s="45" t="n">
        <f aca="false">'Central scenario'!BO21</f>
        <v>-0.054015747368726</v>
      </c>
      <c r="D23" s="27" t="n">
        <f aca="false">'Low scenario'!AL21</f>
        <v>-0.0628962386492263</v>
      </c>
      <c r="E23" s="27" t="n">
        <f aca="false">'Low scenario'!BO21</f>
        <v>-0.0628962386492263</v>
      </c>
      <c r="F23" s="27" t="n">
        <f aca="false">'High scenario'!AL21</f>
        <v>-0.0433516925411979</v>
      </c>
      <c r="G23" s="27" t="n">
        <f aca="false">'High scenario'!BO21</f>
        <v>-0.0433516925411979</v>
      </c>
      <c r="H23" s="27" t="n">
        <f aca="false">B31-F31</f>
        <v>-0.0147615480207445</v>
      </c>
      <c r="I23" s="27" t="n">
        <f aca="false">C31-G31</f>
        <v>-0.0147615480207445</v>
      </c>
    </row>
    <row r="24" customFormat="false" ht="12.8" hidden="false" customHeight="false" outlineLevel="0" collapsed="false">
      <c r="A24" s="37" t="n">
        <f aca="false">A23+1</f>
        <v>2033</v>
      </c>
      <c r="B24" s="38" t="n">
        <f aca="false">'Central scenario'!AL22</f>
        <v>-0.0549058947606983</v>
      </c>
      <c r="C24" s="38" t="n">
        <f aca="false">'Central scenario'!BO22</f>
        <v>-0.0549058947606983</v>
      </c>
      <c r="D24" s="27" t="n">
        <f aca="false">'Low scenario'!AL22</f>
        <v>-0.0650938801052209</v>
      </c>
      <c r="E24" s="27" t="n">
        <f aca="false">'Low scenario'!BO22</f>
        <v>-0.0650938801052209</v>
      </c>
      <c r="F24" s="27" t="n">
        <f aca="false">'High scenario'!AL22</f>
        <v>-0.0438877407632812</v>
      </c>
      <c r="G24" s="27" t="n">
        <f aca="false">'High scenario'!BO22</f>
        <v>-0.0438877407632812</v>
      </c>
      <c r="H24" s="27" t="n">
        <f aca="false">H22-I22</f>
        <v>0</v>
      </c>
    </row>
    <row r="25" customFormat="false" ht="12.8" hidden="false" customHeight="false" outlineLevel="0" collapsed="false">
      <c r="A25" s="44" t="n">
        <f aca="false">A24+1</f>
        <v>2034</v>
      </c>
      <c r="B25" s="45" t="n">
        <f aca="false">'Central scenario'!AL23</f>
        <v>-0.0547719842854927</v>
      </c>
      <c r="C25" s="45" t="n">
        <f aca="false">'Central scenario'!BO23</f>
        <v>-0.0547719842854927</v>
      </c>
      <c r="D25" s="27" t="n">
        <f aca="false">'Low scenario'!AL23</f>
        <v>-0.0657481139122095</v>
      </c>
      <c r="E25" s="27" t="n">
        <f aca="false">'Low scenario'!BO23</f>
        <v>-0.0657481139122095</v>
      </c>
      <c r="F25" s="27" t="n">
        <f aca="false">'High scenario'!AL23</f>
        <v>-0.0445726837684135</v>
      </c>
      <c r="G25" s="27" t="n">
        <f aca="false">'High scenario'!BO23</f>
        <v>-0.0445726837684135</v>
      </c>
      <c r="H25" s="27" t="n">
        <f aca="false">H23-I23</f>
        <v>0</v>
      </c>
    </row>
    <row r="26" customFormat="false" ht="12.8" hidden="false" customHeight="false" outlineLevel="0" collapsed="false">
      <c r="A26" s="44" t="n">
        <f aca="false">A25+1</f>
        <v>2035</v>
      </c>
      <c r="B26" s="45" t="n">
        <f aca="false">'Central scenario'!AL24</f>
        <v>-0.0554737771872915</v>
      </c>
      <c r="C26" s="45" t="n">
        <f aca="false">'Central scenario'!BO24</f>
        <v>-0.0554737771872915</v>
      </c>
      <c r="D26" s="27" t="n">
        <f aca="false">'Low scenario'!AL24</f>
        <v>-0.0667368913668611</v>
      </c>
      <c r="E26" s="27" t="n">
        <f aca="false">'Low scenario'!BO24</f>
        <v>-0.0667368913668611</v>
      </c>
      <c r="F26" s="27" t="n">
        <f aca="false">'High scenario'!AL24</f>
        <v>-0.043939825977256</v>
      </c>
      <c r="G26" s="27" t="n">
        <f aca="false">'High scenario'!BO24</f>
        <v>-0.043939825977256</v>
      </c>
    </row>
    <row r="27" customFormat="false" ht="12.8" hidden="false" customHeight="false" outlineLevel="0" collapsed="false">
      <c r="A27" s="44" t="n">
        <f aca="false">A26+1</f>
        <v>2036</v>
      </c>
      <c r="B27" s="45" t="n">
        <f aca="false">'Central scenario'!AL25</f>
        <v>-0.057222533390617</v>
      </c>
      <c r="C27" s="45" t="n">
        <f aca="false">'Central scenario'!BO25</f>
        <v>-0.057222533390617</v>
      </c>
      <c r="D27" s="27" t="n">
        <f aca="false">'Low scenario'!AL25</f>
        <v>-0.0679649900896704</v>
      </c>
      <c r="E27" s="27" t="n">
        <f aca="false">'Low scenario'!BO25</f>
        <v>-0.0679649900896704</v>
      </c>
      <c r="F27" s="27" t="n">
        <f aca="false">'High scenario'!AL25</f>
        <v>-0.043866805015691</v>
      </c>
      <c r="G27" s="27" t="n">
        <f aca="false">'High scenario'!BO25</f>
        <v>-0.043866805015691</v>
      </c>
    </row>
    <row r="28" customFormat="false" ht="12.8" hidden="false" customHeight="false" outlineLevel="0" collapsed="false">
      <c r="A28" s="37" t="n">
        <f aca="false">A27+1</f>
        <v>2037</v>
      </c>
      <c r="B28" s="38" t="n">
        <f aca="false">'Central scenario'!AL26</f>
        <v>-0.0580005045801312</v>
      </c>
      <c r="C28" s="38" t="n">
        <f aca="false">'Central scenario'!BO26</f>
        <v>-0.0580005045801312</v>
      </c>
      <c r="D28" s="27" t="n">
        <f aca="false">'Low scenario'!AL26</f>
        <v>-0.0701518396715372</v>
      </c>
      <c r="E28" s="27" t="n">
        <f aca="false">'Low scenario'!BO26</f>
        <v>-0.0701518396715372</v>
      </c>
      <c r="F28" s="27" t="n">
        <f aca="false">'High scenario'!AL26</f>
        <v>-0.0439560913041963</v>
      </c>
      <c r="G28" s="27" t="n">
        <f aca="false">'High scenario'!BO26</f>
        <v>-0.0439560913041963</v>
      </c>
    </row>
    <row r="29" customFormat="false" ht="12.8" hidden="false" customHeight="false" outlineLevel="0" collapsed="false">
      <c r="A29" s="44" t="n">
        <f aca="false">A28+1</f>
        <v>2038</v>
      </c>
      <c r="B29" s="45" t="n">
        <f aca="false">'Central scenario'!AL27</f>
        <v>-0.0596438326537835</v>
      </c>
      <c r="C29" s="45" t="n">
        <f aca="false">'Central scenario'!BO27</f>
        <v>-0.0596438326537835</v>
      </c>
      <c r="D29" s="27" t="n">
        <f aca="false">'Low scenario'!AL27</f>
        <v>-0.0723828337310786</v>
      </c>
      <c r="E29" s="27" t="n">
        <f aca="false">'Low scenario'!BO27</f>
        <v>-0.0723828337310786</v>
      </c>
      <c r="F29" s="27" t="n">
        <f aca="false">'High scenario'!AL27</f>
        <v>-0.0442040171522764</v>
      </c>
      <c r="G29" s="27" t="n">
        <f aca="false">'High scenario'!BO27</f>
        <v>-0.0442040171522764</v>
      </c>
      <c r="I29" s="27" t="n">
        <f aca="false">C31-E31</f>
        <v>0.0156150987988138</v>
      </c>
    </row>
    <row r="30" customFormat="false" ht="12.8" hidden="false" customHeight="false" outlineLevel="0" collapsed="false">
      <c r="A30" s="44" t="n">
        <f aca="false">A29+1</f>
        <v>2039</v>
      </c>
      <c r="B30" s="45" t="n">
        <f aca="false">'Central scenario'!AL28</f>
        <v>-0.0605837598766389</v>
      </c>
      <c r="C30" s="45" t="n">
        <f aca="false">'Central scenario'!BO28</f>
        <v>-0.0605837598766389</v>
      </c>
      <c r="D30" s="27" t="n">
        <f aca="false">'Low scenario'!AL28</f>
        <v>-0.0743882819925469</v>
      </c>
      <c r="E30" s="27" t="n">
        <f aca="false">'Low scenario'!BO28</f>
        <v>-0.0743882819925469</v>
      </c>
      <c r="F30" s="27" t="n">
        <f aca="false">'High scenario'!AL28</f>
        <v>-0.0449005586030486</v>
      </c>
      <c r="G30" s="27" t="n">
        <f aca="false">'High scenario'!BO28</f>
        <v>-0.0449005586030486</v>
      </c>
      <c r="I30" s="27" t="n">
        <f aca="false">C31-G31</f>
        <v>-0.0147615480207445</v>
      </c>
    </row>
    <row r="31" customFormat="false" ht="12.8" hidden="false" customHeight="false" outlineLevel="0" collapsed="false">
      <c r="A31" s="44" t="n">
        <f aca="false">A30+1</f>
        <v>2040</v>
      </c>
      <c r="B31" s="45" t="n">
        <f aca="false">'Central scenario'!AL29</f>
        <v>-0.0605212449253334</v>
      </c>
      <c r="C31" s="45" t="n">
        <f aca="false">'Central scenario'!BO29</f>
        <v>-0.0605212449253334</v>
      </c>
      <c r="D31" s="27" t="n">
        <f aca="false">'Low scenario'!AL29</f>
        <v>-0.0761363437241472</v>
      </c>
      <c r="E31" s="27" t="n">
        <f aca="false">'Low scenario'!BO29</f>
        <v>-0.0761363437241472</v>
      </c>
      <c r="F31" s="27" t="n">
        <f aca="false">'High scenario'!AL29</f>
        <v>-0.0457596969045889</v>
      </c>
      <c r="G31" s="27" t="n">
        <f aca="false">'High scenario'!BO29</f>
        <v>-0.0457596969045889</v>
      </c>
    </row>
    <row r="33" customFormat="false" ht="57.75" hidden="false" customHeight="false" outlineLevel="0" collapsed="false">
      <c r="B33" s="59" t="s">
        <v>73</v>
      </c>
      <c r="C33" s="19" t="s">
        <v>0</v>
      </c>
      <c r="D33" s="19" t="s">
        <v>74</v>
      </c>
      <c r="E33" s="19" t="s">
        <v>75</v>
      </c>
      <c r="F33" s="19" t="s">
        <v>76</v>
      </c>
      <c r="G33" s="19" t="s">
        <v>77</v>
      </c>
      <c r="H33" s="19" t="s">
        <v>78</v>
      </c>
    </row>
    <row r="34" customFormat="false" ht="12.8" hidden="false" customHeight="false" outlineLevel="0" collapsed="false">
      <c r="B34" s="59"/>
    </row>
    <row r="35" customFormat="false" ht="12.8" hidden="false" customHeight="false" outlineLevel="0" collapsed="false">
      <c r="A35" s="0" t="n">
        <v>1993</v>
      </c>
      <c r="B35" s="60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61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60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61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60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61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60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61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60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61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60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61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60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61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60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61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60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61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60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61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60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61" t="n">
        <v>-0.0217</v>
      </c>
      <c r="C56" s="26" t="n">
        <v>-0.0204610062724093</v>
      </c>
      <c r="D56" s="26"/>
      <c r="E56" s="27"/>
      <c r="F56" s="27"/>
      <c r="G56" s="27"/>
      <c r="H56" s="27"/>
    </row>
    <row r="57" customFormat="false" ht="12.8" hidden="false" customHeight="false" outlineLevel="0" collapsed="false">
      <c r="A57" s="0" t="n">
        <f aca="false">A56+1</f>
        <v>2015</v>
      </c>
      <c r="B57" s="60" t="n">
        <v>-0.0288</v>
      </c>
      <c r="C57" s="26" t="n">
        <v>-0.0330446382603628</v>
      </c>
      <c r="D57" s="26"/>
      <c r="E57" s="27"/>
      <c r="F57" s="27"/>
      <c r="G57" s="27"/>
      <c r="H57" s="27"/>
    </row>
    <row r="58" customFormat="false" ht="12.8" hidden="false" customHeight="false" outlineLevel="0" collapsed="false">
      <c r="A58" s="0" t="n">
        <f aca="false">A57+1</f>
        <v>2016</v>
      </c>
      <c r="B58" s="61" t="n">
        <v>-0.0337</v>
      </c>
      <c r="C58" s="26" t="n">
        <v>-0.0320699980328446</v>
      </c>
      <c r="D58" s="26" t="n">
        <v>-0.0321032250996477</v>
      </c>
      <c r="E58" s="27"/>
      <c r="F58" s="27"/>
      <c r="G58" s="27"/>
      <c r="H58" s="27"/>
    </row>
    <row r="59" customFormat="false" ht="12.8" hidden="false" customHeight="false" outlineLevel="0" collapsed="false">
      <c r="A59" s="0" t="n">
        <f aca="false">A58+1</f>
        <v>2017</v>
      </c>
      <c r="B59" s="60" t="n">
        <v>-0.0406</v>
      </c>
      <c r="C59" s="26" t="n">
        <v>-0.0374038527856204</v>
      </c>
      <c r="D59" s="26" t="n">
        <v>-0.0379961132519919</v>
      </c>
      <c r="E59" s="27" t="n">
        <v>-0.0376077782939136</v>
      </c>
      <c r="F59" s="27" t="n">
        <v>-0.0382000387602851</v>
      </c>
      <c r="G59" s="27" t="n">
        <v>-0.0373415222108777</v>
      </c>
      <c r="H59" s="27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26" t="n">
        <v>-0.0373929613246554</v>
      </c>
      <c r="D60" s="26" t="n">
        <v>-0.0384525136714927</v>
      </c>
      <c r="E60" s="27" t="n">
        <v>-0.0386403639641776</v>
      </c>
      <c r="F60" s="27" t="n">
        <v>-0.0397056041299793</v>
      </c>
      <c r="G60" s="27" t="n">
        <v>-0.0363078603080157</v>
      </c>
      <c r="H60" s="27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26" t="n">
        <v>-0.0409383594403069</v>
      </c>
      <c r="D61" s="26" t="n">
        <v>-0.04245369280166</v>
      </c>
      <c r="E61" s="27" t="n">
        <v>-0.043475443742129</v>
      </c>
      <c r="F61" s="27" t="n">
        <v>-0.0450108497150175</v>
      </c>
      <c r="G61" s="27" t="n">
        <v>-0.0387666181259384</v>
      </c>
      <c r="H61" s="27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26" t="n">
        <v>-0.0438282105343072</v>
      </c>
      <c r="D62" s="26" t="n">
        <v>-0.0458505671389831</v>
      </c>
      <c r="E62" s="27" t="n">
        <v>-0.0474454684221555</v>
      </c>
      <c r="F62" s="27" t="n">
        <v>-0.0495102950710981</v>
      </c>
      <c r="G62" s="27" t="n">
        <v>-0.0406980206307754</v>
      </c>
      <c r="H62" s="27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26" t="n">
        <v>-0.0448411650186807</v>
      </c>
      <c r="D63" s="26" t="n">
        <v>-0.0473273786694441</v>
      </c>
      <c r="E63" s="27" t="n">
        <v>-0.0491760423378644</v>
      </c>
      <c r="F63" s="27" t="n">
        <v>-0.0517191664308293</v>
      </c>
      <c r="G63" s="27" t="n">
        <v>-0.0402797930914584</v>
      </c>
      <c r="H63" s="27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26" t="n">
        <v>-0.0447708650920272</v>
      </c>
      <c r="D64" s="26" t="n">
        <v>-0.0478243493010391</v>
      </c>
      <c r="E64" s="27" t="n">
        <v>-0.0506935587242372</v>
      </c>
      <c r="F64" s="27" t="n">
        <v>-0.0538113524625579</v>
      </c>
      <c r="G64" s="27" t="n">
        <v>-0.0399413969028234</v>
      </c>
      <c r="H64" s="27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26" t="n">
        <v>-0.0432474424424217</v>
      </c>
      <c r="D65" s="26" t="n">
        <v>-0.0468031617223973</v>
      </c>
      <c r="E65" s="27" t="n">
        <v>-0.0502813077901995</v>
      </c>
      <c r="F65" s="27" t="n">
        <v>-0.0538445675385018</v>
      </c>
      <c r="G65" s="27" t="n">
        <v>-0.0369823891921761</v>
      </c>
      <c r="H65" s="27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34" t="n">
        <v>-0.0407053581128047</v>
      </c>
      <c r="D66" s="34" t="n">
        <v>-0.0448736930498427</v>
      </c>
      <c r="E66" s="27" t="n">
        <v>-0.0491978690669384</v>
      </c>
      <c r="F66" s="27" t="n">
        <v>-0.0533503083682397</v>
      </c>
      <c r="G66" s="27" t="n">
        <v>-0.034357169997021</v>
      </c>
      <c r="H66" s="27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38" t="n">
        <v>-0.0384373888357271</v>
      </c>
      <c r="D67" s="38" t="n">
        <v>-0.0438390133565703</v>
      </c>
      <c r="E67" s="27" t="n">
        <v>-0.0483171619735341</v>
      </c>
      <c r="F67" s="27" t="n">
        <v>-0.0537956697994875</v>
      </c>
      <c r="G67" s="27" t="n">
        <v>-0.0314464623231193</v>
      </c>
      <c r="H67" s="27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45" t="n">
        <v>-0.0358333614797038</v>
      </c>
      <c r="D68" s="45" t="n">
        <v>-0.0425189159959425</v>
      </c>
      <c r="E68" s="27" t="n">
        <v>-0.0471101721898914</v>
      </c>
      <c r="F68" s="27" t="n">
        <v>-0.0539224093496101</v>
      </c>
      <c r="G68" s="27" t="n">
        <v>-0.028543145589423</v>
      </c>
      <c r="H68" s="27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45" t="n">
        <v>-0.0335559985720395</v>
      </c>
      <c r="D69" s="45" t="n">
        <v>-0.0416711328187213</v>
      </c>
      <c r="E69" s="27" t="n">
        <v>-0.0444999022775352</v>
      </c>
      <c r="F69" s="27" t="n">
        <v>-0.0529308403260635</v>
      </c>
      <c r="G69" s="27" t="n">
        <v>-0.0246350258213394</v>
      </c>
      <c r="H69" s="27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21"/>
      <c r="C70" s="45" t="n">
        <v>-0.0315098585025888</v>
      </c>
      <c r="D70" s="45" t="n">
        <v>-0.0410056250740558</v>
      </c>
      <c r="E70" s="27" t="n">
        <v>-0.0427561364711711</v>
      </c>
      <c r="F70" s="27" t="n">
        <v>-0.0526627103492831</v>
      </c>
      <c r="G70" s="27" t="n">
        <v>-0.0215076695017689</v>
      </c>
      <c r="H70" s="27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26"/>
      <c r="C71" s="38" t="n">
        <v>-0.0293502546836776</v>
      </c>
      <c r="D71" s="38" t="n">
        <v>-0.0400278417992508</v>
      </c>
      <c r="E71" s="27" t="n">
        <v>-0.0419262211314313</v>
      </c>
      <c r="F71" s="27" t="n">
        <v>-0.0532050074663445</v>
      </c>
      <c r="G71" s="27" t="n">
        <v>-0.0177299347081778</v>
      </c>
      <c r="H71" s="27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26"/>
      <c r="C72" s="45" t="n">
        <v>-0.0275110441600482</v>
      </c>
      <c r="D72" s="45" t="n">
        <v>-0.0390830751566264</v>
      </c>
      <c r="E72" s="27" t="n">
        <v>-0.0412160077772183</v>
      </c>
      <c r="F72" s="27" t="n">
        <v>-0.0537519990268602</v>
      </c>
      <c r="G72" s="27" t="n">
        <v>-0.0152009619822014</v>
      </c>
      <c r="H72" s="27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26"/>
      <c r="C73" s="45" t="n">
        <v>-0.0250237011514879</v>
      </c>
      <c r="D73" s="45" t="n">
        <v>-0.0376364338615586</v>
      </c>
      <c r="E73" s="27" t="n">
        <v>-0.0390044038696693</v>
      </c>
      <c r="F73" s="27" t="n">
        <v>-0.0527439418247547</v>
      </c>
      <c r="G73" s="27" t="n">
        <v>-0.0127195302993086</v>
      </c>
      <c r="H73" s="27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26"/>
      <c r="C74" s="45" t="n">
        <v>-0.0236624962419754</v>
      </c>
      <c r="D74" s="45" t="n">
        <v>-0.0373739552155568</v>
      </c>
      <c r="E74" s="27" t="n">
        <v>-0.037203827708454</v>
      </c>
      <c r="F74" s="27" t="n">
        <v>-0.0523481451309193</v>
      </c>
      <c r="G74" s="27" t="n">
        <v>-0.00997912897839578</v>
      </c>
      <c r="H74" s="27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26"/>
      <c r="C75" s="38" t="n">
        <v>-0.0211892288381244</v>
      </c>
      <c r="D75" s="38" t="n">
        <v>-0.03583671292832</v>
      </c>
      <c r="E75" s="27" t="n">
        <v>-0.0352482069847661</v>
      </c>
      <c r="F75" s="27" t="n">
        <v>-0.0516568298564333</v>
      </c>
      <c r="G75" s="27" t="n">
        <v>-0.00716633020583441</v>
      </c>
      <c r="H75" s="27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26"/>
      <c r="C76" s="45" t="n">
        <v>-0.0197720290629055</v>
      </c>
      <c r="D76" s="45" t="n">
        <v>-0.0353918960189126</v>
      </c>
      <c r="E76" s="27" t="n">
        <v>-0.0345458264840886</v>
      </c>
      <c r="F76" s="27" t="n">
        <v>-0.0521983980484141</v>
      </c>
      <c r="G76" s="27" t="n">
        <v>-0.00525913285479715</v>
      </c>
      <c r="H76" s="27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26"/>
      <c r="C77" s="45" t="n">
        <v>-0.0181150845513351</v>
      </c>
      <c r="D77" s="45" t="n">
        <v>-0.0346789214741994</v>
      </c>
      <c r="E77" s="27" t="n">
        <v>-0.0334258454902035</v>
      </c>
      <c r="F77" s="27" t="n">
        <v>-0.0523619318281197</v>
      </c>
      <c r="G77" s="27" t="n">
        <v>-0.0035417840712153</v>
      </c>
      <c r="H77" s="27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26"/>
      <c r="C78" s="45" t="n">
        <v>-0.0165379779749596</v>
      </c>
      <c r="D78" s="45" t="n">
        <v>-0.03407846173714</v>
      </c>
      <c r="E78" s="27" t="n">
        <v>-0.032063325189906</v>
      </c>
      <c r="F78" s="27" t="n">
        <v>-0.0522221045716853</v>
      </c>
      <c r="G78" s="27" t="n">
        <v>-0.00188583595423482</v>
      </c>
      <c r="H78" s="27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26"/>
      <c r="C79" s="38" t="n">
        <v>-0.0155509752335555</v>
      </c>
      <c r="D79" s="38" t="n">
        <v>-0.034099803431488</v>
      </c>
      <c r="E79" s="27" t="n">
        <v>-0.0306064418243413</v>
      </c>
      <c r="F79" s="27" t="n">
        <v>-0.0521689157220568</v>
      </c>
      <c r="G79" s="27" t="n">
        <v>0.00017017956259122</v>
      </c>
      <c r="H79" s="27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26"/>
      <c r="C80" s="45" t="n">
        <v>-0.0145018192110957</v>
      </c>
      <c r="D80" s="45" t="n">
        <v>-0.03408777570155</v>
      </c>
      <c r="E80" s="27" t="n">
        <v>-0.0292541441802</v>
      </c>
      <c r="F80" s="27" t="n">
        <v>-0.0521679509577505</v>
      </c>
      <c r="G80" s="27" t="n">
        <v>0.00142985621154989</v>
      </c>
      <c r="H80" s="27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34"/>
      <c r="C81" s="45" t="n">
        <v>-0.0134972399103032</v>
      </c>
      <c r="D81" s="45" t="n">
        <v>-0.0339682331787172</v>
      </c>
      <c r="E81" s="27" t="n">
        <v>-0.0277373383666853</v>
      </c>
      <c r="F81" s="27" t="n">
        <v>-0.0521665053479258</v>
      </c>
      <c r="G81" s="27" t="n">
        <v>0.00227289823088215</v>
      </c>
      <c r="H81" s="27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38"/>
      <c r="C82" s="45" t="n">
        <v>-0.0132561175472251</v>
      </c>
      <c r="D82" s="45" t="n">
        <v>-0.0347109965182293</v>
      </c>
      <c r="E82" s="27" t="n">
        <v>-0.0276257733975593</v>
      </c>
      <c r="F82" s="27" t="n">
        <v>-0.0533668979244751</v>
      </c>
      <c r="G82" s="27" t="n">
        <v>0.00295901714450528</v>
      </c>
      <c r="H82" s="27" t="n">
        <v>-0.0154309710792054</v>
      </c>
    </row>
    <row r="83" customFormat="false" ht="12.8" hidden="false" customHeight="false" outlineLevel="0" collapsed="false">
      <c r="A83" s="44"/>
      <c r="B83" s="45"/>
      <c r="C83" s="45"/>
      <c r="D83" s="27"/>
      <c r="E83" s="27"/>
      <c r="F83" s="27"/>
      <c r="G83" s="27"/>
    </row>
    <row r="84" customFormat="false" ht="12.8" hidden="false" customHeight="false" outlineLevel="0" collapsed="false">
      <c r="A84" s="44"/>
      <c r="B84" s="45"/>
      <c r="C84" s="45"/>
      <c r="D84" s="27"/>
      <c r="E84" s="27"/>
      <c r="F84" s="27"/>
      <c r="G84" s="27"/>
    </row>
    <row r="85" customFormat="false" ht="12.8" hidden="false" customHeight="false" outlineLevel="0" collapsed="false">
      <c r="A85" s="44"/>
      <c r="B85" s="45"/>
      <c r="C85" s="45"/>
      <c r="D85" s="27"/>
      <c r="E85" s="27"/>
      <c r="F85" s="27"/>
      <c r="G85" s="27"/>
    </row>
    <row r="86" customFormat="false" ht="12.8" hidden="false" customHeight="false" outlineLevel="0" collapsed="false">
      <c r="A86" s="37"/>
      <c r="B86" s="38"/>
      <c r="C86" s="38"/>
      <c r="D86" s="27"/>
      <c r="E86" s="27"/>
      <c r="F86" s="27"/>
      <c r="G86" s="27"/>
    </row>
    <row r="87" customFormat="false" ht="12.8" hidden="false" customHeight="false" outlineLevel="0" collapsed="false">
      <c r="A87" s="44"/>
      <c r="B87" s="45"/>
      <c r="C87" s="45"/>
      <c r="D87" s="27"/>
      <c r="E87" s="27"/>
      <c r="F87" s="27"/>
      <c r="G87" s="27"/>
    </row>
    <row r="88" customFormat="false" ht="12.8" hidden="false" customHeight="false" outlineLevel="0" collapsed="false">
      <c r="A88" s="44"/>
      <c r="B88" s="45"/>
      <c r="C88" s="45"/>
      <c r="D88" s="27"/>
      <c r="E88" s="27"/>
      <c r="F88" s="27"/>
      <c r="G88" s="27"/>
    </row>
    <row r="89" customFormat="false" ht="12.8" hidden="false" customHeight="false" outlineLevel="0" collapsed="false">
      <c r="A89" s="44"/>
      <c r="B89" s="45"/>
      <c r="C89" s="45"/>
      <c r="D89" s="27"/>
      <c r="E89" s="27"/>
      <c r="F89" s="27"/>
      <c r="G89" s="27"/>
    </row>
    <row r="90" customFormat="false" ht="12.8" hidden="false" customHeight="false" outlineLevel="0" collapsed="false">
      <c r="A90" s="37"/>
      <c r="B90" s="38"/>
      <c r="C90" s="38"/>
      <c r="D90" s="27"/>
      <c r="E90" s="27"/>
      <c r="F90" s="27"/>
      <c r="G90" s="27"/>
    </row>
    <row r="91" customFormat="false" ht="12.8" hidden="false" customHeight="false" outlineLevel="0" collapsed="false">
      <c r="A91" s="44"/>
      <c r="B91" s="45"/>
      <c r="C91" s="45"/>
      <c r="D91" s="27"/>
      <c r="E91" s="27"/>
      <c r="F91" s="27"/>
      <c r="G91" s="27"/>
    </row>
    <row r="92" customFormat="false" ht="12.8" hidden="false" customHeight="false" outlineLevel="0" collapsed="false">
      <c r="A92" s="44"/>
      <c r="B92" s="45"/>
      <c r="C92" s="45"/>
      <c r="D92" s="27"/>
      <c r="E92" s="27"/>
      <c r="F92" s="27"/>
      <c r="G92" s="27"/>
    </row>
    <row r="93" customFormat="false" ht="12.8" hidden="false" customHeight="false" outlineLevel="0" collapsed="false">
      <c r="A93" s="44"/>
      <c r="B93" s="45"/>
      <c r="C93" s="45"/>
      <c r="D93" s="27"/>
      <c r="E93" s="27"/>
      <c r="F93" s="27"/>
      <c r="G93" s="27"/>
    </row>
    <row r="94" customFormat="false" ht="12.8" hidden="false" customHeight="false" outlineLevel="0" collapsed="false">
      <c r="A94" s="37"/>
      <c r="B94" s="38"/>
      <c r="C94" s="38"/>
      <c r="D94" s="27"/>
      <c r="E94" s="27"/>
      <c r="F94" s="27"/>
      <c r="G94" s="27"/>
    </row>
    <row r="95" customFormat="false" ht="12.8" hidden="false" customHeight="false" outlineLevel="0" collapsed="false">
      <c r="A95" s="44"/>
      <c r="B95" s="45"/>
      <c r="C95" s="45"/>
      <c r="D95" s="27"/>
      <c r="E95" s="27"/>
      <c r="F95" s="27"/>
      <c r="G95" s="27"/>
    </row>
    <row r="96" customFormat="false" ht="12.8" hidden="false" customHeight="false" outlineLevel="0" collapsed="false">
      <c r="A96" s="44"/>
      <c r="B96" s="45"/>
      <c r="C96" s="45"/>
      <c r="D96" s="27"/>
      <c r="E96" s="27"/>
      <c r="F96" s="27"/>
      <c r="G96" s="27"/>
    </row>
    <row r="97" customFormat="false" ht="12.8" hidden="false" customHeight="false" outlineLevel="0" collapsed="false">
      <c r="A97" s="44"/>
      <c r="B97" s="45"/>
      <c r="C97" s="45"/>
      <c r="D97" s="27"/>
      <c r="E97" s="27"/>
      <c r="F97" s="27"/>
      <c r="G9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7" activeCellId="0" sqref="C27"/>
    </sheetView>
  </sheetViews>
  <sheetFormatPr defaultColWidth="11.4609375" defaultRowHeight="15" zeroHeight="false" outlineLevelRow="0" outlineLevelCol="0"/>
  <sheetData>
    <row r="1" customFormat="false" ht="62" hidden="false" customHeight="false" outlineLevel="0" collapsed="false">
      <c r="A1" s="62"/>
      <c r="B1" s="63" t="s">
        <v>73</v>
      </c>
      <c r="C1" s="64" t="s">
        <v>0</v>
      </c>
      <c r="D1" s="64" t="s">
        <v>74</v>
      </c>
      <c r="E1" s="64" t="s">
        <v>75</v>
      </c>
      <c r="F1" s="64" t="s">
        <v>76</v>
      </c>
      <c r="G1" s="64" t="s">
        <v>77</v>
      </c>
      <c r="H1" s="64" t="s">
        <v>78</v>
      </c>
    </row>
    <row r="2" customFormat="false" ht="15" hidden="false" customHeight="false" outlineLevel="0" collapsed="false">
      <c r="A2" s="62"/>
      <c r="B2" s="63"/>
      <c r="C2" s="62"/>
      <c r="D2" s="62"/>
      <c r="E2" s="62"/>
      <c r="F2" s="62"/>
      <c r="G2" s="62"/>
      <c r="H2" s="62"/>
    </row>
    <row r="3" customFormat="false" ht="15" hidden="false" customHeight="false" outlineLevel="0" collapsed="false">
      <c r="A3" s="65" t="n">
        <v>1993</v>
      </c>
      <c r="B3" s="66" t="n">
        <v>-0.0176975770327058</v>
      </c>
      <c r="C3" s="62"/>
      <c r="D3" s="62"/>
      <c r="E3" s="62"/>
      <c r="F3" s="62"/>
      <c r="G3" s="62"/>
      <c r="H3" s="62"/>
    </row>
    <row r="4" customFormat="false" ht="15" hidden="false" customHeight="false" outlineLevel="0" collapsed="false">
      <c r="A4" s="65" t="n">
        <v>1994</v>
      </c>
      <c r="B4" s="67" t="n">
        <v>-0.0265706733334723</v>
      </c>
      <c r="C4" s="62"/>
      <c r="D4" s="62"/>
      <c r="E4" s="62"/>
      <c r="F4" s="62"/>
      <c r="G4" s="62"/>
      <c r="H4" s="62"/>
    </row>
    <row r="5" customFormat="false" ht="15" hidden="false" customHeight="false" outlineLevel="0" collapsed="false">
      <c r="A5" s="65" t="n">
        <v>1995</v>
      </c>
      <c r="B5" s="66" t="n">
        <v>-0.0223256780195043</v>
      </c>
      <c r="C5" s="62"/>
      <c r="D5" s="62"/>
      <c r="E5" s="62"/>
      <c r="F5" s="62"/>
      <c r="G5" s="62"/>
      <c r="H5" s="62"/>
    </row>
    <row r="6" customFormat="false" ht="15" hidden="false" customHeight="false" outlineLevel="0" collapsed="false">
      <c r="A6" s="65" t="n">
        <v>1996</v>
      </c>
      <c r="B6" s="67" t="n">
        <v>-0.0232748001171907</v>
      </c>
      <c r="C6" s="62"/>
      <c r="D6" s="62"/>
      <c r="E6" s="62"/>
      <c r="F6" s="62"/>
      <c r="G6" s="62"/>
      <c r="H6" s="62"/>
    </row>
    <row r="7" customFormat="false" ht="15" hidden="false" customHeight="false" outlineLevel="0" collapsed="false">
      <c r="A7" s="65" t="n">
        <v>1997</v>
      </c>
      <c r="B7" s="66" t="n">
        <v>-0.0208020897656273</v>
      </c>
      <c r="C7" s="62"/>
      <c r="D7" s="62"/>
      <c r="E7" s="62"/>
      <c r="F7" s="62"/>
      <c r="G7" s="62"/>
      <c r="H7" s="62"/>
    </row>
    <row r="8" customFormat="false" ht="15" hidden="false" customHeight="false" outlineLevel="0" collapsed="false">
      <c r="A8" s="65" t="n">
        <v>1998</v>
      </c>
      <c r="B8" s="67" t="n">
        <v>-0.0271450823041349</v>
      </c>
      <c r="C8" s="62"/>
      <c r="D8" s="62"/>
      <c r="E8" s="62"/>
      <c r="F8" s="62"/>
      <c r="G8" s="62"/>
      <c r="H8" s="62"/>
    </row>
    <row r="9" customFormat="false" ht="15" hidden="false" customHeight="false" outlineLevel="0" collapsed="false">
      <c r="A9" s="65" t="n">
        <v>1999</v>
      </c>
      <c r="B9" s="66" t="n">
        <v>-0.0321516368666459</v>
      </c>
      <c r="C9" s="62"/>
      <c r="D9" s="62"/>
      <c r="E9" s="62"/>
      <c r="F9" s="62"/>
      <c r="G9" s="62"/>
      <c r="H9" s="62"/>
    </row>
    <row r="10" customFormat="false" ht="15" hidden="false" customHeight="false" outlineLevel="0" collapsed="false">
      <c r="A10" s="65" t="n">
        <v>2000</v>
      </c>
      <c r="B10" s="67" t="n">
        <v>-0.0337754965366008</v>
      </c>
      <c r="C10" s="62"/>
      <c r="D10" s="62"/>
      <c r="E10" s="62"/>
      <c r="F10" s="62"/>
      <c r="G10" s="62"/>
      <c r="H10" s="62"/>
    </row>
    <row r="11" customFormat="false" ht="15" hidden="false" customHeight="false" outlineLevel="0" collapsed="false">
      <c r="A11" s="65" t="n">
        <v>2001</v>
      </c>
      <c r="B11" s="66" t="n">
        <v>-0.0343324976529175</v>
      </c>
      <c r="C11" s="62"/>
      <c r="D11" s="62"/>
      <c r="E11" s="62"/>
      <c r="F11" s="62"/>
      <c r="G11" s="62"/>
      <c r="H11" s="62"/>
    </row>
    <row r="12" customFormat="false" ht="15" hidden="false" customHeight="false" outlineLevel="0" collapsed="false">
      <c r="A12" s="65" t="n">
        <v>2002</v>
      </c>
      <c r="B12" s="67" t="n">
        <v>-0.0297003395722639</v>
      </c>
      <c r="C12" s="62"/>
      <c r="D12" s="62"/>
      <c r="E12" s="62"/>
      <c r="F12" s="62"/>
      <c r="G12" s="62"/>
      <c r="H12" s="62"/>
    </row>
    <row r="13" customFormat="false" ht="15" hidden="false" customHeight="false" outlineLevel="0" collapsed="false">
      <c r="A13" s="65" t="n">
        <v>2003</v>
      </c>
      <c r="B13" s="66" t="n">
        <v>-0.0277579380361316</v>
      </c>
      <c r="C13" s="62"/>
      <c r="D13" s="62"/>
      <c r="E13" s="62"/>
      <c r="F13" s="62"/>
      <c r="G13" s="62"/>
      <c r="H13" s="62"/>
    </row>
    <row r="14" customFormat="false" ht="15" hidden="false" customHeight="false" outlineLevel="0" collapsed="false">
      <c r="A14" s="65" t="n">
        <v>2004</v>
      </c>
      <c r="B14" s="67" t="n">
        <v>-0.0218853689158177</v>
      </c>
      <c r="C14" s="62"/>
      <c r="D14" s="62"/>
      <c r="E14" s="62"/>
      <c r="F14" s="62"/>
      <c r="G14" s="62"/>
      <c r="H14" s="62"/>
    </row>
    <row r="15" customFormat="false" ht="15" hidden="false" customHeight="false" outlineLevel="0" collapsed="false">
      <c r="A15" s="65" t="n">
        <v>2005</v>
      </c>
      <c r="B15" s="66" t="n">
        <v>-0.0179040572743257</v>
      </c>
      <c r="C15" s="62"/>
      <c r="D15" s="62"/>
      <c r="E15" s="62"/>
      <c r="F15" s="62"/>
      <c r="G15" s="62"/>
      <c r="H15" s="62"/>
    </row>
    <row r="16" customFormat="false" ht="15" hidden="false" customHeight="false" outlineLevel="0" collapsed="false">
      <c r="A16" s="65" t="n">
        <v>2006</v>
      </c>
      <c r="B16" s="67" t="n">
        <v>-0.0165135934957867</v>
      </c>
      <c r="C16" s="62"/>
      <c r="D16" s="62"/>
      <c r="E16" s="62"/>
      <c r="F16" s="62"/>
      <c r="G16" s="62"/>
      <c r="H16" s="62"/>
    </row>
    <row r="17" customFormat="false" ht="15" hidden="false" customHeight="false" outlineLevel="0" collapsed="false">
      <c r="A17" s="65" t="n">
        <v>2007</v>
      </c>
      <c r="B17" s="66" t="n">
        <v>-0.0158656512635353</v>
      </c>
      <c r="C17" s="62"/>
      <c r="D17" s="62"/>
      <c r="E17" s="62"/>
      <c r="F17" s="62"/>
      <c r="G17" s="62"/>
      <c r="H17" s="62"/>
    </row>
    <row r="18" customFormat="false" ht="15" hidden="false" customHeight="false" outlineLevel="0" collapsed="false">
      <c r="A18" s="65" t="n">
        <v>2008</v>
      </c>
      <c r="B18" s="67" t="n">
        <v>-0.0183013371636907</v>
      </c>
      <c r="C18" s="62"/>
      <c r="D18" s="62"/>
      <c r="E18" s="62"/>
      <c r="F18" s="62"/>
      <c r="G18" s="62"/>
      <c r="H18" s="62"/>
    </row>
    <row r="19" customFormat="false" ht="15" hidden="false" customHeight="false" outlineLevel="0" collapsed="false">
      <c r="A19" s="65" t="n">
        <v>2009</v>
      </c>
      <c r="B19" s="66" t="n">
        <v>-0.0156710909032578</v>
      </c>
      <c r="C19" s="62"/>
      <c r="D19" s="62"/>
      <c r="E19" s="62"/>
      <c r="F19" s="62"/>
      <c r="G19" s="62"/>
      <c r="H19" s="62"/>
    </row>
    <row r="20" customFormat="false" ht="15" hidden="false" customHeight="false" outlineLevel="0" collapsed="false">
      <c r="A20" s="65" t="n">
        <v>2010</v>
      </c>
      <c r="B20" s="67" t="n">
        <v>-0.0158039957303612</v>
      </c>
      <c r="C20" s="62"/>
      <c r="D20" s="62"/>
      <c r="E20" s="62"/>
      <c r="F20" s="62"/>
      <c r="G20" s="62"/>
      <c r="H20" s="62"/>
    </row>
    <row r="21" customFormat="false" ht="15" hidden="false" customHeight="false" outlineLevel="0" collapsed="false">
      <c r="A21" s="65" t="n">
        <v>2011</v>
      </c>
      <c r="B21" s="66" t="n">
        <v>-0.0158943271566621</v>
      </c>
      <c r="C21" s="62"/>
      <c r="D21" s="62"/>
      <c r="E21" s="62"/>
      <c r="F21" s="62"/>
      <c r="G21" s="62"/>
      <c r="H21" s="62"/>
    </row>
    <row r="22" customFormat="false" ht="15" hidden="false" customHeight="false" outlineLevel="0" collapsed="false">
      <c r="A22" s="65" t="n">
        <v>2012</v>
      </c>
      <c r="B22" s="67" t="n">
        <v>-0.0195335859314802</v>
      </c>
      <c r="C22" s="62"/>
      <c r="D22" s="62"/>
      <c r="E22" s="62"/>
      <c r="F22" s="62"/>
      <c r="G22" s="62"/>
      <c r="H22" s="62"/>
    </row>
    <row r="23" customFormat="false" ht="15" hidden="false" customHeight="false" outlineLevel="0" collapsed="false">
      <c r="A23" s="65" t="n">
        <v>2013</v>
      </c>
      <c r="B23" s="66" t="n">
        <v>-0.02109912849421</v>
      </c>
      <c r="C23" s="62"/>
      <c r="D23" s="62"/>
      <c r="E23" s="62"/>
      <c r="F23" s="62"/>
      <c r="G23" s="62"/>
      <c r="H23" s="62"/>
    </row>
    <row r="24" customFormat="false" ht="15" hidden="false" customHeight="false" outlineLevel="0" collapsed="false">
      <c r="A24" s="65" t="n">
        <v>2014</v>
      </c>
      <c r="B24" s="67" t="n">
        <v>-0.0217418594917814</v>
      </c>
      <c r="C24" s="68" t="n">
        <f aca="false">'Central scenario'!AL3</f>
        <v>-0.0196925047215125</v>
      </c>
      <c r="D24" s="69"/>
      <c r="E24" s="62"/>
      <c r="F24" s="62"/>
      <c r="G24" s="62"/>
      <c r="H24" s="62"/>
    </row>
    <row r="25" customFormat="false" ht="15" hidden="false" customHeight="false" outlineLevel="0" collapsed="false">
      <c r="A25" s="65" t="n">
        <v>2015</v>
      </c>
      <c r="B25" s="66" t="n">
        <v>-0.02830905931782</v>
      </c>
      <c r="C25" s="68" t="n">
        <f aca="false">'Central scenario'!AL4</f>
        <v>-0.0333311275431856</v>
      </c>
      <c r="D25" s="69"/>
      <c r="E25" s="62"/>
      <c r="F25" s="62"/>
      <c r="G25" s="62"/>
      <c r="H25" s="62"/>
    </row>
    <row r="26" customFormat="false" ht="15" hidden="false" customHeight="false" outlineLevel="0" collapsed="false">
      <c r="A26" s="65" t="n">
        <v>2016</v>
      </c>
      <c r="B26" s="67" t="n">
        <v>-0.031163226932361</v>
      </c>
      <c r="C26" s="68" t="n">
        <f aca="false">'Central scenario'!AL5</f>
        <v>-0.0317925148885412</v>
      </c>
      <c r="D26" s="68" t="n">
        <f aca="false">'Central scenario'!BO5</f>
        <v>-0.0317925148885412</v>
      </c>
      <c r="E26" s="62"/>
      <c r="F26" s="62"/>
      <c r="G26" s="62"/>
      <c r="H26" s="62"/>
    </row>
    <row r="27" customFormat="false" ht="15" hidden="false" customHeight="false" outlineLevel="0" collapsed="false">
      <c r="A27" s="65" t="n">
        <v>2017</v>
      </c>
      <c r="B27" s="66" t="n">
        <v>-0.031311152517781</v>
      </c>
      <c r="C27" s="68" t="n">
        <f aca="false">'Central scenario'!AL6</f>
        <v>-0.0349883259675642</v>
      </c>
      <c r="D27" s="68" t="n">
        <f aca="false">'Central scenario'!BO6</f>
        <v>-0.0349883259675642</v>
      </c>
      <c r="E27" s="70" t="n">
        <f aca="false">'Low scenario'!AL6</f>
        <v>-0.0349821232226126</v>
      </c>
      <c r="F27" s="70" t="n">
        <f aca="false">'Low scenario'!BO6</f>
        <v>-0.0349821232226126</v>
      </c>
      <c r="G27" s="70" t="n">
        <f aca="false">'High scenario'!AL6</f>
        <v>-0.0349818711216802</v>
      </c>
      <c r="H27" s="70" t="n">
        <f aca="false">'High scenario'!BO6</f>
        <v>-0.0349818711216802</v>
      </c>
    </row>
    <row r="28" customFormat="false" ht="15" hidden="false" customHeight="false" outlineLevel="0" collapsed="false">
      <c r="A28" s="65" t="n">
        <v>2018</v>
      </c>
      <c r="B28" s="67" t="n">
        <v>-0.033240002411513</v>
      </c>
      <c r="C28" s="68" t="n">
        <f aca="false">'Central scenario'!AL7</f>
        <v>-0.0357475481973226</v>
      </c>
      <c r="D28" s="68" t="n">
        <f aca="false">'Central scenario'!BO7</f>
        <v>-0.0357475481973226</v>
      </c>
      <c r="E28" s="70" t="n">
        <f aca="false">'Low scenario'!AL7</f>
        <v>-0.035688352869083</v>
      </c>
      <c r="F28" s="70" t="n">
        <f aca="false">'Low scenario'!BO7</f>
        <v>-0.035688352869083</v>
      </c>
      <c r="G28" s="70" t="n">
        <f aca="false">'High scenario'!AL7</f>
        <v>-0.0356880361418042</v>
      </c>
      <c r="H28" s="70" t="n">
        <f aca="false">'High scenario'!BO7</f>
        <v>-0.0356880361418042</v>
      </c>
    </row>
    <row r="29" customFormat="false" ht="12.8" hidden="false" customHeight="false" outlineLevel="0" collapsed="false">
      <c r="A29" s="65" t="n">
        <v>2019</v>
      </c>
      <c r="B29" s="62"/>
      <c r="C29" s="68" t="n">
        <f aca="false">'Central scenario'!AL8</f>
        <v>-0.0393593216074116</v>
      </c>
      <c r="D29" s="68" t="n">
        <f aca="false">'Central scenario'!BO8</f>
        <v>-0.0393593216074116</v>
      </c>
      <c r="E29" s="70" t="n">
        <f aca="false">'Low scenario'!AL8</f>
        <v>-0.0392617615135558</v>
      </c>
      <c r="F29" s="70" t="n">
        <f aca="false">'Low scenario'!BO8</f>
        <v>-0.0392617615135558</v>
      </c>
      <c r="G29" s="70" t="n">
        <f aca="false">'High scenario'!AL8</f>
        <v>-0.0392617234331533</v>
      </c>
      <c r="H29" s="70" t="n">
        <f aca="false">'High scenario'!BO8</f>
        <v>-0.0392617234331533</v>
      </c>
    </row>
    <row r="30" customFormat="false" ht="12.8" hidden="false" customHeight="false" outlineLevel="0" collapsed="false">
      <c r="A30" s="65" t="n">
        <v>2020</v>
      </c>
      <c r="B30" s="62"/>
      <c r="C30" s="68" t="n">
        <f aca="false">'Central scenario'!AL9</f>
        <v>-0.0385869318422132</v>
      </c>
      <c r="D30" s="68" t="n">
        <f aca="false">'Central scenario'!BO9</f>
        <v>-0.0385869318422132</v>
      </c>
      <c r="E30" s="70" t="n">
        <f aca="false">'Low scenario'!AL9</f>
        <v>-0.0391789318905839</v>
      </c>
      <c r="F30" s="70" t="n">
        <f aca="false">'Low scenario'!BO9</f>
        <v>-0.0391789318905839</v>
      </c>
      <c r="G30" s="70" t="n">
        <f aca="false">'High scenario'!AL9</f>
        <v>-0.0371672528339941</v>
      </c>
      <c r="H30" s="70" t="n">
        <f aca="false">'High scenario'!BO9</f>
        <v>-0.0371672528339941</v>
      </c>
    </row>
    <row r="31" customFormat="false" ht="12.8" hidden="false" customHeight="false" outlineLevel="0" collapsed="false">
      <c r="A31" s="65" t="n">
        <v>2021</v>
      </c>
      <c r="B31" s="62"/>
      <c r="C31" s="68" t="n">
        <f aca="false">'Central scenario'!AL10</f>
        <v>-0.0396619490785859</v>
      </c>
      <c r="D31" s="68" t="n">
        <f aca="false">'Central scenario'!BO10</f>
        <v>-0.0396619490785859</v>
      </c>
      <c r="E31" s="70" t="n">
        <f aca="false">'Low scenario'!AL10</f>
        <v>-0.0404422361662193</v>
      </c>
      <c r="F31" s="70" t="n">
        <f aca="false">'Low scenario'!BO10</f>
        <v>-0.0404422361662193</v>
      </c>
      <c r="G31" s="70" t="n">
        <f aca="false">'High scenario'!AL10</f>
        <v>-0.034729144142414</v>
      </c>
      <c r="H31" s="70" t="n">
        <f aca="false">'High scenario'!BO10</f>
        <v>-0.034729144142414</v>
      </c>
    </row>
    <row r="32" customFormat="false" ht="12.8" hidden="false" customHeight="false" outlineLevel="0" collapsed="false">
      <c r="A32" s="65" t="n">
        <v>2022</v>
      </c>
      <c r="B32" s="62"/>
      <c r="C32" s="68" t="n">
        <f aca="false">'Central scenario'!AL11</f>
        <v>-0.0427699780636024</v>
      </c>
      <c r="D32" s="68" t="n">
        <f aca="false">'Central scenario'!BO11</f>
        <v>-0.0427699780636024</v>
      </c>
      <c r="E32" s="70" t="n">
        <f aca="false">'Low scenario'!AL11</f>
        <v>-0.0431717725803926</v>
      </c>
      <c r="F32" s="70" t="n">
        <f aca="false">'Low scenario'!BO11</f>
        <v>-0.0431717725803926</v>
      </c>
      <c r="G32" s="70" t="n">
        <f aca="false">'High scenario'!AL11</f>
        <v>-0.0376761801435717</v>
      </c>
      <c r="H32" s="70" t="n">
        <f aca="false">'High scenario'!BO11</f>
        <v>-0.0376761801435717</v>
      </c>
    </row>
    <row r="33" customFormat="false" ht="12.8" hidden="false" customHeight="false" outlineLevel="0" collapsed="false">
      <c r="A33" s="65" t="n">
        <v>2023</v>
      </c>
      <c r="B33" s="62"/>
      <c r="C33" s="68" t="n">
        <f aca="false">'Central scenario'!AL12</f>
        <v>-0.0450607223641574</v>
      </c>
      <c r="D33" s="68" t="n">
        <f aca="false">'Central scenario'!BO12</f>
        <v>-0.0450607223641574</v>
      </c>
      <c r="E33" s="70" t="n">
        <f aca="false">'Low scenario'!AL12</f>
        <v>-0.0465019578456363</v>
      </c>
      <c r="F33" s="70" t="n">
        <f aca="false">'Low scenario'!BO12</f>
        <v>-0.0465019578456363</v>
      </c>
      <c r="G33" s="70" t="n">
        <f aca="false">'High scenario'!AL12</f>
        <v>-0.0413096756671428</v>
      </c>
      <c r="H33" s="70" t="n">
        <f aca="false">'High scenario'!BO12</f>
        <v>-0.0413096756671428</v>
      </c>
    </row>
    <row r="34" customFormat="false" ht="12.8" hidden="false" customHeight="false" outlineLevel="0" collapsed="false">
      <c r="A34" s="65" t="n">
        <v>2024</v>
      </c>
      <c r="B34" s="62"/>
      <c r="C34" s="71" t="n">
        <f aca="false">'Central scenario'!AL13</f>
        <v>-0.0480054466220163</v>
      </c>
      <c r="D34" s="71" t="n">
        <f aca="false">'Central scenario'!BO13</f>
        <v>-0.0480054466220163</v>
      </c>
      <c r="E34" s="70" t="n">
        <f aca="false">'Low scenario'!AL13</f>
        <v>-0.0494611387580811</v>
      </c>
      <c r="F34" s="70" t="n">
        <f aca="false">'Low scenario'!BO13</f>
        <v>-0.0494611387580811</v>
      </c>
      <c r="G34" s="70" t="n">
        <f aca="false">'High scenario'!AL13</f>
        <v>-0.043682203377438</v>
      </c>
      <c r="H34" s="70" t="n">
        <f aca="false">'High scenario'!BO13</f>
        <v>-0.043682203377438</v>
      </c>
    </row>
    <row r="35" customFormat="false" ht="12.8" hidden="false" customHeight="false" outlineLevel="0" collapsed="false">
      <c r="A35" s="65" t="n">
        <v>2025</v>
      </c>
      <c r="B35" s="62"/>
      <c r="C35" s="72" t="n">
        <f aca="false">'Central scenario'!AL14</f>
        <v>-0.0507682837017459</v>
      </c>
      <c r="D35" s="72" t="n">
        <f aca="false">'Central scenario'!BO14</f>
        <v>-0.0507682837017459</v>
      </c>
      <c r="E35" s="70" t="n">
        <f aca="false">'Low scenario'!AL14</f>
        <v>-0.0527853827909467</v>
      </c>
      <c r="F35" s="70" t="n">
        <f aca="false">'Low scenario'!BO14</f>
        <v>-0.0527853827909467</v>
      </c>
      <c r="G35" s="70" t="n">
        <f aca="false">'High scenario'!AL14</f>
        <v>-0.0467734392260591</v>
      </c>
      <c r="H35" s="70" t="n">
        <f aca="false">'High scenario'!BO14</f>
        <v>-0.0467734392260591</v>
      </c>
    </row>
    <row r="36" customFormat="false" ht="12.8" hidden="false" customHeight="false" outlineLevel="0" collapsed="false">
      <c r="A36" s="65" t="n">
        <v>2026</v>
      </c>
      <c r="B36" s="62"/>
      <c r="C36" s="73" t="n">
        <f aca="false">'Central scenario'!AL15</f>
        <v>-0.0510980730013038</v>
      </c>
      <c r="D36" s="73" t="n">
        <f aca="false">'Central scenario'!BO15</f>
        <v>-0.0510980730013038</v>
      </c>
      <c r="E36" s="70" t="n">
        <f aca="false">'Low scenario'!AL15</f>
        <v>-0.0550369437581819</v>
      </c>
      <c r="F36" s="70" t="n">
        <f aca="false">'Low scenario'!BO15</f>
        <v>-0.0550369437581819</v>
      </c>
      <c r="G36" s="70" t="n">
        <f aca="false">'High scenario'!AL15</f>
        <v>-0.0462577101396743</v>
      </c>
      <c r="H36" s="70" t="n">
        <f aca="false">'High scenario'!BO15</f>
        <v>-0.0462577101396743</v>
      </c>
    </row>
    <row r="37" customFormat="false" ht="12.8" hidden="false" customHeight="false" outlineLevel="0" collapsed="false">
      <c r="A37" s="65" t="n">
        <v>2027</v>
      </c>
      <c r="B37" s="62"/>
      <c r="C37" s="73" t="n">
        <f aca="false">'Central scenario'!AL16</f>
        <v>-0.0516520060854012</v>
      </c>
      <c r="D37" s="73" t="n">
        <f aca="false">'Central scenario'!BO16</f>
        <v>-0.0516520060854012</v>
      </c>
      <c r="E37" s="70" t="n">
        <f aca="false">'Low scenario'!AL16</f>
        <v>-0.0569111140667451</v>
      </c>
      <c r="F37" s="70" t="n">
        <f aca="false">'Low scenario'!BO16</f>
        <v>-0.0569111140667451</v>
      </c>
      <c r="G37" s="70" t="n">
        <f aca="false">'High scenario'!AL16</f>
        <v>-0.0453258870140044</v>
      </c>
      <c r="H37" s="70" t="n">
        <f aca="false">'High scenario'!BO16</f>
        <v>-0.0453258870140044</v>
      </c>
    </row>
    <row r="38" customFormat="false" ht="12.8" hidden="false" customHeight="false" outlineLevel="0" collapsed="false">
      <c r="A38" s="65" t="n">
        <v>2028</v>
      </c>
      <c r="B38" s="69"/>
      <c r="C38" s="73" t="n">
        <f aca="false">'Central scenario'!AL17</f>
        <v>-0.0523629690611759</v>
      </c>
      <c r="D38" s="73" t="n">
        <f aca="false">'Central scenario'!BO17</f>
        <v>-0.0523629690611759</v>
      </c>
      <c r="E38" s="70" t="n">
        <f aca="false">'Low scenario'!AL17</f>
        <v>-0.0580859392464558</v>
      </c>
      <c r="F38" s="70" t="n">
        <f aca="false">'Low scenario'!BO17</f>
        <v>-0.0580859392464558</v>
      </c>
      <c r="G38" s="70" t="n">
        <f aca="false">'High scenario'!AL17</f>
        <v>-0.0453721294131295</v>
      </c>
      <c r="H38" s="70" t="n">
        <f aca="false">'High scenario'!BO17</f>
        <v>-0.0453721294131295</v>
      </c>
    </row>
    <row r="39" customFormat="false" ht="12.8" hidden="false" customHeight="false" outlineLevel="0" collapsed="false">
      <c r="A39" s="65" t="n">
        <v>2029</v>
      </c>
      <c r="B39" s="69"/>
      <c r="C39" s="72" t="n">
        <f aca="false">'Central scenario'!AL18</f>
        <v>-0.0528370135053941</v>
      </c>
      <c r="D39" s="72" t="n">
        <f aca="false">'Central scenario'!BO18</f>
        <v>-0.0528370135053941</v>
      </c>
      <c r="E39" s="70" t="n">
        <f aca="false">'Low scenario'!AL18</f>
        <v>-0.058530562273557</v>
      </c>
      <c r="F39" s="70" t="n">
        <f aca="false">'Low scenario'!BO18</f>
        <v>-0.058530562273557</v>
      </c>
      <c r="G39" s="70" t="n">
        <f aca="false">'High scenario'!AL18</f>
        <v>-0.0443049314525664</v>
      </c>
      <c r="H39" s="70" t="n">
        <f aca="false">'High scenario'!BO18</f>
        <v>-0.0443049314525664</v>
      </c>
    </row>
    <row r="40" customFormat="false" ht="12.8" hidden="false" customHeight="false" outlineLevel="0" collapsed="false">
      <c r="A40" s="65" t="n">
        <v>2030</v>
      </c>
      <c r="B40" s="69"/>
      <c r="C40" s="73" t="n">
        <f aca="false">'Central scenario'!AL19</f>
        <v>-0.0531726687798734</v>
      </c>
      <c r="D40" s="73" t="n">
        <f aca="false">'Central scenario'!BO19</f>
        <v>-0.0531726687798734</v>
      </c>
      <c r="E40" s="70" t="n">
        <f aca="false">'Low scenario'!AL19</f>
        <v>-0.0593524870001305</v>
      </c>
      <c r="F40" s="70" t="n">
        <f aca="false">'Low scenario'!BO19</f>
        <v>-0.0593524870001305</v>
      </c>
      <c r="G40" s="70" t="n">
        <f aca="false">'High scenario'!AL19</f>
        <v>-0.0440079223024781</v>
      </c>
      <c r="H40" s="70" t="n">
        <f aca="false">'High scenario'!BO19</f>
        <v>-0.0440079223024781</v>
      </c>
    </row>
    <row r="41" customFormat="false" ht="12.8" hidden="false" customHeight="false" outlineLevel="0" collapsed="false">
      <c r="A41" s="65" t="n">
        <v>2031</v>
      </c>
      <c r="B41" s="69"/>
      <c r="C41" s="73" t="n">
        <f aca="false">'Central scenario'!AL20</f>
        <v>-0.053287416243323</v>
      </c>
      <c r="D41" s="73" t="n">
        <f aca="false">'Central scenario'!BO20</f>
        <v>-0.053287416243323</v>
      </c>
      <c r="E41" s="70" t="n">
        <f aca="false">'Low scenario'!AL20</f>
        <v>-0.061919079342693</v>
      </c>
      <c r="F41" s="70" t="n">
        <f aca="false">'Low scenario'!BO20</f>
        <v>-0.061919079342693</v>
      </c>
      <c r="G41" s="70" t="n">
        <f aca="false">'High scenario'!AL20</f>
        <v>-0.0428940694582698</v>
      </c>
      <c r="H41" s="70" t="n">
        <f aca="false">'High scenario'!BO20</f>
        <v>-0.0428940694582698</v>
      </c>
    </row>
    <row r="42" customFormat="false" ht="12.8" hidden="false" customHeight="false" outlineLevel="0" collapsed="false">
      <c r="A42" s="65" t="n">
        <v>2032</v>
      </c>
      <c r="B42" s="69"/>
      <c r="C42" s="73" t="n">
        <f aca="false">'Central scenario'!AL21</f>
        <v>-0.054015747368726</v>
      </c>
      <c r="D42" s="73" t="n">
        <f aca="false">'Central scenario'!BO21</f>
        <v>-0.054015747368726</v>
      </c>
      <c r="E42" s="70" t="n">
        <f aca="false">'Low scenario'!AL21</f>
        <v>-0.0628962386492263</v>
      </c>
      <c r="F42" s="70" t="n">
        <f aca="false">'Low scenario'!BO21</f>
        <v>-0.0628962386492263</v>
      </c>
      <c r="G42" s="70" t="n">
        <f aca="false">'High scenario'!AL21</f>
        <v>-0.0433516925411979</v>
      </c>
      <c r="H42" s="70" t="n">
        <f aca="false">'High scenario'!BO21</f>
        <v>-0.0433516925411979</v>
      </c>
    </row>
    <row r="43" customFormat="false" ht="12.8" hidden="false" customHeight="false" outlineLevel="0" collapsed="false">
      <c r="A43" s="65" t="n">
        <v>2033</v>
      </c>
      <c r="B43" s="69"/>
      <c r="C43" s="72" t="n">
        <f aca="false">'Central scenario'!AL22</f>
        <v>-0.0549058947606983</v>
      </c>
      <c r="D43" s="72" t="n">
        <f aca="false">'Central scenario'!BO22</f>
        <v>-0.0549058947606983</v>
      </c>
      <c r="E43" s="70" t="n">
        <f aca="false">'Low scenario'!AL22</f>
        <v>-0.0650938801052209</v>
      </c>
      <c r="F43" s="70" t="n">
        <f aca="false">'Low scenario'!BO22</f>
        <v>-0.0650938801052209</v>
      </c>
      <c r="G43" s="70" t="n">
        <f aca="false">'High scenario'!AL22</f>
        <v>-0.0438877407632812</v>
      </c>
      <c r="H43" s="70" t="n">
        <f aca="false">'High scenario'!BO22</f>
        <v>-0.0438877407632812</v>
      </c>
    </row>
    <row r="44" customFormat="false" ht="12.8" hidden="false" customHeight="false" outlineLevel="0" collapsed="false">
      <c r="A44" s="65" t="n">
        <v>2034</v>
      </c>
      <c r="B44" s="69"/>
      <c r="C44" s="73" t="n">
        <f aca="false">'Central scenario'!AL23</f>
        <v>-0.0547719842854927</v>
      </c>
      <c r="D44" s="73" t="n">
        <f aca="false">'Central scenario'!BO23</f>
        <v>-0.0547719842854927</v>
      </c>
      <c r="E44" s="70" t="n">
        <f aca="false">'Low scenario'!AL23</f>
        <v>-0.0657481139122095</v>
      </c>
      <c r="F44" s="70" t="n">
        <f aca="false">'Low scenario'!BO23</f>
        <v>-0.0657481139122095</v>
      </c>
      <c r="G44" s="70" t="n">
        <f aca="false">'High scenario'!AL23</f>
        <v>-0.0445726837684135</v>
      </c>
      <c r="H44" s="70" t="n">
        <f aca="false">'High scenario'!BO23</f>
        <v>-0.0445726837684135</v>
      </c>
    </row>
    <row r="45" customFormat="false" ht="12.8" hidden="false" customHeight="false" outlineLevel="0" collapsed="false">
      <c r="A45" s="65" t="n">
        <v>2035</v>
      </c>
      <c r="B45" s="69"/>
      <c r="C45" s="73" t="n">
        <f aca="false">'Central scenario'!AL24</f>
        <v>-0.0554737771872915</v>
      </c>
      <c r="D45" s="73" t="n">
        <f aca="false">'Central scenario'!BO24</f>
        <v>-0.0554737771872915</v>
      </c>
      <c r="E45" s="70" t="n">
        <f aca="false">'Low scenario'!AL24</f>
        <v>-0.0667368913668611</v>
      </c>
      <c r="F45" s="70" t="n">
        <f aca="false">'Low scenario'!BO24</f>
        <v>-0.0667368913668611</v>
      </c>
      <c r="G45" s="70" t="n">
        <f aca="false">'High scenario'!AL24</f>
        <v>-0.043939825977256</v>
      </c>
      <c r="H45" s="70" t="n">
        <f aca="false">'High scenario'!BO24</f>
        <v>-0.043939825977256</v>
      </c>
    </row>
    <row r="46" customFormat="false" ht="12.8" hidden="false" customHeight="false" outlineLevel="0" collapsed="false">
      <c r="A46" s="65" t="n">
        <v>2036</v>
      </c>
      <c r="B46" s="69"/>
      <c r="C46" s="73" t="n">
        <f aca="false">'Central scenario'!AL25</f>
        <v>-0.057222533390617</v>
      </c>
      <c r="D46" s="73" t="n">
        <f aca="false">'Central scenario'!BO25</f>
        <v>-0.057222533390617</v>
      </c>
      <c r="E46" s="70" t="n">
        <f aca="false">'Low scenario'!AL25</f>
        <v>-0.0679649900896704</v>
      </c>
      <c r="F46" s="70" t="n">
        <f aca="false">'Low scenario'!BO25</f>
        <v>-0.0679649900896704</v>
      </c>
      <c r="G46" s="70" t="n">
        <f aca="false">'High scenario'!AL25</f>
        <v>-0.043866805015691</v>
      </c>
      <c r="H46" s="70" t="n">
        <f aca="false">'High scenario'!BO25</f>
        <v>-0.043866805015691</v>
      </c>
    </row>
    <row r="47" customFormat="false" ht="12.8" hidden="false" customHeight="false" outlineLevel="0" collapsed="false">
      <c r="A47" s="65" t="n">
        <v>2037</v>
      </c>
      <c r="B47" s="69"/>
      <c r="C47" s="72" t="n">
        <f aca="false">'Central scenario'!AL26</f>
        <v>-0.0580005045801312</v>
      </c>
      <c r="D47" s="72" t="n">
        <f aca="false">'Central scenario'!BO26</f>
        <v>-0.0580005045801312</v>
      </c>
      <c r="E47" s="70" t="n">
        <f aca="false">'Low scenario'!AL26</f>
        <v>-0.0701518396715372</v>
      </c>
      <c r="F47" s="70" t="n">
        <f aca="false">'Low scenario'!BO26</f>
        <v>-0.0701518396715372</v>
      </c>
      <c r="G47" s="70" t="n">
        <f aca="false">'High scenario'!AL26</f>
        <v>-0.0439560913041963</v>
      </c>
      <c r="H47" s="70" t="n">
        <f aca="false">'High scenario'!BO26</f>
        <v>-0.0439560913041963</v>
      </c>
    </row>
    <row r="48" customFormat="false" ht="12.8" hidden="false" customHeight="false" outlineLevel="0" collapsed="false">
      <c r="A48" s="65" t="n">
        <v>2038</v>
      </c>
      <c r="B48" s="69"/>
      <c r="C48" s="73" t="n">
        <f aca="false">'Central scenario'!AL27</f>
        <v>-0.0596438326537835</v>
      </c>
      <c r="D48" s="73" t="n">
        <f aca="false">'Central scenario'!BO27</f>
        <v>-0.0596438326537835</v>
      </c>
      <c r="E48" s="70" t="n">
        <f aca="false">'Low scenario'!AL27</f>
        <v>-0.0723828337310786</v>
      </c>
      <c r="F48" s="70" t="n">
        <f aca="false">'Low scenario'!BO27</f>
        <v>-0.0723828337310786</v>
      </c>
      <c r="G48" s="70" t="n">
        <f aca="false">'High scenario'!AL27</f>
        <v>-0.0442040171522764</v>
      </c>
      <c r="H48" s="70" t="n">
        <f aca="false">'High scenario'!BO27</f>
        <v>-0.0442040171522764</v>
      </c>
    </row>
    <row r="49" customFormat="false" ht="12.8" hidden="false" customHeight="false" outlineLevel="0" collapsed="false">
      <c r="A49" s="65" t="n">
        <v>2039</v>
      </c>
      <c r="B49" s="74"/>
      <c r="C49" s="73" t="n">
        <f aca="false">'Central scenario'!AL28</f>
        <v>-0.0605837598766389</v>
      </c>
      <c r="D49" s="73" t="n">
        <f aca="false">'Central scenario'!BO28</f>
        <v>-0.0605837598766389</v>
      </c>
      <c r="E49" s="70" t="n">
        <f aca="false">'Low scenario'!AL28</f>
        <v>-0.0743882819925469</v>
      </c>
      <c r="F49" s="70" t="n">
        <f aca="false">'Low scenario'!BO28</f>
        <v>-0.0743882819925469</v>
      </c>
      <c r="G49" s="70" t="n">
        <f aca="false">'High scenario'!AL28</f>
        <v>-0.0449005586030486</v>
      </c>
      <c r="H49" s="70" t="n">
        <f aca="false">'High scenario'!BO28</f>
        <v>-0.0449005586030486</v>
      </c>
    </row>
    <row r="50" customFormat="false" ht="12.8" hidden="false" customHeight="false" outlineLevel="0" collapsed="false">
      <c r="A50" s="65" t="n">
        <v>2040</v>
      </c>
      <c r="B50" s="75"/>
      <c r="C50" s="73" t="n">
        <f aca="false">'Central scenario'!AL29</f>
        <v>-0.0605212449253334</v>
      </c>
      <c r="D50" s="73" t="n">
        <f aca="false">'Central scenario'!BO29</f>
        <v>-0.0605212449253334</v>
      </c>
      <c r="E50" s="70" t="n">
        <f aca="false">'Low scenario'!AL29</f>
        <v>-0.0761363437241472</v>
      </c>
      <c r="F50" s="70" t="n">
        <f aca="false">'Low scenario'!BO29</f>
        <v>-0.0761363437241472</v>
      </c>
      <c r="G50" s="70" t="n">
        <f aca="false">'High scenario'!AL29</f>
        <v>-0.0457596969045889</v>
      </c>
      <c r="H50" s="70" t="n">
        <f aca="false">'High scenario'!BO29</f>
        <v>-0.0457596969045889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3"/>
  <sheetViews>
    <sheetView showFormulas="false" showGridLines="true" showRowColHeaders="true" showZeros="true" rightToLeft="false" tabSelected="true" showOutlineSymbols="true" defaultGridColor="true" view="normal" topLeftCell="A79" colorId="64" zoomScale="75" zoomScaleNormal="75" zoomScalePageLayoutView="100" workbookViewId="0">
      <selection pane="topLeft" activeCell="I117" activeCellId="0" sqref="I117"/>
    </sheetView>
  </sheetViews>
  <sheetFormatPr defaultColWidth="11.4609375" defaultRowHeight="12.8" zeroHeight="false" outlineLevelRow="0" outlineLevelCol="0"/>
  <sheetData>
    <row r="1" customFormat="false" ht="91.7" hidden="false" customHeight="false" outlineLevel="0" collapsed="false">
      <c r="A1" s="62"/>
      <c r="B1" s="63" t="s">
        <v>73</v>
      </c>
      <c r="C1" s="64" t="s">
        <v>0</v>
      </c>
      <c r="D1" s="64" t="s">
        <v>79</v>
      </c>
      <c r="E1" s="64" t="s">
        <v>75</v>
      </c>
      <c r="F1" s="64" t="s">
        <v>80</v>
      </c>
      <c r="G1" s="64" t="s">
        <v>77</v>
      </c>
      <c r="H1" s="64" t="s">
        <v>81</v>
      </c>
      <c r="I1" s="64"/>
    </row>
    <row r="2" customFormat="false" ht="12.8" hidden="false" customHeight="false" outlineLevel="0" collapsed="false">
      <c r="A2" s="62"/>
      <c r="B2" s="63"/>
      <c r="C2" s="62"/>
      <c r="D2" s="62"/>
      <c r="E2" s="62"/>
      <c r="F2" s="62"/>
      <c r="G2" s="62"/>
      <c r="H2" s="62"/>
      <c r="I2" s="62"/>
    </row>
    <row r="3" customFormat="false" ht="15" hidden="false" customHeight="false" outlineLevel="0" collapsed="false">
      <c r="A3" s="65" t="n">
        <v>1993</v>
      </c>
      <c r="B3" s="66" t="n">
        <v>-0.000446069275463893</v>
      </c>
      <c r="C3" s="62"/>
      <c r="D3" s="62"/>
      <c r="E3" s="62"/>
      <c r="F3" s="62"/>
      <c r="G3" s="62"/>
      <c r="H3" s="62"/>
      <c r="I3" s="62"/>
    </row>
    <row r="4" customFormat="false" ht="15" hidden="false" customHeight="false" outlineLevel="0" collapsed="false">
      <c r="A4" s="65" t="n">
        <v>1994</v>
      </c>
      <c r="B4" s="67" t="n">
        <v>-0.0130853294610615</v>
      </c>
      <c r="C4" s="62"/>
      <c r="D4" s="62"/>
      <c r="E4" s="62"/>
      <c r="F4" s="62"/>
      <c r="G4" s="62"/>
      <c r="H4" s="62"/>
      <c r="I4" s="62"/>
    </row>
    <row r="5" customFormat="false" ht="15" hidden="false" customHeight="false" outlineLevel="0" collapsed="false">
      <c r="A5" s="65" t="n">
        <v>1995</v>
      </c>
      <c r="B5" s="66" t="n">
        <v>-0.00637934959758819</v>
      </c>
      <c r="C5" s="62"/>
      <c r="D5" s="62"/>
      <c r="E5" s="62"/>
      <c r="F5" s="62"/>
      <c r="G5" s="62"/>
      <c r="H5" s="62"/>
      <c r="I5" s="62"/>
    </row>
    <row r="6" customFormat="false" ht="15" hidden="false" customHeight="false" outlineLevel="0" collapsed="false">
      <c r="A6" s="65" t="n">
        <v>1996</v>
      </c>
      <c r="B6" s="67" t="n">
        <v>-0.00528730473079139</v>
      </c>
      <c r="C6" s="62"/>
      <c r="D6" s="62"/>
      <c r="E6" s="62"/>
      <c r="F6" s="62"/>
      <c r="G6" s="62"/>
      <c r="H6" s="62"/>
      <c r="I6" s="62"/>
    </row>
    <row r="7" customFormat="false" ht="15" hidden="false" customHeight="false" outlineLevel="0" collapsed="false">
      <c r="A7" s="65" t="n">
        <v>1997</v>
      </c>
      <c r="B7" s="66" t="n">
        <v>-0.00315594528811225</v>
      </c>
      <c r="C7" s="62"/>
      <c r="D7" s="62"/>
      <c r="E7" s="62"/>
      <c r="F7" s="62"/>
      <c r="G7" s="62"/>
      <c r="H7" s="62"/>
      <c r="I7" s="62"/>
    </row>
    <row r="8" customFormat="false" ht="15" hidden="false" customHeight="false" outlineLevel="0" collapsed="false">
      <c r="A8" s="65" t="n">
        <v>1998</v>
      </c>
      <c r="B8" s="67" t="n">
        <v>-0.00266006212398561</v>
      </c>
      <c r="C8" s="62"/>
      <c r="D8" s="62"/>
      <c r="E8" s="62"/>
      <c r="F8" s="62"/>
      <c r="G8" s="62"/>
      <c r="H8" s="62"/>
      <c r="I8" s="62"/>
    </row>
    <row r="9" customFormat="false" ht="15" hidden="false" customHeight="false" outlineLevel="0" collapsed="false">
      <c r="A9" s="65" t="n">
        <v>1999</v>
      </c>
      <c r="B9" s="66" t="n">
        <v>-0.0077596880146275</v>
      </c>
      <c r="C9" s="62"/>
      <c r="D9" s="62"/>
      <c r="E9" s="62"/>
      <c r="F9" s="62"/>
      <c r="G9" s="62"/>
      <c r="H9" s="62"/>
      <c r="I9" s="62"/>
    </row>
    <row r="10" customFormat="false" ht="15" hidden="false" customHeight="false" outlineLevel="0" collapsed="false">
      <c r="A10" s="65" t="n">
        <v>2000</v>
      </c>
      <c r="B10" s="67" t="n">
        <v>-0.00673854445377408</v>
      </c>
      <c r="C10" s="62"/>
      <c r="D10" s="62"/>
      <c r="E10" s="62"/>
      <c r="F10" s="62"/>
      <c r="G10" s="62"/>
      <c r="H10" s="62"/>
      <c r="I10" s="62"/>
    </row>
    <row r="11" customFormat="false" ht="15" hidden="false" customHeight="false" outlineLevel="0" collapsed="false">
      <c r="A11" s="65" t="n">
        <v>2001</v>
      </c>
      <c r="B11" s="66" t="n">
        <v>-0.0101649287372602</v>
      </c>
      <c r="C11" s="62"/>
      <c r="D11" s="62"/>
      <c r="E11" s="62"/>
      <c r="F11" s="62"/>
      <c r="G11" s="62"/>
      <c r="H11" s="62"/>
      <c r="I11" s="62"/>
    </row>
    <row r="12" customFormat="false" ht="15" hidden="false" customHeight="false" outlineLevel="0" collapsed="false">
      <c r="A12" s="65" t="n">
        <v>2002</v>
      </c>
      <c r="B12" s="67" t="n">
        <v>-0.0114398617982835</v>
      </c>
      <c r="C12" s="62"/>
      <c r="D12" s="62"/>
      <c r="E12" s="62"/>
      <c r="F12" s="62"/>
      <c r="G12" s="62"/>
      <c r="H12" s="62"/>
      <c r="I12" s="62"/>
    </row>
    <row r="13" customFormat="false" ht="15" hidden="false" customHeight="false" outlineLevel="0" collapsed="false">
      <c r="A13" s="65" t="n">
        <v>2003</v>
      </c>
      <c r="B13" s="66" t="n">
        <v>-0.00492707399415027</v>
      </c>
      <c r="C13" s="62"/>
      <c r="D13" s="62"/>
      <c r="E13" s="62"/>
      <c r="F13" s="62"/>
      <c r="G13" s="62"/>
      <c r="H13" s="62"/>
      <c r="I13" s="62"/>
    </row>
    <row r="14" customFormat="false" ht="15" hidden="false" customHeight="false" outlineLevel="0" collapsed="false">
      <c r="A14" s="65" t="n">
        <v>2004</v>
      </c>
      <c r="B14" s="67" t="n">
        <v>0.00382133245719463</v>
      </c>
      <c r="C14" s="62"/>
      <c r="D14" s="62"/>
      <c r="E14" s="62"/>
      <c r="F14" s="62"/>
      <c r="G14" s="62"/>
      <c r="H14" s="62"/>
      <c r="I14" s="62"/>
    </row>
    <row r="15" customFormat="false" ht="15" hidden="false" customHeight="false" outlineLevel="0" collapsed="false">
      <c r="A15" s="65" t="n">
        <v>2005</v>
      </c>
      <c r="B15" s="66" t="n">
        <v>0.00757769102751198</v>
      </c>
      <c r="C15" s="62"/>
      <c r="D15" s="62"/>
      <c r="E15" s="62"/>
      <c r="F15" s="62"/>
      <c r="G15" s="62"/>
      <c r="H15" s="62"/>
      <c r="I15" s="62"/>
    </row>
    <row r="16" customFormat="false" ht="15" hidden="false" customHeight="false" outlineLevel="0" collapsed="false">
      <c r="A16" s="65" t="n">
        <v>2006</v>
      </c>
      <c r="B16" s="67" t="n">
        <v>0.00917791831736937</v>
      </c>
      <c r="C16" s="62"/>
      <c r="D16" s="62"/>
      <c r="E16" s="62"/>
      <c r="F16" s="62"/>
      <c r="G16" s="62"/>
      <c r="H16" s="62"/>
      <c r="I16" s="62"/>
    </row>
    <row r="17" customFormat="false" ht="15" hidden="false" customHeight="false" outlineLevel="0" collapsed="false">
      <c r="A17" s="65" t="n">
        <v>2007</v>
      </c>
      <c r="B17" s="66" t="n">
        <v>0.0108470293692913</v>
      </c>
      <c r="C17" s="62"/>
      <c r="D17" s="62"/>
      <c r="E17" s="62"/>
      <c r="F17" s="62"/>
      <c r="G17" s="62"/>
      <c r="H17" s="62"/>
      <c r="I17" s="62"/>
    </row>
    <row r="18" customFormat="false" ht="15" hidden="false" customHeight="false" outlineLevel="0" collapsed="false">
      <c r="A18" s="65" t="n">
        <v>2008</v>
      </c>
      <c r="B18" s="67" t="n">
        <v>0.00473047402209589</v>
      </c>
      <c r="C18" s="62"/>
      <c r="D18" s="62"/>
      <c r="E18" s="62"/>
      <c r="F18" s="62"/>
      <c r="G18" s="62"/>
      <c r="H18" s="62"/>
      <c r="I18" s="62"/>
    </row>
    <row r="19" customFormat="false" ht="15" hidden="false" customHeight="false" outlineLevel="0" collapsed="false">
      <c r="A19" s="65" t="n">
        <v>2009</v>
      </c>
      <c r="B19" s="66" t="n">
        <v>0.00347884656778641</v>
      </c>
      <c r="C19" s="62"/>
      <c r="D19" s="62"/>
      <c r="E19" s="62"/>
      <c r="F19" s="62"/>
      <c r="G19" s="62"/>
      <c r="H19" s="62"/>
      <c r="I19" s="62"/>
    </row>
    <row r="20" customFormat="false" ht="15" hidden="false" customHeight="false" outlineLevel="0" collapsed="false">
      <c r="A20" s="65" t="n">
        <v>2010</v>
      </c>
      <c r="B20" s="67" t="n">
        <v>0.00411235591593429</v>
      </c>
      <c r="C20" s="62"/>
      <c r="D20" s="62"/>
      <c r="E20" s="62"/>
      <c r="F20" s="62"/>
      <c r="G20" s="62"/>
      <c r="H20" s="62"/>
      <c r="I20" s="62"/>
    </row>
    <row r="21" customFormat="false" ht="15" hidden="false" customHeight="false" outlineLevel="0" collapsed="false">
      <c r="A21" s="65" t="n">
        <v>2011</v>
      </c>
      <c r="B21" s="66" t="n">
        <v>0.00326307905881009</v>
      </c>
      <c r="C21" s="62"/>
      <c r="D21" s="62"/>
      <c r="E21" s="62"/>
      <c r="F21" s="62"/>
      <c r="G21" s="62"/>
      <c r="H21" s="62"/>
      <c r="I21" s="62"/>
    </row>
    <row r="22" customFormat="false" ht="15" hidden="false" customHeight="false" outlineLevel="0" collapsed="false">
      <c r="A22" s="65" t="n">
        <v>2012</v>
      </c>
      <c r="B22" s="67" t="n">
        <v>0.00105161751029002</v>
      </c>
      <c r="C22" s="62"/>
      <c r="D22" s="62"/>
      <c r="E22" s="62"/>
      <c r="F22" s="62"/>
      <c r="G22" s="62"/>
      <c r="H22" s="62"/>
      <c r="I22" s="62"/>
    </row>
    <row r="23" customFormat="false" ht="15" hidden="false" customHeight="false" outlineLevel="0" collapsed="false">
      <c r="A23" s="65" t="n">
        <v>2013</v>
      </c>
      <c r="B23" s="66" t="n">
        <v>-0.000951668558161176</v>
      </c>
      <c r="C23" s="62"/>
      <c r="D23" s="62"/>
      <c r="E23" s="62"/>
      <c r="F23" s="62"/>
      <c r="G23" s="62"/>
      <c r="H23" s="62"/>
      <c r="I23" s="62"/>
    </row>
    <row r="24" customFormat="false" ht="15" hidden="false" customHeight="false" outlineLevel="0" collapsed="false">
      <c r="A24" s="65" t="n">
        <v>2014</v>
      </c>
      <c r="B24" s="67" t="n">
        <v>-0.00129286375596846</v>
      </c>
      <c r="C24" s="68" t="n">
        <f aca="false">'Central scenario'!AL3+SUM($C104:$J104)-$H104-$F104-SUM($K104:$Q104)+$P104</f>
        <v>0.00115825366281497</v>
      </c>
      <c r="D24" s="69"/>
      <c r="E24" s="62"/>
      <c r="F24" s="62"/>
      <c r="G24" s="74"/>
      <c r="H24" s="62"/>
      <c r="I24" s="62"/>
    </row>
    <row r="25" customFormat="false" ht="15" hidden="false" customHeight="false" outlineLevel="0" collapsed="false">
      <c r="A25" s="65" t="n">
        <v>2015</v>
      </c>
      <c r="B25" s="66" t="n">
        <v>-0.00750733306177321</v>
      </c>
      <c r="C25" s="68" t="n">
        <f aca="false">'Central scenario'!AL4+SUM($C105:$J105)-$H105-$F105-SUM($K105:$Q105)+$P105</f>
        <v>-0.0120893657523234</v>
      </c>
      <c r="D25" s="69"/>
      <c r="E25" s="62"/>
      <c r="F25" s="62"/>
      <c r="G25" s="62"/>
      <c r="H25" s="62"/>
      <c r="I25" s="62"/>
    </row>
    <row r="26" customFormat="false" ht="15" hidden="false" customHeight="false" outlineLevel="0" collapsed="false">
      <c r="A26" s="65" t="n">
        <v>2016</v>
      </c>
      <c r="B26" s="67" t="n">
        <v>-0.0203467996958489</v>
      </c>
      <c r="C26" s="68" t="n">
        <f aca="false">'Central scenario'!AL5+SUM($C106:$J106)-$H106-$F106-SUM($K106:$Q106)+$P106</f>
        <v>-0.0143769783217419</v>
      </c>
      <c r="D26" s="68"/>
      <c r="E26" s="62"/>
      <c r="F26" s="62"/>
      <c r="G26" s="62"/>
      <c r="H26" s="62"/>
      <c r="I26" s="62"/>
    </row>
    <row r="27" customFormat="false" ht="15" hidden="false" customHeight="false" outlineLevel="0" collapsed="false">
      <c r="A27" s="65" t="n">
        <v>2017</v>
      </c>
      <c r="B27" s="66" t="n">
        <v>-0.0239156686325395</v>
      </c>
      <c r="C27" s="68" t="n">
        <f aca="false">'Central scenario'!AL6+SUM($C107:$J107)-$H107-$F107-SUM($K107:$Q107)+$P107</f>
        <v>-0.0157257736162122</v>
      </c>
      <c r="D27" s="68"/>
      <c r="E27" s="71"/>
      <c r="F27" s="70"/>
      <c r="G27" s="70"/>
      <c r="H27" s="70"/>
      <c r="I27" s="70"/>
    </row>
    <row r="28" customFormat="false" ht="15" hidden="false" customHeight="false" outlineLevel="0" collapsed="false">
      <c r="A28" s="65" t="n">
        <v>2018</v>
      </c>
      <c r="B28" s="67" t="n">
        <v>-0.019363098915625</v>
      </c>
      <c r="C28" s="68" t="n">
        <f aca="false">'Central scenario'!$AL7+SUM($C108:$J108)-$F108-SUM($K108:$Q108)+$P108+$C$112-$H108</f>
        <v>-0.0011145289903146</v>
      </c>
      <c r="D28" s="68"/>
      <c r="E28" s="70"/>
      <c r="F28" s="70"/>
      <c r="G28" s="70"/>
      <c r="H28" s="70"/>
      <c r="I28" s="70"/>
    </row>
    <row r="29" customFormat="false" ht="12.8" hidden="false" customHeight="false" outlineLevel="0" collapsed="false">
      <c r="A29" s="65" t="n">
        <v>2019</v>
      </c>
      <c r="B29" s="62"/>
      <c r="C29" s="68" t="n">
        <f aca="false">'Central scenario'!$AL8+SUM($C$112:$J$112)-SUM($K$112:$Q$112)-$H$112+$P$112</f>
        <v>-0.0191030895987158</v>
      </c>
      <c r="D29" s="68"/>
      <c r="E29" s="70" t="n">
        <f aca="false">'Low scenario'!$AL8+SUM($C$112:$J$112)-SUM($K$112:$Q$112)-$H$112+$P$112</f>
        <v>-0.01900552950486</v>
      </c>
      <c r="F29" s="70"/>
      <c r="G29" s="70" t="n">
        <f aca="false">'High scenario'!$AL8+SUM($C$112:$J$112)-SUM($K$112:$Q$112)-$H$112+$P$112</f>
        <v>-0.0190054914244575</v>
      </c>
      <c r="H29" s="70"/>
      <c r="I29" s="70"/>
    </row>
    <row r="30" customFormat="false" ht="12.8" hidden="false" customHeight="false" outlineLevel="0" collapsed="false">
      <c r="A30" s="65" t="n">
        <v>2020</v>
      </c>
      <c r="B30" s="62"/>
      <c r="C30" s="68" t="n">
        <f aca="false">'Central scenario'!$AL9+SUM($C$112:$J$112)-SUM($K$112:$Q$112)-$H$112+$P$112</f>
        <v>-0.0183306998335174</v>
      </c>
      <c r="D30" s="68"/>
      <c r="E30" s="70" t="n">
        <f aca="false">'Low scenario'!$AL9+SUM($C$112:$J$112)-SUM($K$112:$Q$112)-$H$112+$P$112</f>
        <v>-0.0189226998818881</v>
      </c>
      <c r="F30" s="70"/>
      <c r="G30" s="70" t="n">
        <f aca="false">'High scenario'!$AL9+SUM($C$112:$J$112)-SUM($K$112:$Q$112)-$H$112+$P$112</f>
        <v>-0.0169110208252983</v>
      </c>
      <c r="H30" s="70"/>
      <c r="I30" s="70"/>
    </row>
    <row r="31" customFormat="false" ht="12.8" hidden="false" customHeight="false" outlineLevel="0" collapsed="false">
      <c r="A31" s="65" t="n">
        <v>2021</v>
      </c>
      <c r="B31" s="62"/>
      <c r="C31" s="68" t="n">
        <f aca="false">'Central scenario'!$AL10+SUM($C$112:$J$112)-SUM($K$112:$Q$112)-$H$112+$P$112</f>
        <v>-0.0194057170698901</v>
      </c>
      <c r="D31" s="68"/>
      <c r="E31" s="70" t="n">
        <f aca="false">'Low scenario'!$AL10+SUM($C$112:$J$112)-SUM($K$112:$Q$112)-$H$112+$P$112</f>
        <v>-0.0201860041575235</v>
      </c>
      <c r="F31" s="70"/>
      <c r="G31" s="70" t="n">
        <f aca="false">'High scenario'!$AL10+SUM($C$112:$J$112)-SUM($K$112:$Q$112)-$H$112+$P$112</f>
        <v>-0.0144729121337182</v>
      </c>
      <c r="H31" s="70"/>
      <c r="I31" s="70"/>
    </row>
    <row r="32" customFormat="false" ht="12.8" hidden="false" customHeight="false" outlineLevel="0" collapsed="false">
      <c r="A32" s="65" t="n">
        <v>2022</v>
      </c>
      <c r="B32" s="62"/>
      <c r="C32" s="68" t="n">
        <f aca="false">'Central scenario'!$AL11+SUM($C$112:$J$112)-SUM($K$112:$Q$112)-$H$112+$P$112</f>
        <v>-0.0225137460549066</v>
      </c>
      <c r="D32" s="68"/>
      <c r="E32" s="70" t="n">
        <f aca="false">'Low scenario'!$AL11+SUM($C$112:$J$112)-SUM($K$112:$Q$112)-$H$112+$P$112</f>
        <v>-0.0229155405716968</v>
      </c>
      <c r="F32" s="70"/>
      <c r="G32" s="70" t="n">
        <f aca="false">'High scenario'!$AL11+SUM($C$112:$J$112)-SUM($K$112:$Q$112)-$H$112+$P$112</f>
        <v>-0.0174199481348759</v>
      </c>
      <c r="H32" s="70"/>
      <c r="I32" s="70"/>
    </row>
    <row r="33" customFormat="false" ht="12.8" hidden="false" customHeight="false" outlineLevel="0" collapsed="false">
      <c r="A33" s="65" t="n">
        <v>2023</v>
      </c>
      <c r="B33" s="62"/>
      <c r="C33" s="68" t="n">
        <f aca="false">'Central scenario'!$AL12+SUM($C$112:$J$112)-SUM($K$112:$Q$112)-$H$112+$P$112</f>
        <v>-0.0248044903554616</v>
      </c>
      <c r="D33" s="68"/>
      <c r="E33" s="70" t="n">
        <f aca="false">'Low scenario'!$AL12+SUM($C$112:$J$112)-SUM($K$112:$Q$112)-$H$112+$P$112</f>
        <v>-0.0262457258369405</v>
      </c>
      <c r="F33" s="70"/>
      <c r="G33" s="70" t="n">
        <f aca="false">'High scenario'!$AL12+SUM($C$112:$J$112)-SUM($K$112:$Q$112)-$H$112+$P$112</f>
        <v>-0.021053443658447</v>
      </c>
      <c r="H33" s="70"/>
      <c r="I33" s="70"/>
    </row>
    <row r="34" customFormat="false" ht="12.8" hidden="false" customHeight="false" outlineLevel="0" collapsed="false">
      <c r="A34" s="65" t="n">
        <v>2024</v>
      </c>
      <c r="B34" s="62"/>
      <c r="C34" s="71" t="n">
        <f aca="false">'Central scenario'!$AL13+SUM($C$112:$J$112)-SUM($K$112:$Q$112)-$H$112+$P$112</f>
        <v>-0.0277492146133205</v>
      </c>
      <c r="D34" s="71"/>
      <c r="E34" s="70" t="n">
        <f aca="false">'Low scenario'!$AL13+SUM($C$112:$J$112)-SUM($K$112:$Q$112)-$H$112+$P$112</f>
        <v>-0.0292049067493853</v>
      </c>
      <c r="F34" s="70"/>
      <c r="G34" s="70" t="n">
        <f aca="false">'High scenario'!$AL13+SUM($C$112:$J$112)-SUM($K$112:$Q$112)-$H$112+$P$112</f>
        <v>-0.0234259713687422</v>
      </c>
      <c r="H34" s="70"/>
      <c r="I34" s="70"/>
    </row>
    <row r="35" customFormat="false" ht="12.8" hidden="false" customHeight="false" outlineLevel="0" collapsed="false">
      <c r="A35" s="65" t="n">
        <v>2025</v>
      </c>
      <c r="B35" s="62"/>
      <c r="C35" s="72" t="n">
        <f aca="false">'Central scenario'!$AL14+SUM($C$112:$J$112)-SUM($K$112:$Q$112)-$H$112+$P$112</f>
        <v>-0.0305120516930501</v>
      </c>
      <c r="D35" s="72"/>
      <c r="E35" s="70" t="n">
        <f aca="false">'Low scenario'!$AL14+SUM($C$112:$J$112)-SUM($K$112:$Q$112)-$H$112+$P$112</f>
        <v>-0.0325291507822509</v>
      </c>
      <c r="F35" s="70"/>
      <c r="G35" s="70" t="n">
        <f aca="false">'High scenario'!$AL14+SUM($C$112:$J$112)-SUM($K$112:$Q$112)-$H$112+$P$112</f>
        <v>-0.0265172072173633</v>
      </c>
      <c r="H35" s="70"/>
      <c r="I35" s="70"/>
    </row>
    <row r="36" customFormat="false" ht="12.8" hidden="false" customHeight="false" outlineLevel="0" collapsed="false">
      <c r="A36" s="65" t="n">
        <v>2026</v>
      </c>
      <c r="B36" s="62"/>
      <c r="C36" s="73" t="n">
        <f aca="false">'Central scenario'!$AL15+SUM($C$112:$J$112)-SUM($K$112:$Q$112)-$H$112+$P$112</f>
        <v>-0.030841840992608</v>
      </c>
      <c r="D36" s="73"/>
      <c r="E36" s="70" t="n">
        <f aca="false">'Low scenario'!$AL15+SUM($C$112:$J$112)-SUM($K$112:$Q$112)-$H$112+$P$112</f>
        <v>-0.0347807117494861</v>
      </c>
      <c r="F36" s="70"/>
      <c r="G36" s="70" t="n">
        <f aca="false">'High scenario'!$AL15+SUM($C$112:$J$112)-SUM($K$112:$Q$112)-$H$112+$P$112</f>
        <v>-0.0260014781309785</v>
      </c>
      <c r="H36" s="70"/>
      <c r="I36" s="70"/>
    </row>
    <row r="37" customFormat="false" ht="12.8" hidden="false" customHeight="false" outlineLevel="0" collapsed="false">
      <c r="A37" s="65" t="n">
        <v>2027</v>
      </c>
      <c r="B37" s="62"/>
      <c r="C37" s="73" t="n">
        <f aca="false">'Central scenario'!$AL16+SUM($C$112:$J$112)-SUM($K$112:$Q$112)-$H$112+$P$112</f>
        <v>-0.0313957740767054</v>
      </c>
      <c r="D37" s="73"/>
      <c r="E37" s="70" t="n">
        <f aca="false">'Low scenario'!$AL16+SUM($C$112:$J$112)-SUM($K$112:$Q$112)-$H$112+$P$112</f>
        <v>-0.0366548820580493</v>
      </c>
      <c r="F37" s="70"/>
      <c r="G37" s="70" t="n">
        <f aca="false">'High scenario'!$AL16+SUM($C$112:$J$112)-SUM($K$112:$Q$112)-$H$112+$P$112</f>
        <v>-0.0250696550053086</v>
      </c>
      <c r="H37" s="70"/>
      <c r="I37" s="70"/>
    </row>
    <row r="38" customFormat="false" ht="12.8" hidden="false" customHeight="false" outlineLevel="0" collapsed="false">
      <c r="A38" s="65" t="n">
        <v>2028</v>
      </c>
      <c r="B38" s="69"/>
      <c r="C38" s="73" t="n">
        <f aca="false">'Central scenario'!$AL17+SUM($C$112:$J$112)-SUM($K$112:$Q$112)-$H$112+$P$112</f>
        <v>-0.0321067370524801</v>
      </c>
      <c r="D38" s="73"/>
      <c r="E38" s="70" t="n">
        <f aca="false">'Low scenario'!$AL17+SUM($C$112:$J$112)-SUM($K$112:$Q$112)-$H$112+$P$112</f>
        <v>-0.03782970723776</v>
      </c>
      <c r="F38" s="70"/>
      <c r="G38" s="70" t="n">
        <f aca="false">'High scenario'!$AL17+SUM($C$112:$J$112)-SUM($K$112:$Q$112)-$H$112+$P$112</f>
        <v>-0.0251158974044337</v>
      </c>
      <c r="H38" s="70"/>
      <c r="I38" s="70"/>
    </row>
    <row r="39" customFormat="false" ht="12.8" hidden="false" customHeight="false" outlineLevel="0" collapsed="false">
      <c r="A39" s="65" t="n">
        <v>2029</v>
      </c>
      <c r="B39" s="69"/>
      <c r="C39" s="72" t="n">
        <f aca="false">'Central scenario'!$AL18+SUM($C$112:$J$112)-SUM($K$112:$Q$112)-$H$112+$P$112</f>
        <v>-0.0325807814966983</v>
      </c>
      <c r="D39" s="72"/>
      <c r="E39" s="70" t="n">
        <f aca="false">'Low scenario'!$AL18+SUM($C$112:$J$112)-SUM($K$112:$Q$112)-$H$112+$P$112</f>
        <v>-0.0382743302648612</v>
      </c>
      <c r="F39" s="70"/>
      <c r="G39" s="70" t="n">
        <f aca="false">'High scenario'!$AL18+SUM($C$112:$J$112)-SUM($K$112:$Q$112)-$H$112+$P$112</f>
        <v>-0.0240486994438706</v>
      </c>
      <c r="H39" s="70"/>
      <c r="I39" s="70"/>
    </row>
    <row r="40" customFormat="false" ht="12.8" hidden="false" customHeight="false" outlineLevel="0" collapsed="false">
      <c r="A40" s="65" t="n">
        <v>2030</v>
      </c>
      <c r="B40" s="69"/>
      <c r="C40" s="73" t="n">
        <f aca="false">'Central scenario'!$AL19+SUM($C$112:$J$112)-SUM($K$112:$Q$112)-$H$112+$P$112</f>
        <v>-0.0329164367711776</v>
      </c>
      <c r="D40" s="73"/>
      <c r="E40" s="70" t="n">
        <f aca="false">'Low scenario'!$AL19+SUM($C$112:$J$112)-SUM($K$112:$Q$112)-$H$112+$P$112</f>
        <v>-0.0390962549914347</v>
      </c>
      <c r="F40" s="70"/>
      <c r="G40" s="70" t="n">
        <f aca="false">'High scenario'!$AL19+SUM($C$112:$J$112)-SUM($K$112:$Q$112)-$H$112+$P$112</f>
        <v>-0.0237516902937823</v>
      </c>
      <c r="H40" s="70"/>
      <c r="I40" s="70"/>
    </row>
    <row r="41" customFormat="false" ht="12.8" hidden="false" customHeight="false" outlineLevel="0" collapsed="false">
      <c r="A41" s="65" t="n">
        <v>2031</v>
      </c>
      <c r="B41" s="69"/>
      <c r="C41" s="73" t="n">
        <f aca="false">'Central scenario'!$AL20+SUM($C$112:$J$112)-SUM($K$112:$Q$112)-$H$112+$P$112</f>
        <v>-0.0330311842346272</v>
      </c>
      <c r="D41" s="73"/>
      <c r="E41" s="70" t="n">
        <f aca="false">'Low scenario'!$AL20+SUM($C$112:$J$112)-SUM($K$112:$Q$112)-$H$112+$P$112</f>
        <v>-0.0416628473339972</v>
      </c>
      <c r="F41" s="70"/>
      <c r="G41" s="70" t="n">
        <f aca="false">'High scenario'!$AL20+SUM($C$112:$J$112)-SUM($K$112:$Q$112)-$H$112+$P$112</f>
        <v>-0.022637837449574</v>
      </c>
      <c r="H41" s="70"/>
      <c r="I41" s="70"/>
    </row>
    <row r="42" customFormat="false" ht="12.8" hidden="false" customHeight="false" outlineLevel="0" collapsed="false">
      <c r="A42" s="65" t="n">
        <v>2032</v>
      </c>
      <c r="B42" s="69"/>
      <c r="C42" s="73" t="n">
        <f aca="false">'Central scenario'!$AL21+SUM($C$112:$J$112)-SUM($K$112:$Q$112)-$H$112+$P$112</f>
        <v>-0.0337595153600302</v>
      </c>
      <c r="D42" s="73"/>
      <c r="E42" s="70" t="n">
        <f aca="false">'Low scenario'!$AL21+SUM($C$112:$J$112)-SUM($K$112:$Q$112)-$H$112+$P$112</f>
        <v>-0.0426400066405305</v>
      </c>
      <c r="F42" s="70"/>
      <c r="G42" s="70" t="n">
        <f aca="false">'High scenario'!$AL21+SUM($C$112:$J$112)-SUM($K$112:$Q$112)-$H$112+$P$112</f>
        <v>-0.0230954605325021</v>
      </c>
      <c r="H42" s="70"/>
      <c r="I42" s="70"/>
    </row>
    <row r="43" customFormat="false" ht="12.8" hidden="false" customHeight="false" outlineLevel="0" collapsed="false">
      <c r="A43" s="65" t="n">
        <v>2033</v>
      </c>
      <c r="B43" s="69"/>
      <c r="C43" s="72" t="n">
        <f aca="false">'Central scenario'!$AL22+SUM($C$112:$J$112)-SUM($K$112:$Q$112)-$H$112+$P$112</f>
        <v>-0.0346496627520025</v>
      </c>
      <c r="D43" s="72"/>
      <c r="E43" s="70" t="n">
        <f aca="false">'Low scenario'!$AL22+SUM($C$112:$J$112)-SUM($K$112:$Q$112)-$H$112+$P$112</f>
        <v>-0.0448376480965251</v>
      </c>
      <c r="F43" s="70"/>
      <c r="G43" s="70" t="n">
        <f aca="false">'High scenario'!$AL22+SUM($C$112:$J$112)-SUM($K$112:$Q$112)-$H$112+$P$112</f>
        <v>-0.0236315087545854</v>
      </c>
      <c r="H43" s="70"/>
      <c r="I43" s="70"/>
    </row>
    <row r="44" customFormat="false" ht="12.8" hidden="false" customHeight="false" outlineLevel="0" collapsed="false">
      <c r="A44" s="65" t="n">
        <v>2034</v>
      </c>
      <c r="B44" s="69"/>
      <c r="C44" s="73" t="n">
        <f aca="false">'Central scenario'!$AL23+SUM($C$112:$J$112)-SUM($K$112:$Q$112)-$H$112+$P$112</f>
        <v>-0.0345157522767969</v>
      </c>
      <c r="D44" s="73"/>
      <c r="E44" s="70" t="n">
        <f aca="false">'Low scenario'!$AL23+SUM($C$112:$J$112)-SUM($K$112:$Q$112)-$H$112+$P$112</f>
        <v>-0.0454918819035137</v>
      </c>
      <c r="F44" s="70"/>
      <c r="G44" s="70" t="n">
        <f aca="false">'High scenario'!$AL23+SUM($C$112:$J$112)-SUM($K$112:$Q$112)-$H$112+$P$112</f>
        <v>-0.0243164517597177</v>
      </c>
      <c r="H44" s="70"/>
      <c r="I44" s="70"/>
    </row>
    <row r="45" customFormat="false" ht="12.8" hidden="false" customHeight="false" outlineLevel="0" collapsed="false">
      <c r="A45" s="65" t="n">
        <v>2035</v>
      </c>
      <c r="B45" s="69"/>
      <c r="C45" s="73" t="n">
        <f aca="false">'Central scenario'!$AL24+SUM($C$112:$J$112)-SUM($K$112:$Q$112)-$H$112+$P$112</f>
        <v>-0.0352175451785957</v>
      </c>
      <c r="D45" s="73"/>
      <c r="E45" s="70" t="n">
        <f aca="false">'Low scenario'!$AL24+SUM($C$112:$J$112)-SUM($K$112:$Q$112)-$H$112+$P$112</f>
        <v>-0.0464806593581653</v>
      </c>
      <c r="F45" s="70"/>
      <c r="G45" s="70" t="n">
        <f aca="false">'High scenario'!$AL24+SUM($C$112:$J$112)-SUM($K$112:$Q$112)-$H$112+$P$112</f>
        <v>-0.0236835939685602</v>
      </c>
      <c r="H45" s="70"/>
      <c r="I45" s="70"/>
    </row>
    <row r="46" customFormat="false" ht="12.8" hidden="false" customHeight="false" outlineLevel="0" collapsed="false">
      <c r="A46" s="65" t="n">
        <v>2036</v>
      </c>
      <c r="B46" s="69"/>
      <c r="C46" s="73" t="n">
        <f aca="false">'Central scenario'!$AL25+SUM($C$112:$J$112)-SUM($K$112:$Q$112)-$H$112+$P$112</f>
        <v>-0.0369663013819212</v>
      </c>
      <c r="D46" s="73"/>
      <c r="E46" s="70" t="n">
        <f aca="false">'Low scenario'!$AL25+SUM($C$112:$J$112)-SUM($K$112:$Q$112)-$H$112+$P$112</f>
        <v>-0.0477087580809746</v>
      </c>
      <c r="F46" s="70"/>
      <c r="G46" s="70" t="n">
        <f aca="false">'High scenario'!$AL25+SUM($C$112:$J$112)-SUM($K$112:$Q$112)-$H$112+$P$112</f>
        <v>-0.0236105730069952</v>
      </c>
      <c r="H46" s="70"/>
      <c r="I46" s="70"/>
    </row>
    <row r="47" customFormat="false" ht="12.8" hidden="false" customHeight="false" outlineLevel="0" collapsed="false">
      <c r="A47" s="65" t="n">
        <v>2037</v>
      </c>
      <c r="B47" s="69"/>
      <c r="C47" s="72" t="n">
        <f aca="false">'Central scenario'!$AL26+SUM($C$112:$J$112)-SUM($K$112:$Q$112)-$H$112+$P$112</f>
        <v>-0.0377442725714354</v>
      </c>
      <c r="D47" s="72"/>
      <c r="E47" s="70" t="n">
        <f aca="false">'Low scenario'!$AL26+SUM($C$112:$J$112)-SUM($K$112:$Q$112)-$H$112+$P$112</f>
        <v>-0.0498956076628414</v>
      </c>
      <c r="F47" s="70"/>
      <c r="G47" s="70" t="n">
        <f aca="false">'High scenario'!$AL26+SUM($C$112:$J$112)-SUM($K$112:$Q$112)-$H$112+$P$112</f>
        <v>-0.0236998592955005</v>
      </c>
      <c r="H47" s="70"/>
      <c r="I47" s="70"/>
    </row>
    <row r="48" customFormat="false" ht="12.8" hidden="false" customHeight="false" outlineLevel="0" collapsed="false">
      <c r="A48" s="65" t="n">
        <v>2038</v>
      </c>
      <c r="B48" s="69"/>
      <c r="C48" s="73" t="n">
        <f aca="false">'Central scenario'!$AL27+SUM($C$112:$J$112)-SUM($K$112:$Q$112)-$H$112+$P$112</f>
        <v>-0.0393876006450877</v>
      </c>
      <c r="D48" s="73"/>
      <c r="E48" s="70" t="n">
        <f aca="false">'Low scenario'!$AL27+SUM($C$112:$J$112)-SUM($K$112:$Q$112)-$H$112+$P$112</f>
        <v>-0.0521266017223828</v>
      </c>
      <c r="F48" s="70"/>
      <c r="G48" s="70" t="n">
        <f aca="false">'High scenario'!$AL27+SUM($C$112:$J$112)-SUM($K$112:$Q$112)-$H$112+$P$112</f>
        <v>-0.0239477851435806</v>
      </c>
      <c r="H48" s="70"/>
      <c r="I48" s="70"/>
    </row>
    <row r="49" customFormat="false" ht="12.8" hidden="false" customHeight="false" outlineLevel="0" collapsed="false">
      <c r="A49" s="65" t="n">
        <v>2039</v>
      </c>
      <c r="B49" s="74"/>
      <c r="C49" s="73" t="n">
        <f aca="false">'Central scenario'!$AL28+SUM($C$112:$J$112)-SUM($K$112:$Q$112)-$H$112+$P$112</f>
        <v>-0.0403275278679431</v>
      </c>
      <c r="D49" s="73"/>
      <c r="E49" s="70" t="n">
        <f aca="false">'Low scenario'!$AL28+SUM($C$112:$J$112)-SUM($K$112:$Q$112)-$H$112+$P$112</f>
        <v>-0.0541320499838511</v>
      </c>
      <c r="F49" s="70"/>
      <c r="G49" s="70" t="n">
        <f aca="false">'High scenario'!$AL28+SUM($C$112:$J$112)-SUM($K$112:$Q$112)-$H$112+$P$112</f>
        <v>-0.0246443265943528</v>
      </c>
      <c r="H49" s="70"/>
      <c r="I49" s="70"/>
    </row>
    <row r="50" customFormat="false" ht="12.8" hidden="false" customHeight="false" outlineLevel="0" collapsed="false">
      <c r="A50" s="65" t="n">
        <v>2040</v>
      </c>
      <c r="B50" s="75"/>
      <c r="C50" s="73" t="n">
        <f aca="false">'Central scenario'!$AL29+SUM($C$112:$J$112)-SUM($K$112:$Q$112)-$H$112+$P$112</f>
        <v>-0.0402650129166376</v>
      </c>
      <c r="D50" s="73"/>
      <c r="E50" s="70" t="n">
        <f aca="false">'Low scenario'!$AL29+SUM($C$112:$J$112)-SUM($K$112:$Q$112)-$H$112+$P$112</f>
        <v>-0.0558801117154514</v>
      </c>
      <c r="F50" s="70"/>
      <c r="G50" s="70" t="n">
        <f aca="false">'High scenario'!$AL29+SUM($C$112:$J$112)-SUM($K$112:$Q$112)-$H$112+$P$112</f>
        <v>-0.0255034648958931</v>
      </c>
      <c r="H50" s="70"/>
      <c r="I50" s="70"/>
    </row>
    <row r="53" customFormat="false" ht="12.8" hidden="false" customHeight="false" outlineLevel="0" collapsed="false">
      <c r="C53" s="33"/>
      <c r="D53" s="33"/>
      <c r="E53" s="33"/>
      <c r="F53" s="33" t="s">
        <v>82</v>
      </c>
      <c r="G53" s="33"/>
      <c r="H53" s="33"/>
      <c r="I53" s="33"/>
      <c r="J53" s="33"/>
    </row>
    <row r="54" customFormat="false" ht="12.8" hidden="false" customHeight="false" outlineLevel="0" collapsed="false">
      <c r="C54" s="76" t="s">
        <v>83</v>
      </c>
      <c r="D54" s="76"/>
      <c r="E54" s="76"/>
      <c r="F54" s="76"/>
      <c r="G54" s="76"/>
      <c r="H54" s="76"/>
      <c r="I54" s="33"/>
      <c r="J54" s="76" t="s">
        <v>84</v>
      </c>
      <c r="K54" s="76"/>
      <c r="L54" s="76"/>
      <c r="M54" s="76"/>
      <c r="N54" s="76"/>
      <c r="O54" s="76"/>
      <c r="P54" s="76"/>
    </row>
    <row r="55" customFormat="false" ht="12.8" hidden="false" customHeight="false" outlineLevel="0" collapsed="false">
      <c r="B55" s="77"/>
      <c r="C55" s="78" t="s">
        <v>85</v>
      </c>
      <c r="D55" s="78"/>
      <c r="E55" s="78"/>
      <c r="F55" s="78"/>
      <c r="G55" s="78"/>
      <c r="H55" s="78"/>
      <c r="I55" s="78"/>
      <c r="J55" s="78"/>
      <c r="K55" s="79"/>
      <c r="L55" s="79" t="s">
        <v>86</v>
      </c>
      <c r="M55" s="79"/>
      <c r="N55" s="79"/>
      <c r="O55" s="79"/>
      <c r="P55" s="79"/>
      <c r="Q55" s="79"/>
      <c r="R55" s="79"/>
    </row>
    <row r="56" customFormat="false" ht="12.8" hidden="false" customHeight="false" outlineLevel="0" collapsed="false">
      <c r="B56" s="77"/>
      <c r="C56" s="80" t="s">
        <v>87</v>
      </c>
      <c r="D56" s="81" t="s">
        <v>88</v>
      </c>
      <c r="E56" s="80" t="s">
        <v>89</v>
      </c>
      <c r="F56" s="81" t="s">
        <v>90</v>
      </c>
      <c r="G56" s="80" t="s">
        <v>91</v>
      </c>
      <c r="H56" s="81" t="s">
        <v>92</v>
      </c>
      <c r="I56" s="80" t="s">
        <v>93</v>
      </c>
      <c r="J56" s="81" t="s">
        <v>94</v>
      </c>
      <c r="K56" s="81" t="s">
        <v>95</v>
      </c>
      <c r="L56" s="82" t="s">
        <v>96</v>
      </c>
      <c r="M56" s="81" t="s">
        <v>97</v>
      </c>
      <c r="N56" s="82" t="s">
        <v>98</v>
      </c>
      <c r="O56" s="81" t="s">
        <v>99</v>
      </c>
      <c r="P56" s="82" t="s">
        <v>100</v>
      </c>
      <c r="Q56" s="81" t="s">
        <v>101</v>
      </c>
      <c r="R56" s="82" t="s">
        <v>102</v>
      </c>
    </row>
    <row r="57" customFormat="false" ht="12.8" hidden="false" customHeight="false" outlineLevel="0" collapsed="false">
      <c r="B57" s="81" t="n">
        <v>1993</v>
      </c>
      <c r="C57" s="83" t="n">
        <v>853307.6</v>
      </c>
      <c r="D57" s="81"/>
      <c r="E57" s="81"/>
      <c r="F57" s="84"/>
      <c r="G57" s="81"/>
      <c r="H57" s="83"/>
      <c r="I57" s="83" t="n">
        <v>3015865.81949566</v>
      </c>
      <c r="J57" s="83"/>
      <c r="K57" s="85" t="n">
        <v>352371.13373</v>
      </c>
      <c r="L57" s="85"/>
      <c r="M57" s="85" t="n">
        <v>1036245.35282</v>
      </c>
      <c r="N57" s="85" t="n">
        <v>214541.63623</v>
      </c>
      <c r="O57" s="85" t="n">
        <v>0</v>
      </c>
      <c r="P57" s="85"/>
      <c r="Q57" s="85"/>
      <c r="R57" s="85"/>
    </row>
    <row r="58" customFormat="false" ht="12.8" hidden="false" customHeight="false" outlineLevel="0" collapsed="false">
      <c r="B58" s="77" t="n">
        <v>1994</v>
      </c>
      <c r="C58" s="86" t="n">
        <v>1164662.22</v>
      </c>
      <c r="D58" s="87"/>
      <c r="E58" s="87"/>
      <c r="F58" s="87"/>
      <c r="G58" s="87"/>
      <c r="H58" s="86"/>
      <c r="I58" s="86" t="n">
        <v>3226509.52498154</v>
      </c>
      <c r="J58" s="86"/>
      <c r="K58" s="83" t="n">
        <v>293763.12069</v>
      </c>
      <c r="L58" s="83"/>
      <c r="M58" s="83" t="n">
        <v>1287640.9398</v>
      </c>
      <c r="N58" s="83" t="n">
        <v>456594.30016</v>
      </c>
      <c r="O58" s="83" t="n">
        <v>0</v>
      </c>
      <c r="P58" s="83"/>
      <c r="Q58" s="83"/>
      <c r="R58" s="83"/>
    </row>
    <row r="59" customFormat="false" ht="12.8" hidden="false" customHeight="false" outlineLevel="0" collapsed="false">
      <c r="B59" s="77" t="n">
        <v>1995</v>
      </c>
      <c r="C59" s="83" t="n">
        <v>1243225.6</v>
      </c>
      <c r="D59" s="81"/>
      <c r="E59" s="81"/>
      <c r="F59" s="81"/>
      <c r="G59" s="81"/>
      <c r="H59" s="83"/>
      <c r="I59" s="83" t="n">
        <v>2990988.48141767</v>
      </c>
      <c r="J59" s="83"/>
      <c r="K59" s="85" t="n">
        <v>296927.9492</v>
      </c>
      <c r="L59" s="85"/>
      <c r="M59" s="85" t="n">
        <v>1187925.9343</v>
      </c>
      <c r="N59" s="85" t="n">
        <v>524982.07006</v>
      </c>
      <c r="O59" s="85" t="n">
        <v>0</v>
      </c>
      <c r="P59" s="85"/>
      <c r="Q59" s="85"/>
      <c r="R59" s="85"/>
    </row>
    <row r="60" customFormat="false" ht="12.8" hidden="false" customHeight="false" outlineLevel="0" collapsed="false">
      <c r="B60" s="77" t="n">
        <v>1996</v>
      </c>
      <c r="C60" s="86" t="n">
        <v>1456325.4</v>
      </c>
      <c r="D60" s="86"/>
      <c r="E60" s="87" t="n">
        <v>1903838.651715</v>
      </c>
      <c r="F60" s="86" t="n">
        <v>2338287</v>
      </c>
      <c r="G60" s="87" t="n">
        <v>172304</v>
      </c>
      <c r="H60" s="86"/>
      <c r="I60" s="86" t="n">
        <v>3231346.71425055</v>
      </c>
      <c r="J60" s="86" t="n">
        <v>516954.41</v>
      </c>
      <c r="K60" s="83" t="n">
        <v>330883.704</v>
      </c>
      <c r="L60" s="83"/>
      <c r="M60" s="83" t="n">
        <v>1011324.76855</v>
      </c>
      <c r="N60" s="83" t="n">
        <v>1019118.98165</v>
      </c>
      <c r="O60" s="83" t="n">
        <v>0</v>
      </c>
      <c r="P60" s="83"/>
      <c r="Q60" s="83"/>
      <c r="R60" s="83"/>
    </row>
    <row r="61" customFormat="false" ht="12.8" hidden="false" customHeight="false" outlineLevel="0" collapsed="false">
      <c r="B61" s="77" t="n">
        <v>1997</v>
      </c>
      <c r="C61" s="83" t="n">
        <v>1669177.74063</v>
      </c>
      <c r="D61" s="83"/>
      <c r="E61" s="81" t="n">
        <v>2043538.989492</v>
      </c>
      <c r="F61" s="83" t="n">
        <v>3917421</v>
      </c>
      <c r="G61" s="81" t="n">
        <v>193825</v>
      </c>
      <c r="H61" s="83"/>
      <c r="I61" s="83" t="n">
        <v>3598188.08761998</v>
      </c>
      <c r="J61" s="83" t="n">
        <v>1986806.99</v>
      </c>
      <c r="K61" s="85" t="n">
        <v>246102.79437</v>
      </c>
      <c r="L61" s="85"/>
      <c r="M61" s="85" t="n">
        <v>1102667.44057</v>
      </c>
      <c r="N61" s="85" t="n">
        <v>1011029.82583</v>
      </c>
      <c r="O61" s="85" t="n">
        <v>0</v>
      </c>
      <c r="P61" s="85"/>
      <c r="Q61" s="85"/>
      <c r="R61" s="85"/>
    </row>
    <row r="62" customFormat="false" ht="12.8" hidden="false" customHeight="false" outlineLevel="0" collapsed="false">
      <c r="B62" s="77" t="n">
        <v>1998</v>
      </c>
      <c r="C62" s="86" t="n">
        <v>1902253.64072</v>
      </c>
      <c r="D62" s="86" t="n">
        <v>43509.9</v>
      </c>
      <c r="E62" s="87" t="n">
        <v>2097707.449838</v>
      </c>
      <c r="F62" s="86" t="n">
        <v>3692434</v>
      </c>
      <c r="G62" s="87" t="n">
        <v>197766</v>
      </c>
      <c r="H62" s="86"/>
      <c r="I62" s="86" t="n">
        <v>3797640.46271228</v>
      </c>
      <c r="J62" s="86" t="n">
        <v>1855405.55</v>
      </c>
      <c r="K62" s="83" t="n">
        <v>231684.89787</v>
      </c>
      <c r="L62" s="83"/>
      <c r="M62" s="83" t="n">
        <v>1323795.24164</v>
      </c>
      <c r="N62" s="83" t="n">
        <v>1121821.99199</v>
      </c>
      <c r="O62" s="83" t="n">
        <v>0</v>
      </c>
      <c r="P62" s="83"/>
      <c r="Q62" s="83"/>
      <c r="R62" s="83"/>
    </row>
    <row r="63" customFormat="false" ht="12.8" hidden="false" customHeight="false" outlineLevel="0" collapsed="false">
      <c r="B63" s="77" t="n">
        <v>1999</v>
      </c>
      <c r="C63" s="83" t="n">
        <v>1850960.88511</v>
      </c>
      <c r="D63" s="83" t="n">
        <v>193381.3</v>
      </c>
      <c r="E63" s="81" t="n">
        <v>1876157.764481</v>
      </c>
      <c r="F63" s="83" t="n">
        <v>3587875</v>
      </c>
      <c r="G63" s="81" t="n">
        <v>196994</v>
      </c>
      <c r="H63" s="83"/>
      <c r="I63" s="83" t="n">
        <v>3702544.47452621</v>
      </c>
      <c r="J63" s="83" t="n">
        <v>1868434.31</v>
      </c>
      <c r="K63" s="85" t="n">
        <v>239526.32367</v>
      </c>
      <c r="L63" s="85"/>
      <c r="M63" s="85" t="n">
        <v>1408351.81663</v>
      </c>
      <c r="N63" s="85" t="n">
        <v>1053075.5174</v>
      </c>
      <c r="O63" s="85" t="n">
        <v>0</v>
      </c>
      <c r="P63" s="85"/>
      <c r="Q63" s="85"/>
      <c r="R63" s="85"/>
    </row>
    <row r="64" customFormat="false" ht="12.8" hidden="false" customHeight="false" outlineLevel="0" collapsed="false">
      <c r="B64" s="77" t="n">
        <v>2000</v>
      </c>
      <c r="C64" s="86" t="n">
        <v>2095954.20594</v>
      </c>
      <c r="D64" s="86" t="n">
        <v>225126.798267</v>
      </c>
      <c r="E64" s="87" t="n">
        <v>1959837.85384788</v>
      </c>
      <c r="F64" s="86" t="n">
        <v>3478201</v>
      </c>
      <c r="G64" s="87" t="n">
        <v>487254.75526</v>
      </c>
      <c r="H64" s="86"/>
      <c r="I64" s="86" t="n">
        <v>3765213.6844696</v>
      </c>
      <c r="J64" s="86" t="n">
        <v>1776845.4022295</v>
      </c>
      <c r="K64" s="83" t="n">
        <v>215402.99416</v>
      </c>
      <c r="L64" s="83"/>
      <c r="M64" s="83" t="n">
        <v>1300825.33734</v>
      </c>
      <c r="N64" s="83" t="n">
        <v>1093248.25442</v>
      </c>
      <c r="O64" s="83" t="n">
        <v>0</v>
      </c>
      <c r="P64" s="83"/>
      <c r="Q64" s="83"/>
      <c r="R64" s="83"/>
    </row>
    <row r="65" customFormat="false" ht="12.8" hidden="false" customHeight="false" outlineLevel="0" collapsed="false">
      <c r="B65" s="77" t="n">
        <v>2001</v>
      </c>
      <c r="C65" s="83" t="n">
        <v>1994592.07047</v>
      </c>
      <c r="D65" s="83" t="n">
        <v>213002.63159</v>
      </c>
      <c r="E65" s="81" t="n">
        <v>1582734.84789566</v>
      </c>
      <c r="F65" s="83" t="n">
        <v>3419627</v>
      </c>
      <c r="G65" s="81" t="n">
        <v>225853.29969</v>
      </c>
      <c r="H65" s="83" t="n">
        <v>2933082</v>
      </c>
      <c r="I65" s="83" t="n">
        <v>3343942.45631307</v>
      </c>
      <c r="J65" s="83" t="n">
        <v>1739519.1815753</v>
      </c>
      <c r="K65" s="85" t="n">
        <v>184976.21637</v>
      </c>
      <c r="L65" s="85"/>
      <c r="M65" s="85" t="n">
        <v>1232567.64749</v>
      </c>
      <c r="N65" s="85" t="n">
        <v>1053013.16575</v>
      </c>
      <c r="O65" s="85" t="n">
        <v>0</v>
      </c>
      <c r="P65" s="85"/>
      <c r="Q65" s="85"/>
      <c r="R65" s="85"/>
    </row>
    <row r="66" customFormat="false" ht="12.8" hidden="false" customHeight="false" outlineLevel="0" collapsed="false">
      <c r="B66" s="77" t="n">
        <v>2002</v>
      </c>
      <c r="C66" s="86" t="n">
        <v>1721480.99196</v>
      </c>
      <c r="D66" s="86" t="n">
        <v>161900.70904</v>
      </c>
      <c r="E66" s="87" t="n">
        <v>1571513.88819431</v>
      </c>
      <c r="F66" s="86" t="n">
        <v>4483171</v>
      </c>
      <c r="G66" s="87" t="n">
        <v>217634.09198</v>
      </c>
      <c r="H66" s="86" t="n">
        <v>4857335</v>
      </c>
      <c r="I66" s="86" t="n">
        <v>3012321.73270982</v>
      </c>
      <c r="J66" s="86" t="n">
        <v>1808967.1664198</v>
      </c>
      <c r="K66" s="83" t="n">
        <v>210715.14495</v>
      </c>
      <c r="L66" s="83"/>
      <c r="M66" s="83" t="n">
        <v>1228490.33447</v>
      </c>
      <c r="N66" s="83" t="n">
        <v>896657.02276</v>
      </c>
      <c r="O66" s="83" t="n">
        <v>0</v>
      </c>
      <c r="P66" s="83"/>
      <c r="Q66" s="83"/>
      <c r="R66" s="83"/>
    </row>
    <row r="67" customFormat="false" ht="12.8" hidden="false" customHeight="false" outlineLevel="0" collapsed="false">
      <c r="B67" s="77" t="n">
        <v>2003</v>
      </c>
      <c r="C67" s="83" t="n">
        <v>2926862.80533</v>
      </c>
      <c r="D67" s="83" t="n">
        <v>206266.978848</v>
      </c>
      <c r="E67" s="81" t="n">
        <v>2159757.59570741</v>
      </c>
      <c r="F67" s="83" t="n">
        <v>4973177</v>
      </c>
      <c r="G67" s="81" t="n">
        <v>256304.73254</v>
      </c>
      <c r="H67" s="83" t="n">
        <v>5900237</v>
      </c>
      <c r="I67" s="83" t="n">
        <v>4436735.16197493</v>
      </c>
      <c r="J67" s="83" t="n">
        <v>1866693.826383</v>
      </c>
      <c r="K67" s="85" t="n">
        <v>256579.96757</v>
      </c>
      <c r="L67" s="85"/>
      <c r="M67" s="85" t="n">
        <v>1474636.94382</v>
      </c>
      <c r="N67" s="85" t="n">
        <v>1080109.03364</v>
      </c>
      <c r="O67" s="85" t="n">
        <v>0</v>
      </c>
      <c r="P67" s="85"/>
      <c r="Q67" s="85"/>
      <c r="R67" s="85"/>
    </row>
    <row r="68" customFormat="false" ht="12.8" hidden="false" customHeight="false" outlineLevel="0" collapsed="false">
      <c r="B68" s="77" t="n">
        <v>2004</v>
      </c>
      <c r="C68" s="86" t="n">
        <v>4445674.9968</v>
      </c>
      <c r="D68" s="86" t="n">
        <v>319188.208521</v>
      </c>
      <c r="E68" s="87" t="n">
        <v>3193816.385506</v>
      </c>
      <c r="F68" s="86" t="n">
        <v>5378515</v>
      </c>
      <c r="G68" s="87" t="n">
        <v>343399.86403</v>
      </c>
      <c r="H68" s="86" t="n">
        <v>7681862</v>
      </c>
      <c r="I68" s="86" t="n">
        <v>6613425.98806711</v>
      </c>
      <c r="J68" s="86" t="n">
        <v>2024594.8909331</v>
      </c>
      <c r="K68" s="83" t="n">
        <v>292385.97512</v>
      </c>
      <c r="L68" s="83"/>
      <c r="M68" s="83" t="n">
        <v>1469347.76251</v>
      </c>
      <c r="N68" s="83" t="n">
        <v>1558850.89528</v>
      </c>
      <c r="O68" s="83" t="n">
        <v>0</v>
      </c>
      <c r="P68" s="83"/>
      <c r="Q68" s="83"/>
      <c r="R68" s="83"/>
    </row>
    <row r="69" customFormat="false" ht="12.8" hidden="false" customHeight="false" outlineLevel="0" collapsed="false">
      <c r="B69" s="77" t="n">
        <v>2005</v>
      </c>
      <c r="C69" s="83" t="n">
        <v>5603319.4768</v>
      </c>
      <c r="D69" s="83" t="n">
        <v>414100.619296</v>
      </c>
      <c r="E69" s="81" t="n">
        <v>3799668.14863337</v>
      </c>
      <c r="F69" s="83" t="n">
        <v>6017379</v>
      </c>
      <c r="G69" s="81" t="n">
        <v>392086.011</v>
      </c>
      <c r="H69" s="83" t="n">
        <v>9434291</v>
      </c>
      <c r="I69" s="83" t="n">
        <v>8146311.50442478</v>
      </c>
      <c r="J69" s="83" t="n">
        <v>2283146.7197573</v>
      </c>
      <c r="K69" s="85" t="n">
        <v>443286.29688</v>
      </c>
      <c r="L69" s="85"/>
      <c r="M69" s="85" t="n">
        <v>1538056.66477</v>
      </c>
      <c r="N69" s="85" t="n">
        <v>1940345.98108</v>
      </c>
      <c r="O69" s="85" t="n">
        <v>0</v>
      </c>
      <c r="P69" s="85"/>
      <c r="Q69" s="85"/>
      <c r="R69" s="85"/>
    </row>
    <row r="70" customFormat="false" ht="12.8" hidden="false" customHeight="false" outlineLevel="0" collapsed="false">
      <c r="B70" s="77" t="n">
        <v>2006</v>
      </c>
      <c r="C70" s="86" t="n">
        <v>6733513.05459</v>
      </c>
      <c r="D70" s="86" t="n">
        <v>463050.868035</v>
      </c>
      <c r="E70" s="87" t="n">
        <v>4856595.57018673</v>
      </c>
      <c r="F70" s="86" t="n">
        <v>6572626</v>
      </c>
      <c r="G70" s="87" t="n">
        <v>398243.52609</v>
      </c>
      <c r="H70" s="86" t="n">
        <v>11685685</v>
      </c>
      <c r="I70" s="86" t="n">
        <v>10103645.4250591</v>
      </c>
      <c r="J70" s="86" t="n">
        <v>2437923.9389405</v>
      </c>
      <c r="K70" s="83" t="n">
        <v>596706.40429</v>
      </c>
      <c r="L70" s="83"/>
      <c r="M70" s="83" t="n">
        <v>1685933.6627</v>
      </c>
      <c r="N70" s="83" t="n">
        <v>2798293.27906</v>
      </c>
      <c r="O70" s="83" t="n">
        <v>0</v>
      </c>
      <c r="P70" s="83"/>
      <c r="Q70" s="83"/>
      <c r="R70" s="83"/>
    </row>
    <row r="71" customFormat="false" ht="12.8" hidden="false" customHeight="false" outlineLevel="0" collapsed="false">
      <c r="B71" s="77" t="n">
        <v>2007</v>
      </c>
      <c r="C71" s="83" t="n">
        <v>8488745.60076</v>
      </c>
      <c r="D71" s="83" t="n">
        <v>525160.252624</v>
      </c>
      <c r="E71" s="81" t="n">
        <v>6461394.65383149</v>
      </c>
      <c r="F71" s="83" t="n">
        <v>7465676</v>
      </c>
      <c r="G71" s="81" t="n">
        <v>447075.21997</v>
      </c>
      <c r="H71" s="83" t="n">
        <v>15064961</v>
      </c>
      <c r="I71" s="83" t="n">
        <v>13371549.19129</v>
      </c>
      <c r="J71" s="83" t="n">
        <v>2704319.9941651</v>
      </c>
      <c r="K71" s="85" t="n">
        <v>838168.47267</v>
      </c>
      <c r="L71" s="85"/>
      <c r="M71" s="85" t="n">
        <v>2059936.26201</v>
      </c>
      <c r="N71" s="85" t="n">
        <v>4169261.10058</v>
      </c>
      <c r="O71" s="85" t="n">
        <v>0</v>
      </c>
      <c r="P71" s="85"/>
      <c r="Q71" s="85"/>
      <c r="R71" s="85"/>
    </row>
    <row r="72" customFormat="false" ht="12.8" hidden="false" customHeight="false" outlineLevel="0" collapsed="false">
      <c r="B72" s="77" t="n">
        <v>2008</v>
      </c>
      <c r="C72" s="86" t="n">
        <v>10735671.1304</v>
      </c>
      <c r="D72" s="86" t="n">
        <v>710091.538779</v>
      </c>
      <c r="E72" s="87" t="n">
        <v>8271840.77363275</v>
      </c>
      <c r="F72" s="86" t="n">
        <v>9693850</v>
      </c>
      <c r="G72" s="87" t="n">
        <v>555098.17588</v>
      </c>
      <c r="H72" s="86" t="n">
        <v>19495157</v>
      </c>
      <c r="I72" s="86" t="n">
        <v>16753835.7595</v>
      </c>
      <c r="J72" s="86" t="n">
        <v>3269922.0771961</v>
      </c>
      <c r="K72" s="83" t="n">
        <v>1265908.80827</v>
      </c>
      <c r="L72" s="83"/>
      <c r="M72" s="83" t="n">
        <v>2527385.48547</v>
      </c>
      <c r="N72" s="83" t="n">
        <v>6157865.94606</v>
      </c>
      <c r="O72" s="83" t="n">
        <v>1341518.04191</v>
      </c>
      <c r="P72" s="83"/>
      <c r="Q72" s="83"/>
      <c r="R72" s="83"/>
    </row>
    <row r="73" customFormat="false" ht="12.8" hidden="false" customHeight="false" outlineLevel="0" collapsed="false">
      <c r="B73" s="77" t="n">
        <v>2009</v>
      </c>
      <c r="C73" s="83" t="n">
        <v>11102856.8612</v>
      </c>
      <c r="D73" s="83" t="n">
        <v>900098.5</v>
      </c>
      <c r="E73" s="81" t="n">
        <v>9009731.229499</v>
      </c>
      <c r="F73" s="83" t="n">
        <v>11593279</v>
      </c>
      <c r="G73" s="81" t="n">
        <v>658385</v>
      </c>
      <c r="H73" s="83" t="n">
        <v>20561471</v>
      </c>
      <c r="I73" s="83" t="n">
        <v>18241431.1264</v>
      </c>
      <c r="J73" s="83" t="n">
        <v>3806449.67</v>
      </c>
      <c r="K73" s="85" t="n">
        <v>2218502.32568</v>
      </c>
      <c r="L73" s="85"/>
      <c r="M73" s="85" t="n">
        <v>3449309.24374</v>
      </c>
      <c r="N73" s="85" t="n">
        <v>8571574.85123</v>
      </c>
      <c r="O73" s="85" t="n">
        <v>2090315.13795</v>
      </c>
      <c r="P73" s="85"/>
      <c r="Q73" s="85"/>
      <c r="R73" s="85"/>
    </row>
    <row r="74" customFormat="false" ht="12.8" hidden="false" customHeight="false" outlineLevel="0" collapsed="false">
      <c r="B74" s="77" t="n">
        <v>2010</v>
      </c>
      <c r="C74" s="86" t="n">
        <v>15263717.30188</v>
      </c>
      <c r="D74" s="86" t="n">
        <v>1463000</v>
      </c>
      <c r="E74" s="87" t="n">
        <v>11741500</v>
      </c>
      <c r="F74" s="86" t="n">
        <v>15269008</v>
      </c>
      <c r="G74" s="87" t="n">
        <v>771500</v>
      </c>
      <c r="H74" s="86" t="n">
        <v>26884733</v>
      </c>
      <c r="I74" s="86" t="n">
        <v>24500782.05837</v>
      </c>
      <c r="J74" s="86" t="n">
        <v>4960800</v>
      </c>
      <c r="K74" s="83" t="n">
        <v>3204177.57701</v>
      </c>
      <c r="L74" s="83"/>
      <c r="M74" s="83" t="n">
        <v>4575635.74562</v>
      </c>
      <c r="N74" s="83" t="n">
        <v>11981071.62296</v>
      </c>
      <c r="O74" s="83" t="n">
        <v>2146300</v>
      </c>
      <c r="P74" s="83"/>
      <c r="Q74" s="83"/>
      <c r="R74" s="83"/>
    </row>
    <row r="75" customFormat="false" ht="12.8" hidden="false" customHeight="false" outlineLevel="0" collapsed="false">
      <c r="B75" s="77" t="n">
        <v>2011</v>
      </c>
      <c r="C75" s="83" t="n">
        <v>21562243.17099</v>
      </c>
      <c r="D75" s="83" t="n">
        <v>2085600</v>
      </c>
      <c r="E75" s="81" t="n">
        <v>15229500</v>
      </c>
      <c r="F75" s="83" t="n">
        <v>18131477</v>
      </c>
      <c r="G75" s="81" t="n">
        <v>1013100</v>
      </c>
      <c r="H75" s="83" t="n">
        <v>36179425</v>
      </c>
      <c r="I75" s="83" t="n">
        <v>32436095.45798</v>
      </c>
      <c r="J75" s="83" t="n">
        <v>5715000</v>
      </c>
      <c r="K75" s="85" t="n">
        <v>4769282.46596</v>
      </c>
      <c r="L75" s="85" t="n">
        <v>729678.74661</v>
      </c>
      <c r="M75" s="85" t="n">
        <v>5370180.45524</v>
      </c>
      <c r="N75" s="85" t="n">
        <v>17562855.03792</v>
      </c>
      <c r="O75" s="85" t="n">
        <v>2247300</v>
      </c>
      <c r="P75" s="85"/>
      <c r="Q75" s="85" t="n">
        <v>716700</v>
      </c>
      <c r="R75" s="85"/>
    </row>
    <row r="76" customFormat="false" ht="12.8" hidden="false" customHeight="false" outlineLevel="0" collapsed="false">
      <c r="B76" s="77" t="n">
        <v>2012</v>
      </c>
      <c r="C76" s="86" t="n">
        <v>27594331.3664</v>
      </c>
      <c r="D76" s="86" t="n">
        <v>2672800</v>
      </c>
      <c r="E76" s="87" t="n">
        <v>19313800</v>
      </c>
      <c r="F76" s="86" t="n">
        <v>25785407</v>
      </c>
      <c r="G76" s="87" t="n">
        <v>1229100</v>
      </c>
      <c r="H76" s="86" t="n">
        <v>43931228</v>
      </c>
      <c r="I76" s="86" t="n">
        <v>41041468.20529</v>
      </c>
      <c r="J76" s="86" t="n">
        <v>8238600</v>
      </c>
      <c r="K76" s="83" t="n">
        <v>6238307.1858</v>
      </c>
      <c r="L76" s="83" t="n">
        <v>953762.92164</v>
      </c>
      <c r="M76" s="83" t="n">
        <v>6683313.77334</v>
      </c>
      <c r="N76" s="83" t="n">
        <v>26606758.85089</v>
      </c>
      <c r="O76" s="83" t="n">
        <v>3258800</v>
      </c>
      <c r="P76" s="83"/>
      <c r="Q76" s="83" t="n">
        <v>0</v>
      </c>
      <c r="R76" s="83"/>
    </row>
    <row r="77" customFormat="false" ht="12.8" hidden="false" customHeight="false" outlineLevel="0" collapsed="false">
      <c r="B77" s="77" t="n">
        <v>2013</v>
      </c>
      <c r="C77" s="83" t="n">
        <v>36576358.35</v>
      </c>
      <c r="D77" s="83" t="n">
        <v>3099000</v>
      </c>
      <c r="E77" s="81" t="n">
        <v>24906800</v>
      </c>
      <c r="F77" s="83" t="n">
        <v>31010317</v>
      </c>
      <c r="G77" s="81" t="n">
        <v>1332400</v>
      </c>
      <c r="H77" s="83" t="n">
        <v>56514839</v>
      </c>
      <c r="I77" s="83" t="n">
        <v>53287660.80492</v>
      </c>
      <c r="J77" s="83" t="n">
        <v>8682000</v>
      </c>
      <c r="K77" s="85" t="n">
        <v>7042799.31211</v>
      </c>
      <c r="L77" s="85" t="n">
        <v>1253574.1296</v>
      </c>
      <c r="M77" s="85" t="n">
        <v>8856389.21015</v>
      </c>
      <c r="N77" s="85" t="n">
        <v>36122011.13802</v>
      </c>
      <c r="O77" s="85" t="n">
        <v>5590600</v>
      </c>
      <c r="P77" s="85"/>
      <c r="Q77" s="85" t="n">
        <v>0</v>
      </c>
      <c r="R77" s="85"/>
    </row>
    <row r="78" customFormat="false" ht="12.8" hidden="false" customHeight="false" outlineLevel="0" collapsed="false">
      <c r="B78" s="77" t="n">
        <v>2014</v>
      </c>
      <c r="C78" s="86" t="n">
        <v>53294684.66403</v>
      </c>
      <c r="D78" s="86" t="n">
        <v>2940800</v>
      </c>
      <c r="E78" s="87" t="n">
        <v>32721600</v>
      </c>
      <c r="F78" s="86" t="n">
        <v>44490091</v>
      </c>
      <c r="G78" s="87" t="n">
        <v>1984900</v>
      </c>
      <c r="H78" s="86" t="n">
        <v>76739818</v>
      </c>
      <c r="I78" s="86" t="n">
        <v>72676066.20744</v>
      </c>
      <c r="J78" s="86" t="n">
        <v>12167700</v>
      </c>
      <c r="K78" s="83" t="n">
        <v>9516808.09741</v>
      </c>
      <c r="L78" s="83" t="n">
        <v>1610245.75254</v>
      </c>
      <c r="M78" s="83" t="n">
        <v>11872462.07607</v>
      </c>
      <c r="N78" s="83" t="n">
        <v>49042610.26827</v>
      </c>
      <c r="O78" s="83" t="n">
        <v>8266200</v>
      </c>
      <c r="P78" s="83"/>
      <c r="Q78" s="83" t="n">
        <v>0</v>
      </c>
      <c r="R78" s="83"/>
    </row>
    <row r="79" customFormat="false" ht="12.8" hidden="false" customHeight="false" outlineLevel="0" collapsed="false">
      <c r="B79" s="77" t="n">
        <v>2015</v>
      </c>
      <c r="C79" s="83" t="n">
        <v>75797809.1</v>
      </c>
      <c r="D79" s="83" t="n">
        <v>3969300</v>
      </c>
      <c r="E79" s="88" t="n">
        <v>43272400</v>
      </c>
      <c r="F79" s="83" t="n">
        <v>56478261</v>
      </c>
      <c r="G79" s="81" t="n">
        <v>2916400</v>
      </c>
      <c r="H79" s="83" t="n">
        <v>97479599</v>
      </c>
      <c r="I79" s="83" t="n">
        <v>95600316.12798</v>
      </c>
      <c r="J79" s="83" t="n">
        <v>14199800</v>
      </c>
      <c r="K79" s="85" t="n">
        <v>12485483.44174</v>
      </c>
      <c r="L79" s="85" t="n">
        <v>2178603.64548</v>
      </c>
      <c r="M79" s="85" t="n">
        <v>16038444.76165</v>
      </c>
      <c r="N79" s="85" t="n">
        <v>68361691.35172</v>
      </c>
      <c r="O79" s="85" t="n">
        <v>10207500</v>
      </c>
      <c r="P79" s="85"/>
      <c r="Q79" s="85" t="n">
        <v>0</v>
      </c>
      <c r="R79" s="85"/>
    </row>
    <row r="80" customFormat="false" ht="12.8" hidden="false" customHeight="false" outlineLevel="0" collapsed="false">
      <c r="B80" s="77" t="n">
        <v>2016</v>
      </c>
      <c r="C80" s="86" t="n">
        <v>86485940.4164</v>
      </c>
      <c r="D80" s="86" t="n">
        <v>4810100</v>
      </c>
      <c r="E80" s="86" t="n">
        <v>58259500</v>
      </c>
      <c r="F80" s="86" t="n">
        <v>75663968</v>
      </c>
      <c r="G80" s="87" t="n">
        <v>4187600</v>
      </c>
      <c r="H80" s="86" t="n">
        <v>131669079</v>
      </c>
      <c r="I80" s="86" t="n">
        <v>126199197.124</v>
      </c>
      <c r="J80" s="86" t="n">
        <v>19962000</v>
      </c>
      <c r="K80" s="83" t="n">
        <v>14554479.38537</v>
      </c>
      <c r="L80" s="83" t="n">
        <v>2916910.09244</v>
      </c>
      <c r="M80" s="83" t="n">
        <v>22415518.30814</v>
      </c>
      <c r="N80" s="83" t="n">
        <v>88401916.12013</v>
      </c>
      <c r="O80" s="83" t="n">
        <v>16218300</v>
      </c>
      <c r="P80" s="83"/>
      <c r="Q80" s="83" t="n">
        <v>12099400</v>
      </c>
      <c r="R80" s="83" t="n">
        <v>31300557.6342019</v>
      </c>
    </row>
    <row r="81" customFormat="false" ht="12.8" hidden="false" customHeight="false" outlineLevel="0" collapsed="false">
      <c r="B81" s="89" t="n">
        <v>2017</v>
      </c>
      <c r="C81" s="90" t="n">
        <v>109245834.21693</v>
      </c>
      <c r="D81" s="90" t="n">
        <v>7282225.6</v>
      </c>
      <c r="E81" s="90" t="n">
        <v>74727533.13788</v>
      </c>
      <c r="F81" s="90" t="n">
        <v>102845595</v>
      </c>
      <c r="G81" s="91" t="n">
        <v>5625587</v>
      </c>
      <c r="H81" s="90" t="n">
        <v>172838482</v>
      </c>
      <c r="I81" s="90" t="n">
        <v>166461992.04945</v>
      </c>
      <c r="J81" s="90" t="n">
        <v>29455686.93297</v>
      </c>
      <c r="K81" s="92" t="n">
        <v>18322852.72915</v>
      </c>
      <c r="L81" s="92" t="n">
        <v>5017571.50117</v>
      </c>
      <c r="M81" s="92" t="n">
        <v>30933083.00808</v>
      </c>
      <c r="N81" s="92" t="n">
        <v>104611186.68281</v>
      </c>
      <c r="O81" s="92" t="n">
        <v>18023556.12808</v>
      </c>
      <c r="P81" s="92" t="n">
        <v>9373728.112</v>
      </c>
      <c r="Q81" s="92" t="n">
        <v>10845000</v>
      </c>
      <c r="R81" s="92" t="n">
        <v>77978329.8140266</v>
      </c>
    </row>
    <row r="82" customFormat="false" ht="12.8" hidden="false" customHeight="false" outlineLevel="0" collapsed="false">
      <c r="B82" s="77" t="n">
        <v>2018</v>
      </c>
      <c r="C82" s="93" t="n">
        <v>148410477.14836</v>
      </c>
      <c r="D82" s="93" t="n">
        <v>11016890.5</v>
      </c>
      <c r="E82" s="93" t="n">
        <v>106984441.63282</v>
      </c>
      <c r="F82" s="93" t="n">
        <v>116408746.14157</v>
      </c>
      <c r="G82" s="93" t="n">
        <v>6845924</v>
      </c>
      <c r="H82" s="93" t="n">
        <v>232591321.05233</v>
      </c>
      <c r="I82" s="93" t="n">
        <v>260430300</v>
      </c>
      <c r="J82" s="93" t="n">
        <v>30341077.9158</v>
      </c>
      <c r="K82" s="83" t="n">
        <v>21525462.73405</v>
      </c>
      <c r="L82" s="83" t="n">
        <v>6263843.69233</v>
      </c>
      <c r="M82" s="83" t="n">
        <v>39299818.62715</v>
      </c>
      <c r="N82" s="83" t="n">
        <v>101267287.8766</v>
      </c>
      <c r="O82" s="83" t="n">
        <v>22662949.94606</v>
      </c>
      <c r="P82" s="83" t="n">
        <v>38198551.272</v>
      </c>
      <c r="Q82" s="83" t="n">
        <v>19529500</v>
      </c>
      <c r="R82" s="83" t="n">
        <v>168141700</v>
      </c>
    </row>
    <row r="83" customFormat="false" ht="12.8" hidden="false" customHeight="false" outlineLevel="0" collapsed="false">
      <c r="B83" s="77" t="n">
        <v>1993</v>
      </c>
      <c r="C83" s="94" t="n">
        <v>0.00360798997870177</v>
      </c>
      <c r="D83" s="94"/>
      <c r="E83" s="94"/>
      <c r="F83" s="94"/>
      <c r="G83" s="94"/>
      <c r="H83" s="94"/>
      <c r="I83" s="94" t="n">
        <v>0.0127518067972787</v>
      </c>
      <c r="J83" s="94" t="n">
        <v>0</v>
      </c>
      <c r="K83" s="95" t="n">
        <v>0.00148990999175634</v>
      </c>
      <c r="L83" s="95"/>
      <c r="M83" s="95" t="n">
        <v>0.00438149484248217</v>
      </c>
      <c r="N83" s="95" t="n">
        <v>0.000907133691920851</v>
      </c>
      <c r="O83" s="95"/>
      <c r="P83" s="95"/>
      <c r="Q83" s="95"/>
      <c r="R83" s="95"/>
    </row>
    <row r="84" customFormat="false" ht="15" hidden="false" customHeight="false" outlineLevel="0" collapsed="false">
      <c r="A84" s="96"/>
      <c r="B84" s="77" t="n">
        <v>1994</v>
      </c>
      <c r="C84" s="97" t="n">
        <v>0.00452401493112597</v>
      </c>
      <c r="D84" s="97"/>
      <c r="E84" s="97"/>
      <c r="F84" s="97"/>
      <c r="G84" s="97"/>
      <c r="H84" s="97"/>
      <c r="I84" s="97" t="n">
        <v>0.0125330563795884</v>
      </c>
      <c r="J84" s="97" t="n">
        <v>0</v>
      </c>
      <c r="K84" s="94" t="n">
        <v>0.00114109371918643</v>
      </c>
      <c r="L84" s="94"/>
      <c r="M84" s="94" t="n">
        <v>0.00500171357630564</v>
      </c>
      <c r="N84" s="94" t="n">
        <v>0.00177359529305488</v>
      </c>
      <c r="O84" s="94"/>
      <c r="P84" s="94"/>
      <c r="Q84" s="94"/>
      <c r="R84" s="94"/>
    </row>
    <row r="85" customFormat="false" ht="12.8" hidden="false" customHeight="false" outlineLevel="0" collapsed="false">
      <c r="B85" s="77" t="n">
        <v>1995</v>
      </c>
      <c r="C85" s="94" t="n">
        <v>0.00481810842810914</v>
      </c>
      <c r="D85" s="94"/>
      <c r="E85" s="94"/>
      <c r="F85" s="94"/>
      <c r="G85" s="94"/>
      <c r="H85" s="94"/>
      <c r="I85" s="94" t="n">
        <v>0.011591546064283</v>
      </c>
      <c r="J85" s="94" t="n">
        <v>0</v>
      </c>
      <c r="K85" s="95" t="n">
        <v>0.00115074130920541</v>
      </c>
      <c r="L85" s="95"/>
      <c r="M85" s="95" t="n">
        <v>0.00460379512456971</v>
      </c>
      <c r="N85" s="95" t="n">
        <v>0.00203456278278236</v>
      </c>
      <c r="O85" s="95"/>
      <c r="P85" s="95"/>
      <c r="Q85" s="95"/>
      <c r="R85" s="95"/>
    </row>
    <row r="86" customFormat="false" ht="12.8" hidden="false" customHeight="false" outlineLevel="0" collapsed="false">
      <c r="B86" s="77" t="n">
        <v>1996</v>
      </c>
      <c r="C86" s="97" t="n">
        <v>0.00535119124011765</v>
      </c>
      <c r="D86" s="97"/>
      <c r="E86" s="97" t="n">
        <v>0.00699555519367766</v>
      </c>
      <c r="F86" s="97" t="n">
        <v>0.00859191284535789</v>
      </c>
      <c r="G86" s="97" t="n">
        <v>0.000633122003803018</v>
      </c>
      <c r="H86" s="97"/>
      <c r="I86" s="97" t="n">
        <v>0.0118734138888743</v>
      </c>
      <c r="J86" s="97" t="n">
        <v>0.00189952184472796</v>
      </c>
      <c r="K86" s="94" t="n">
        <v>0.00121581480233915</v>
      </c>
      <c r="L86" s="94"/>
      <c r="M86" s="94" t="n">
        <v>0.00371605977783452</v>
      </c>
      <c r="N86" s="94" t="n">
        <v>0.00374469920475403</v>
      </c>
      <c r="O86" s="94"/>
      <c r="P86" s="94"/>
      <c r="Q86" s="94"/>
      <c r="R86" s="94"/>
    </row>
    <row r="87" customFormat="false" ht="12.8" hidden="false" customHeight="false" outlineLevel="0" collapsed="false">
      <c r="B87" s="77" t="n">
        <v>1997</v>
      </c>
      <c r="C87" s="94" t="n">
        <v>0.00569959755309632</v>
      </c>
      <c r="D87" s="94"/>
      <c r="E87" s="94" t="n">
        <v>0.00697789668568757</v>
      </c>
      <c r="F87" s="94" t="n">
        <v>0.0133764802888043</v>
      </c>
      <c r="G87" s="94" t="n">
        <v>0.000661837543623088</v>
      </c>
      <c r="H87" s="94"/>
      <c r="I87" s="94" t="n">
        <v>0.0122864231415156</v>
      </c>
      <c r="J87" s="94" t="n">
        <v>0.00678417881034325</v>
      </c>
      <c r="K87" s="95" t="n">
        <v>0.000840346028141977</v>
      </c>
      <c r="L87" s="95"/>
      <c r="M87" s="95" t="n">
        <v>0.00376518359499552</v>
      </c>
      <c r="N87" s="95" t="n">
        <v>0.00345227651983493</v>
      </c>
      <c r="O87" s="95"/>
      <c r="P87" s="95"/>
      <c r="Q87" s="95"/>
      <c r="R87" s="95"/>
    </row>
    <row r="88" customFormat="false" ht="12.8" hidden="false" customHeight="false" outlineLevel="0" collapsed="false">
      <c r="B88" s="77" t="n">
        <v>1998</v>
      </c>
      <c r="C88" s="97" t="n">
        <v>0.00636315131456079</v>
      </c>
      <c r="D88" s="97" t="n">
        <v>0.000145543197528915</v>
      </c>
      <c r="E88" s="97" t="n">
        <v>0.00701695590496987</v>
      </c>
      <c r="F88" s="97" t="n">
        <v>0.0123514108518862</v>
      </c>
      <c r="G88" s="97" t="n">
        <v>0.000661539006122823</v>
      </c>
      <c r="H88" s="97"/>
      <c r="I88" s="97" t="n">
        <v>0.0127033327129764</v>
      </c>
      <c r="J88" s="97" t="n">
        <v>0.00620644167097362</v>
      </c>
      <c r="K88" s="94" t="n">
        <v>0.000774999732363437</v>
      </c>
      <c r="L88" s="94"/>
      <c r="M88" s="94" t="n">
        <v>0.0044281736419033</v>
      </c>
      <c r="N88" s="94" t="n">
        <v>0.00375256113602839</v>
      </c>
      <c r="O88" s="94"/>
      <c r="P88" s="94"/>
      <c r="Q88" s="94"/>
      <c r="R88" s="94"/>
    </row>
    <row r="89" customFormat="false" ht="12.8" hidden="false" customHeight="false" outlineLevel="0" collapsed="false">
      <c r="B89" s="77" t="n">
        <v>1999</v>
      </c>
      <c r="C89" s="94" t="n">
        <v>0.00652843236193813</v>
      </c>
      <c r="D89" s="94" t="n">
        <v>0.000682065594832189</v>
      </c>
      <c r="E89" s="94" t="n">
        <v>0.00661730302583426</v>
      </c>
      <c r="F89" s="94" t="n">
        <v>0.0126546160153983</v>
      </c>
      <c r="G89" s="94" t="n">
        <v>0.000694807769874193</v>
      </c>
      <c r="H89" s="94"/>
      <c r="I89" s="94" t="n">
        <v>0.0130590610333592</v>
      </c>
      <c r="J89" s="94" t="n">
        <v>0.00659006201248528</v>
      </c>
      <c r="K89" s="95" t="n">
        <v>0.000844821419816424</v>
      </c>
      <c r="L89" s="95"/>
      <c r="M89" s="95" t="n">
        <v>0.00496732786232554</v>
      </c>
      <c r="N89" s="95" t="n">
        <v>0.00371425044292621</v>
      </c>
      <c r="O89" s="95"/>
      <c r="P89" s="95"/>
      <c r="Q89" s="95"/>
      <c r="R89" s="95"/>
    </row>
    <row r="90" customFormat="false" ht="12.8" hidden="false" customHeight="false" outlineLevel="0" collapsed="false">
      <c r="B90" s="77" t="n">
        <v>2000</v>
      </c>
      <c r="C90" s="97" t="n">
        <v>0.00737482979989829</v>
      </c>
      <c r="D90" s="97" t="n">
        <v>0.000792131724972759</v>
      </c>
      <c r="E90" s="97" t="n">
        <v>0.00689589045722683</v>
      </c>
      <c r="F90" s="97" t="n">
        <v>0.0122384068851027</v>
      </c>
      <c r="G90" s="97" t="n">
        <v>0.00171445582114806</v>
      </c>
      <c r="H90" s="97"/>
      <c r="I90" s="97" t="n">
        <v>0.0132482904466693</v>
      </c>
      <c r="J90" s="97" t="n">
        <v>0.00625201275153695</v>
      </c>
      <c r="K90" s="94" t="n">
        <v>0.000757917523110217</v>
      </c>
      <c r="L90" s="94"/>
      <c r="M90" s="94" t="n">
        <v>0.00457708734050099</v>
      </c>
      <c r="N90" s="94" t="n">
        <v>0.00384670608858436</v>
      </c>
      <c r="O90" s="94"/>
      <c r="P90" s="94"/>
      <c r="Q90" s="94"/>
      <c r="R90" s="94"/>
    </row>
    <row r="91" customFormat="false" ht="12.8" hidden="false" customHeight="false" outlineLevel="0" collapsed="false">
      <c r="B91" s="77" t="n">
        <v>2001</v>
      </c>
      <c r="C91" s="94" t="n">
        <v>0.00742320990503864</v>
      </c>
      <c r="D91" s="94" t="n">
        <v>0.000792725123110313</v>
      </c>
      <c r="E91" s="94" t="n">
        <v>0.00589041397180548</v>
      </c>
      <c r="F91" s="94" t="n">
        <v>0.012726717103591</v>
      </c>
      <c r="G91" s="94" t="n">
        <v>0.000840551046084029</v>
      </c>
      <c r="H91" s="94" t="n">
        <v>0.0109159580432705</v>
      </c>
      <c r="I91" s="94" t="n">
        <v>0.0124450443431941</v>
      </c>
      <c r="J91" s="94" t="n">
        <v>0.006473913242637</v>
      </c>
      <c r="K91" s="95" t="n">
        <v>0.000688420104483218</v>
      </c>
      <c r="L91" s="95"/>
      <c r="M91" s="95" t="n">
        <v>0.00458720783308938</v>
      </c>
      <c r="N91" s="95" t="n">
        <v>0.00391896562603379</v>
      </c>
      <c r="O91" s="95"/>
      <c r="P91" s="95"/>
      <c r="Q91" s="95"/>
      <c r="R91" s="95"/>
    </row>
    <row r="92" customFormat="false" ht="12.8" hidden="false" customHeight="false" outlineLevel="0" collapsed="false">
      <c r="B92" s="77" t="n">
        <v>2002</v>
      </c>
      <c r="C92" s="97" t="n">
        <v>0.00550732676330524</v>
      </c>
      <c r="D92" s="97" t="n">
        <v>0.000517949435432862</v>
      </c>
      <c r="E92" s="97" t="n">
        <v>0.005027555073672</v>
      </c>
      <c r="F92" s="97" t="n">
        <v>0.014342468925354</v>
      </c>
      <c r="G92" s="97" t="n">
        <v>0.000696250533678235</v>
      </c>
      <c r="H92" s="97" t="n">
        <v>0.0155394867377431</v>
      </c>
      <c r="I92" s="97" t="n">
        <v>0.00963695804700716</v>
      </c>
      <c r="J92" s="97" t="n">
        <v>0.00578721074243246</v>
      </c>
      <c r="K92" s="94" t="n">
        <v>0.000674115579920293</v>
      </c>
      <c r="L92" s="94"/>
      <c r="M92" s="94" t="n">
        <v>0.00393016113979006</v>
      </c>
      <c r="N92" s="94" t="n">
        <v>0.00286856679917758</v>
      </c>
      <c r="O92" s="94"/>
      <c r="P92" s="94"/>
      <c r="Q92" s="94"/>
      <c r="R92" s="94"/>
    </row>
    <row r="93" customFormat="false" ht="12.8" hidden="false" customHeight="false" outlineLevel="0" collapsed="false">
      <c r="B93" s="77" t="n">
        <v>2003</v>
      </c>
      <c r="C93" s="94" t="n">
        <v>0.00778608650355386</v>
      </c>
      <c r="D93" s="94" t="n">
        <v>0.000548714663773305</v>
      </c>
      <c r="E93" s="94" t="n">
        <v>0.00574542115068131</v>
      </c>
      <c r="F93" s="94" t="n">
        <v>0.0132297237331965</v>
      </c>
      <c r="G93" s="94" t="n">
        <v>0.000681825883738911</v>
      </c>
      <c r="H93" s="94" t="n">
        <v>0.0156959033371192</v>
      </c>
      <c r="I93" s="94" t="n">
        <v>0.0118026727120887</v>
      </c>
      <c r="J93" s="94" t="n">
        <v>0.00496580829870134</v>
      </c>
      <c r="K93" s="95" t="n">
        <v>0.000682558068297916</v>
      </c>
      <c r="L93" s="95"/>
      <c r="M93" s="95" t="n">
        <v>0.00392285240873266</v>
      </c>
      <c r="N93" s="95" t="n">
        <v>0.00287332305220327</v>
      </c>
      <c r="O93" s="95"/>
      <c r="P93" s="95"/>
      <c r="Q93" s="95"/>
      <c r="R93" s="95"/>
    </row>
    <row r="94" customFormat="false" ht="12.8" hidden="false" customHeight="false" outlineLevel="0" collapsed="false">
      <c r="B94" s="77" t="n">
        <v>2004</v>
      </c>
      <c r="C94" s="97" t="n">
        <v>0.0091641635742257</v>
      </c>
      <c r="D94" s="97" t="n">
        <v>0.000657963741379203</v>
      </c>
      <c r="E94" s="97" t="n">
        <v>0.00658362471478164</v>
      </c>
      <c r="F94" s="97" t="n">
        <v>0.0110870883008554</v>
      </c>
      <c r="G94" s="97" t="n">
        <v>0.000707872826421854</v>
      </c>
      <c r="H94" s="97" t="n">
        <v>0.015835129642473</v>
      </c>
      <c r="I94" s="97" t="n">
        <v>0.0136326919048979</v>
      </c>
      <c r="J94" s="97" t="n">
        <v>0.00417343120345224</v>
      </c>
      <c r="K94" s="94" t="n">
        <v>0.000602714526981359</v>
      </c>
      <c r="L94" s="94"/>
      <c r="M94" s="94" t="n">
        <v>0.00302886361525675</v>
      </c>
      <c r="N94" s="94" t="n">
        <v>0.00321336233585605</v>
      </c>
      <c r="O94" s="94"/>
      <c r="P94" s="94"/>
      <c r="Q94" s="94"/>
      <c r="R94" s="94"/>
    </row>
    <row r="95" customFormat="false" ht="12.8" hidden="false" customHeight="false" outlineLevel="0" collapsed="false">
      <c r="B95" s="77" t="n">
        <v>2005</v>
      </c>
      <c r="C95" s="94" t="n">
        <v>0.00961880222981258</v>
      </c>
      <c r="D95" s="94" t="n">
        <v>0.000710855766254805</v>
      </c>
      <c r="E95" s="94" t="n">
        <v>0.00652260800262184</v>
      </c>
      <c r="F95" s="94" t="n">
        <v>0.0103295874494527</v>
      </c>
      <c r="G95" s="94" t="n">
        <v>0.000673064923836705</v>
      </c>
      <c r="H95" s="94" t="n">
        <v>0.0161951464097716</v>
      </c>
      <c r="I95" s="94" t="n">
        <v>0.0139841677041514</v>
      </c>
      <c r="J95" s="94" t="n">
        <v>0.00391930834033625</v>
      </c>
      <c r="K95" s="95" t="n">
        <v>0.000760956650522766</v>
      </c>
      <c r="L95" s="95"/>
      <c r="M95" s="95" t="n">
        <v>0.00264026760171751</v>
      </c>
      <c r="N95" s="95" t="n">
        <v>0.00333084778169367</v>
      </c>
      <c r="O95" s="95"/>
      <c r="P95" s="95"/>
      <c r="Q95" s="95"/>
      <c r="R95" s="95"/>
    </row>
    <row r="96" customFormat="false" ht="12.8" hidden="false" customHeight="false" outlineLevel="0" collapsed="false">
      <c r="B96" s="77" t="n">
        <v>2006</v>
      </c>
      <c r="C96" s="97" t="n">
        <v>0.00940560535877528</v>
      </c>
      <c r="D96" s="97" t="n">
        <v>0.000646805566494996</v>
      </c>
      <c r="E96" s="97" t="n">
        <v>0.00678386170042615</v>
      </c>
      <c r="F96" s="97" t="n">
        <v>0.00918087272210537</v>
      </c>
      <c r="G96" s="97" t="n">
        <v>0.000556280415991225</v>
      </c>
      <c r="H96" s="97" t="n">
        <v>0.0163229714661409</v>
      </c>
      <c r="I96" s="97" t="n">
        <v>0.0141131235333868</v>
      </c>
      <c r="J96" s="97" t="n">
        <v>0.00340537699689386</v>
      </c>
      <c r="K96" s="94" t="n">
        <v>0.000833500270706357</v>
      </c>
      <c r="L96" s="94"/>
      <c r="M96" s="94" t="n">
        <v>0.00235497081001743</v>
      </c>
      <c r="N96" s="94" t="n">
        <v>0.0039087534319118</v>
      </c>
      <c r="O96" s="94"/>
      <c r="P96" s="94"/>
      <c r="Q96" s="94"/>
      <c r="R96" s="94"/>
    </row>
    <row r="97" customFormat="false" ht="12.8" hidden="false" customHeight="false" outlineLevel="0" collapsed="false">
      <c r="B97" s="77" t="n">
        <v>2007</v>
      </c>
      <c r="C97" s="94" t="n">
        <v>0.00946369367588668</v>
      </c>
      <c r="D97" s="94" t="n">
        <v>0.000585475875391982</v>
      </c>
      <c r="E97" s="94" t="n">
        <v>0.00720349773674433</v>
      </c>
      <c r="F97" s="94" t="n">
        <v>0.00832312264618854</v>
      </c>
      <c r="G97" s="94" t="n">
        <v>0.000498422632844237</v>
      </c>
      <c r="H97" s="94" t="n">
        <v>0.0167951995322389</v>
      </c>
      <c r="I97" s="94" t="n">
        <v>0.0149072962567154</v>
      </c>
      <c r="J97" s="94" t="n">
        <v>0.00301491612895818</v>
      </c>
      <c r="K97" s="95" t="n">
        <v>0.000934433666315139</v>
      </c>
      <c r="L97" s="95"/>
      <c r="M97" s="95" t="n">
        <v>0.00229652373770847</v>
      </c>
      <c r="N97" s="95" t="n">
        <v>0.00464810842100707</v>
      </c>
      <c r="O97" s="95"/>
      <c r="P97" s="95"/>
      <c r="Q97" s="95"/>
      <c r="R97" s="95"/>
    </row>
    <row r="98" customFormat="false" ht="12.8" hidden="false" customHeight="false" outlineLevel="0" collapsed="false">
      <c r="B98" s="77" t="n">
        <v>2008</v>
      </c>
      <c r="C98" s="97" t="n">
        <v>0.00933824001867382</v>
      </c>
      <c r="D98" s="97" t="n">
        <v>0.000617660986798567</v>
      </c>
      <c r="E98" s="97" t="n">
        <v>0.00719511929922144</v>
      </c>
      <c r="F98" s="97" t="n">
        <v>0.00843202971714432</v>
      </c>
      <c r="G98" s="97" t="n">
        <v>0.00048284265951637</v>
      </c>
      <c r="H98" s="97" t="n">
        <v>0.0169575290688833</v>
      </c>
      <c r="I98" s="97" t="n">
        <v>0.0145730376476074</v>
      </c>
      <c r="J98" s="97" t="n">
        <v>0.00284428582324504</v>
      </c>
      <c r="K98" s="94" t="n">
        <v>0.00110112913760037</v>
      </c>
      <c r="L98" s="94"/>
      <c r="M98" s="94" t="n">
        <v>0.00219840306175176</v>
      </c>
      <c r="N98" s="94" t="n">
        <v>0.00535631443145592</v>
      </c>
      <c r="O98" s="94" t="n">
        <v>0.00116689653702816</v>
      </c>
      <c r="P98" s="94"/>
      <c r="Q98" s="94"/>
      <c r="R98" s="94"/>
    </row>
    <row r="99" customFormat="false" ht="12.8" hidden="false" customHeight="false" outlineLevel="0" collapsed="false">
      <c r="B99" s="77" t="n">
        <v>2009</v>
      </c>
      <c r="C99" s="94" t="n">
        <v>0.0088970241644898</v>
      </c>
      <c r="D99" s="94" t="n">
        <v>0.000721273651010169</v>
      </c>
      <c r="E99" s="94" t="n">
        <v>0.00721974510403148</v>
      </c>
      <c r="F99" s="94" t="n">
        <v>0.00929001289471043</v>
      </c>
      <c r="G99" s="94" t="n">
        <v>0.000527581984327637</v>
      </c>
      <c r="H99" s="94" t="n">
        <v>0.0164764714731884</v>
      </c>
      <c r="I99" s="94" t="n">
        <v>0.0146173597980544</v>
      </c>
      <c r="J99" s="94" t="n">
        <v>0.00305021267213239</v>
      </c>
      <c r="K99" s="95" t="n">
        <v>0.00177774684905904</v>
      </c>
      <c r="L99" s="95"/>
      <c r="M99" s="95" t="n">
        <v>0.00276402623901215</v>
      </c>
      <c r="N99" s="95" t="n">
        <v>0.00686863836330536</v>
      </c>
      <c r="O99" s="95" t="n">
        <v>0.00167502693461996</v>
      </c>
      <c r="P99" s="95"/>
      <c r="Q99" s="95"/>
      <c r="R99" s="95"/>
    </row>
    <row r="100" customFormat="false" ht="12.8" hidden="false" customHeight="false" outlineLevel="0" collapsed="false">
      <c r="B100" s="77" t="n">
        <v>2010</v>
      </c>
      <c r="C100" s="97" t="n">
        <v>0.00918548780578398</v>
      </c>
      <c r="D100" s="97" t="n">
        <v>0.000880412575395823</v>
      </c>
      <c r="E100" s="97" t="n">
        <v>0.00706586756938487</v>
      </c>
      <c r="F100" s="97" t="n">
        <v>0.00918867167260385</v>
      </c>
      <c r="G100" s="97" t="n">
        <v>0.000464277718330744</v>
      </c>
      <c r="H100" s="97" t="n">
        <v>0.0161788496372926</v>
      </c>
      <c r="I100" s="97" t="n">
        <v>0.0147442218942046</v>
      </c>
      <c r="J100" s="97" t="n">
        <v>0.0029853388270838</v>
      </c>
      <c r="K100" s="94" t="n">
        <v>0.00192822845700678</v>
      </c>
      <c r="L100" s="94"/>
      <c r="M100" s="94" t="n">
        <v>0.00275355246129494</v>
      </c>
      <c r="N100" s="94" t="n">
        <v>0.00721003836197678</v>
      </c>
      <c r="O100" s="94" t="n">
        <v>0.00129161278918117</v>
      </c>
      <c r="P100" s="94"/>
      <c r="Q100" s="94"/>
      <c r="R100" s="94"/>
    </row>
    <row r="101" customFormat="false" ht="12.8" hidden="false" customHeight="false" outlineLevel="0" collapsed="false">
      <c r="B101" s="77" t="n">
        <v>2011</v>
      </c>
      <c r="C101" s="94" t="n">
        <v>0.00989536698334916</v>
      </c>
      <c r="D101" s="94" t="n">
        <v>0.000957125713536113</v>
      </c>
      <c r="E101" s="94" t="n">
        <v>0.00698913792400184</v>
      </c>
      <c r="F101" s="94" t="n">
        <v>0.00832091621647902</v>
      </c>
      <c r="G101" s="94" t="n">
        <v>0.000464932901986689</v>
      </c>
      <c r="H101" s="94" t="n">
        <v>0.0166034992177078</v>
      </c>
      <c r="I101" s="94" t="n">
        <v>0.0148856065446608</v>
      </c>
      <c r="J101" s="94" t="n">
        <v>0.00262273372308155</v>
      </c>
      <c r="K101" s="95" t="n">
        <v>0.00218872405220907</v>
      </c>
      <c r="L101" s="95" t="n">
        <v>0.000334864926640407</v>
      </c>
      <c r="M101" s="95" t="n">
        <v>0.00246448878022597</v>
      </c>
      <c r="N101" s="95" t="n">
        <v>0.00805996363631593</v>
      </c>
      <c r="O101" s="95" t="n">
        <v>0.00103133324512357</v>
      </c>
      <c r="P101" s="95"/>
      <c r="Q101" s="95" t="n">
        <v>0.000328908706794847</v>
      </c>
      <c r="R101" s="95"/>
    </row>
    <row r="102" customFormat="false" ht="12.8" hidden="false" customHeight="false" outlineLevel="0" collapsed="false">
      <c r="B102" s="77" t="n">
        <v>2012</v>
      </c>
      <c r="C102" s="97" t="n">
        <v>0.0104606643560655</v>
      </c>
      <c r="D102" s="97" t="n">
        <v>0.00101322490187011</v>
      </c>
      <c r="E102" s="97" t="n">
        <v>0.00732161894258414</v>
      </c>
      <c r="F102" s="97" t="n">
        <v>0.00977492385410648</v>
      </c>
      <c r="G102" s="97" t="n">
        <v>0.000465936368934656</v>
      </c>
      <c r="H102" s="97" t="n">
        <v>0.0166537766309987</v>
      </c>
      <c r="I102" s="97" t="n">
        <v>0.0155583049965991</v>
      </c>
      <c r="J102" s="97" t="n">
        <v>0.00312314975925886</v>
      </c>
      <c r="K102" s="94" t="n">
        <v>0.00236486388288229</v>
      </c>
      <c r="L102" s="94" t="n">
        <v>0.000361559541561672</v>
      </c>
      <c r="M102" s="94" t="n">
        <v>0.00253356028964366</v>
      </c>
      <c r="N102" s="94" t="n">
        <v>0.0100862880222144</v>
      </c>
      <c r="O102" s="94" t="n">
        <v>0.00123537014000835</v>
      </c>
      <c r="P102" s="94"/>
      <c r="Q102" s="94" t="n">
        <v>0</v>
      </c>
      <c r="R102" s="94"/>
    </row>
    <row r="103" customFormat="false" ht="12.8" hidden="false" customHeight="false" outlineLevel="0" collapsed="false">
      <c r="B103" s="77" t="n">
        <v>2013</v>
      </c>
      <c r="C103" s="94" t="n">
        <v>0.0109238316835513</v>
      </c>
      <c r="D103" s="94" t="n">
        <v>0.000925541959737644</v>
      </c>
      <c r="E103" s="94" t="n">
        <v>0.0074386216465936</v>
      </c>
      <c r="F103" s="94" t="n">
        <v>0.00926148743732353</v>
      </c>
      <c r="G103" s="94" t="n">
        <v>0.000397932270782329</v>
      </c>
      <c r="H103" s="94" t="n">
        <v>0.0168786236987149</v>
      </c>
      <c r="I103" s="94" t="n">
        <v>0.0159148002617685</v>
      </c>
      <c r="J103" s="94" t="n">
        <v>0.00259295104693199</v>
      </c>
      <c r="K103" s="95" t="n">
        <v>0.00210339021534986</v>
      </c>
      <c r="L103" s="95" t="n">
        <v>0.000374390273180508</v>
      </c>
      <c r="M103" s="95" t="n">
        <v>0.0026450338256733</v>
      </c>
      <c r="N103" s="95" t="n">
        <v>0.0107881371340265</v>
      </c>
      <c r="O103" s="95" t="n">
        <v>0.00166967888999977</v>
      </c>
      <c r="P103" s="95"/>
      <c r="Q103" s="95" t="n">
        <v>0</v>
      </c>
      <c r="R103" s="95"/>
    </row>
    <row r="104" customFormat="false" ht="12.8" hidden="false" customHeight="false" outlineLevel="0" collapsed="false">
      <c r="B104" s="77" t="n">
        <v>2014</v>
      </c>
      <c r="C104" s="97" t="n">
        <v>0.0116387156111073</v>
      </c>
      <c r="D104" s="97" t="n">
        <v>0.000642224174604135</v>
      </c>
      <c r="E104" s="97" t="n">
        <v>0.00714587954016821</v>
      </c>
      <c r="F104" s="97" t="n">
        <v>0.00971593170924165</v>
      </c>
      <c r="G104" s="97" t="n">
        <v>0.000433470744073636</v>
      </c>
      <c r="H104" s="97" t="n">
        <v>0.0167587616547611</v>
      </c>
      <c r="I104" s="97" t="n">
        <v>0.015871302582137</v>
      </c>
      <c r="J104" s="97" t="n">
        <v>0.00265723309620876</v>
      </c>
      <c r="K104" s="94" t="n">
        <v>0.00207832026157001</v>
      </c>
      <c r="L104" s="94" t="n">
        <v>0.000351652186253678</v>
      </c>
      <c r="M104" s="94" t="n">
        <v>0.00259275780648903</v>
      </c>
      <c r="N104" s="94" t="n">
        <v>0.0107101298626129</v>
      </c>
      <c r="O104" s="94" t="n">
        <v>0.00180520724704594</v>
      </c>
      <c r="P104" s="94"/>
      <c r="Q104" s="94" t="n">
        <v>0</v>
      </c>
      <c r="R104" s="94"/>
    </row>
    <row r="105" customFormat="false" ht="12.8" hidden="false" customHeight="false" outlineLevel="0" collapsed="false">
      <c r="B105" s="77" t="n">
        <v>2015</v>
      </c>
      <c r="C105" s="94" t="n">
        <v>0.0127294769340055</v>
      </c>
      <c r="D105" s="94" t="n">
        <v>0.000666603868820108</v>
      </c>
      <c r="E105" s="94" t="n">
        <v>0.00726716278767824</v>
      </c>
      <c r="F105" s="94" t="n">
        <v>0.00948495384244874</v>
      </c>
      <c r="G105" s="94" t="n">
        <v>0.000489779941810133</v>
      </c>
      <c r="H105" s="94" t="n">
        <v>0.0163707146913644</v>
      </c>
      <c r="I105" s="94" t="n">
        <v>0.0160551081025211</v>
      </c>
      <c r="J105" s="94" t="n">
        <v>0.00238471307698379</v>
      </c>
      <c r="K105" s="95" t="n">
        <v>0.00209681091536374</v>
      </c>
      <c r="L105" s="95" t="n">
        <v>0.000365874491397112</v>
      </c>
      <c r="M105" s="95" t="n">
        <v>0.00269349490539226</v>
      </c>
      <c r="N105" s="95" t="n">
        <v>0.0114806560184775</v>
      </c>
      <c r="O105" s="95" t="n">
        <v>0.00171424659032607</v>
      </c>
      <c r="P105" s="95"/>
      <c r="Q105" s="95" t="n">
        <v>0</v>
      </c>
      <c r="R105" s="95" t="n">
        <v>0</v>
      </c>
    </row>
    <row r="106" customFormat="false" ht="12.8" hidden="false" customHeight="false" outlineLevel="0" collapsed="false">
      <c r="B106" s="77" t="n">
        <v>2016</v>
      </c>
      <c r="C106" s="97" t="n">
        <v>0.0105109702628087</v>
      </c>
      <c r="D106" s="97" t="n">
        <v>0.000584590024895527</v>
      </c>
      <c r="E106" s="97" t="n">
        <v>0.00708050197613375</v>
      </c>
      <c r="F106" s="97" t="n">
        <v>0.00919573417118446</v>
      </c>
      <c r="G106" s="97" t="n">
        <v>0.00050893519641016</v>
      </c>
      <c r="H106" s="97" t="n">
        <v>0.0160022515479057</v>
      </c>
      <c r="I106" s="97" t="n">
        <v>0.0153374756841884</v>
      </c>
      <c r="J106" s="97" t="n">
        <v>0.00242605893369462</v>
      </c>
      <c r="K106" s="94" t="n">
        <v>0.00176886207484977</v>
      </c>
      <c r="L106" s="94" t="n">
        <v>0.000354503345784394</v>
      </c>
      <c r="M106" s="94" t="n">
        <v>0.00272424448676778</v>
      </c>
      <c r="N106" s="94" t="n">
        <v>0.0107438261877048</v>
      </c>
      <c r="O106" s="94" t="n">
        <v>0.00197107261819154</v>
      </c>
      <c r="P106" s="94"/>
      <c r="Q106" s="94" t="n">
        <v>0.0014704867980335</v>
      </c>
      <c r="R106" s="94" t="n">
        <v>0.00380407762138458</v>
      </c>
    </row>
    <row r="107" customFormat="false" ht="12.8" hidden="false" customHeight="false" outlineLevel="0" collapsed="false">
      <c r="B107" s="77" t="n">
        <v>2017</v>
      </c>
      <c r="C107" s="94" t="n">
        <v>0.0102628562112773</v>
      </c>
      <c r="D107" s="94" t="n">
        <v>0.000684112440227956</v>
      </c>
      <c r="E107" s="94" t="n">
        <v>0.00702011141307824</v>
      </c>
      <c r="F107" s="94" t="n">
        <v>0.00966160001444418</v>
      </c>
      <c r="G107" s="94" t="n">
        <v>0.000528483222256211</v>
      </c>
      <c r="H107" s="94" t="n">
        <v>0.0162369256572215</v>
      </c>
      <c r="I107" s="94" t="n">
        <v>0.0156379005322433</v>
      </c>
      <c r="J107" s="94" t="n">
        <v>0.00276714880493469</v>
      </c>
      <c r="K107" s="95" t="n">
        <v>0.00172129952860513</v>
      </c>
      <c r="L107" s="95" t="n">
        <v>0.000471364562460638</v>
      </c>
      <c r="M107" s="95" t="n">
        <v>0.00290593948372479</v>
      </c>
      <c r="N107" s="95" t="n">
        <v>0.00982746458674933</v>
      </c>
      <c r="O107" s="95" t="n">
        <v>0.00169318277702992</v>
      </c>
      <c r="P107" s="95" t="n">
        <v>0.000880593978403211</v>
      </c>
      <c r="Q107" s="95" t="n">
        <v>0.00101880933409591</v>
      </c>
      <c r="R107" s="95" t="n">
        <v>0.00732550025557765</v>
      </c>
    </row>
    <row r="108" customFormat="false" ht="12.8" hidden="false" customHeight="false" outlineLevel="0" collapsed="false">
      <c r="B108" s="77" t="n">
        <v>2018</v>
      </c>
      <c r="C108" s="98" t="n">
        <f aca="false">C82/14566558.892139/1000</f>
        <v>0.0101884376569164</v>
      </c>
      <c r="D108" s="98" t="n">
        <v>0.00075631386805743</v>
      </c>
      <c r="E108" s="98" t="n">
        <v>0.00734452401730619</v>
      </c>
      <c r="F108" s="98" t="n">
        <v>0.00799150623036929</v>
      </c>
      <c r="G108" s="98" t="n">
        <v>0.000469975376524546</v>
      </c>
      <c r="H108" s="98" t="n">
        <v>0.0159674857167433</v>
      </c>
      <c r="I108" s="98" t="n">
        <v>0.0178786425763565</v>
      </c>
      <c r="J108" s="98" t="n">
        <v>0.00208292693837073</v>
      </c>
      <c r="K108" s="94" t="n">
        <v>0.00147773148713019</v>
      </c>
      <c r="L108" s="94" t="n">
        <v>0.000430015334349855</v>
      </c>
      <c r="M108" s="94" t="n">
        <v>0.00269794801353933</v>
      </c>
      <c r="N108" s="94" t="n">
        <v>0.00695203916219705</v>
      </c>
      <c r="O108" s="94" t="n">
        <v>0.00155582043184477</v>
      </c>
      <c r="P108" s="94" t="n">
        <v>0.00262234557625097</v>
      </c>
      <c r="Q108" s="94" t="n">
        <v>0.00134070786001073</v>
      </c>
      <c r="R108" s="94" t="n">
        <v>0.0115429938700718</v>
      </c>
    </row>
    <row r="109" customFormat="false" ht="12.8" hidden="false" customHeight="false" outlineLevel="0" collapsed="false">
      <c r="Q109" s="0" t="s">
        <v>103</v>
      </c>
    </row>
    <row r="110" customFormat="false" ht="12.8" hidden="false" customHeight="false" outlineLevel="0" collapsed="false">
      <c r="E110" s="27"/>
    </row>
    <row r="112" customFormat="false" ht="12.8" hidden="false" customHeight="false" outlineLevel="0" collapsed="false">
      <c r="B112" s="99" t="s">
        <v>104</v>
      </c>
      <c r="C112" s="100" t="n">
        <f aca="false">AVERAGE(C98:C108)</f>
        <v>0.0103664610625481</v>
      </c>
      <c r="D112" s="100" t="n">
        <f aca="false">AVERAGE(D98:D108)</f>
        <v>0.000768098560450326</v>
      </c>
      <c r="E112" s="100" t="n">
        <f aca="false">AVERAGE(E98:E108)*0.2869</f>
        <v>0.00206276640583366</v>
      </c>
      <c r="F112" s="100" t="n">
        <f aca="false">AVERAGE(F98:F108)/3</f>
        <v>0.00303993235636533</v>
      </c>
      <c r="G112" s="100" t="n">
        <f aca="false">AVERAGE(G98:G108)</f>
        <v>0.000475831671359374</v>
      </c>
      <c r="H112" s="100" t="n">
        <f aca="false">AVERAGE(H98:H108)</f>
        <v>0.0164622626358892</v>
      </c>
      <c r="I112" s="100" t="n">
        <f aca="false">AVERAGE(I98:I108)</f>
        <v>0.0155521600563946</v>
      </c>
      <c r="J112" s="100" t="n">
        <f aca="false">AVERAGE(J98:J108)</f>
        <v>0.00268515933653875</v>
      </c>
      <c r="K112" s="101" t="n">
        <f aca="false">AVERAGE(K98:K108)</f>
        <v>0.00187337335105693</v>
      </c>
      <c r="L112" s="101" t="n">
        <f aca="false">L108</f>
        <v>0.000430015334349855</v>
      </c>
      <c r="M112" s="101" t="n">
        <f aca="false">AVERAGE(M98:M108)</f>
        <v>0.00263394994122863</v>
      </c>
      <c r="N112" s="101" t="n">
        <f aca="false">N108</f>
        <v>0.00695203916219705</v>
      </c>
      <c r="O112" s="101" t="n">
        <f aca="false">AVERAGE(O98:O108)</f>
        <v>0.00152813165458175</v>
      </c>
      <c r="P112" s="101" t="n">
        <f aca="false">P108</f>
        <v>0.00262234557625097</v>
      </c>
      <c r="Q112" s="101" t="n">
        <f aca="false">AVERAGE(Q106:Q108)</f>
        <v>0.00127666799738005</v>
      </c>
    </row>
    <row r="113" customFormat="false" ht="12.8" hidden="false" customHeight="false" outlineLevel="0" collapsed="false">
      <c r="G113" s="27"/>
    </row>
    <row r="114" customFormat="false" ht="12.8" hidden="false" customHeight="false" outlineLevel="0" collapsed="false">
      <c r="D114" s="100" t="n">
        <f aca="false">SUM(C112:J112)-E112-H112</f>
        <v>0.0328876430436564</v>
      </c>
      <c r="E114" s="27"/>
      <c r="K114" s="101" t="n">
        <f aca="false">SUM(K112:Q112)</f>
        <v>0.0173165230170452</v>
      </c>
    </row>
    <row r="115" customFormat="false" ht="12.8" hidden="false" customHeight="false" outlineLevel="0" collapsed="false">
      <c r="K115" s="27"/>
    </row>
    <row r="116" customFormat="false" ht="12.8" hidden="false" customHeight="false" outlineLevel="0" collapsed="false">
      <c r="I116" s="27"/>
    </row>
    <row r="117" customFormat="false" ht="12.8" hidden="false" customHeight="false" outlineLevel="0" collapsed="false">
      <c r="C117" s="0" t="s">
        <v>105</v>
      </c>
      <c r="D117" s="0" t="s">
        <v>106</v>
      </c>
      <c r="E117" s="0" t="s">
        <v>107</v>
      </c>
      <c r="F117" s="0" t="s">
        <v>108</v>
      </c>
      <c r="G117" s="0" t="s">
        <v>109</v>
      </c>
    </row>
    <row r="119" customFormat="false" ht="12.8" hidden="false" customHeight="false" outlineLevel="0" collapsed="false">
      <c r="B119" s="5" t="n">
        <v>2014</v>
      </c>
      <c r="C119" s="36" t="n">
        <f aca="false">(SUM('Central pensions'!Y4:Y7)/AVERAGE('Central scenario'!AG3:AG6))</f>
        <v>0.0100080003976103</v>
      </c>
      <c r="D119" s="36" t="n">
        <f aca="false">'Central scenario'!BM3+'Central scenario'!BN3+'Central scenario'!BL3-C119</f>
        <v>0.0636642641339579</v>
      </c>
      <c r="E119" s="36" t="n">
        <f aca="false">'Central scenario'!BK3</f>
        <v>0.0539797598100557</v>
      </c>
      <c r="F119" s="36" t="n">
        <f aca="false">SUM($C104:$J104)-$H104-$F104-SUM($K104:$Q104)</f>
        <v>0.0208507583843275</v>
      </c>
      <c r="G119" s="36" t="n">
        <f aca="false">E119+F119-D119-C119</f>
        <v>0.001158253662815</v>
      </c>
    </row>
    <row r="120" customFormat="false" ht="12.8" hidden="false" customHeight="false" outlineLevel="0" collapsed="false">
      <c r="B120" s="0" t="n">
        <v>2015</v>
      </c>
      <c r="C120" s="27" t="n">
        <f aca="false">SUM('Central pensions'!Y14:Y17)/AVERAGE('Central scenario'!AG14:AG17)</f>
        <v>0.0106801233235049</v>
      </c>
      <c r="D120" s="27" t="n">
        <f aca="false">'Central scenario'!BM4+'Central scenario'!BN4+'Central scenario'!BL4-C120</f>
        <v>0.0833308248317297</v>
      </c>
      <c r="E120" s="27" t="n">
        <f aca="false">'Central scenario'!BK4</f>
        <v>0.060679820612049</v>
      </c>
      <c r="F120" s="27" t="n">
        <f aca="false">SUM($C105:$J105)-$H105-$F105-SUM($K105:$Q105)</f>
        <v>0.0212417617908622</v>
      </c>
      <c r="G120" s="27" t="n">
        <f aca="false">E120+F120-D120-C120</f>
        <v>-0.0120893657523235</v>
      </c>
    </row>
    <row r="121" customFormat="false" ht="12.8" hidden="false" customHeight="false" outlineLevel="0" collapsed="false">
      <c r="B121" s="5" t="n">
        <v>2016</v>
      </c>
      <c r="C121" s="36" t="n">
        <f aca="false">SUM('Central pensions'!Y18:Y21)/AVERAGE('Central scenario'!AG18:AG21)</f>
        <v>0.0107170289016883</v>
      </c>
      <c r="D121" s="36" t="n">
        <f aca="false">'Central scenario'!BM5+'Central scenario'!BN5+'Central scenario'!BL5-C121</f>
        <v>0.082268855665644</v>
      </c>
      <c r="E121" s="36" t="n">
        <f aca="false">'Central scenario'!BK5</f>
        <v>0.0611933696787911</v>
      </c>
      <c r="F121" s="36" t="n">
        <f aca="false">SUM($C106:$J106)-$H106-$F106-SUM($K106:$Q106)+$P106</f>
        <v>0.0174155365667994</v>
      </c>
      <c r="G121" s="36" t="n">
        <f aca="false">E121+F121-D121-C121</f>
        <v>-0.0143769783217418</v>
      </c>
    </row>
    <row r="122" customFormat="false" ht="12.8" hidden="false" customHeight="false" outlineLevel="0" collapsed="false">
      <c r="B122" s="0" t="n">
        <v>2017</v>
      </c>
      <c r="C122" s="27" t="n">
        <f aca="false">SUM('Central pensions'!Y22:Y25)/AVERAGE('Central scenario'!AG22:AG25)</f>
        <v>0.0136790958164173</v>
      </c>
      <c r="D122" s="27" t="n">
        <f aca="false">'Central scenario'!BM6+'Central scenario'!BN6+'Central scenario'!BL6-C122</f>
        <v>0.0844342102796812</v>
      </c>
      <c r="E122" s="27" t="n">
        <f aca="false">'Central scenario'!BK6</f>
        <v>0.0631249801285343</v>
      </c>
      <c r="F122" s="27" t="n">
        <f aca="false">SUM($C107:$J107)-$H107-$F107-SUM($K107:$Q107)+$P107</f>
        <v>0.019262552351352</v>
      </c>
      <c r="G122" s="27" t="n">
        <f aca="false">E122+F122-D122-C122</f>
        <v>-0.0157257736162122</v>
      </c>
    </row>
    <row r="123" customFormat="false" ht="12.8" hidden="false" customHeight="false" outlineLevel="0" collapsed="false">
      <c r="B123" s="5" t="n">
        <f aca="false">B122+1</f>
        <v>2018</v>
      </c>
      <c r="C123" s="36" t="n">
        <f aca="false">SUM('Central pensions'!Y26:Y29)/AVERAGE('Central scenario'!AG26:AG29)</f>
        <v>0.0133416568261073</v>
      </c>
      <c r="D123" s="36" t="n">
        <f aca="false">'Central scenario'!BM7+'Central scenario'!BN7+'Central scenario'!BL7-C123</f>
        <v>0.0851225062139112</v>
      </c>
      <c r="E123" s="36" t="n">
        <f aca="false">'Central scenario'!BK7</f>
        <v>0.0627166148426958</v>
      </c>
      <c r="F123" s="36" t="n">
        <f aca="false">SUM($C108:$J108)-$F108-SUM($K108:$Q108)+$P108+$C$112-$H108</f>
        <v>0.034633019207008</v>
      </c>
      <c r="G123" s="36" t="n">
        <f aca="false">E123+F123-D123-C123</f>
        <v>-0.00111452899031471</v>
      </c>
    </row>
    <row r="124" customFormat="false" ht="12.8" hidden="false" customHeight="false" outlineLevel="0" collapsed="false">
      <c r="B124" s="0" t="n">
        <f aca="false">B123+1</f>
        <v>2019</v>
      </c>
      <c r="C124" s="27" t="n">
        <f aca="false">SUM('Central pensions'!Y30:Y33)/AVERAGE('Central scenario'!AG30:AG33)</f>
        <v>0.0132038310868595</v>
      </c>
      <c r="D124" s="27" t="n">
        <f aca="false">'Central scenario'!BM8+'Central scenario'!BN8+'Central scenario'!BL8-C124</f>
        <v>0.0852206173828283</v>
      </c>
      <c r="E124" s="27" t="n">
        <f aca="false">'Central scenario'!BK8</f>
        <v>0.0590651268622762</v>
      </c>
      <c r="F124" s="27" t="n">
        <f aca="false">SUM($C$112:$J$112)-SUM($K$112:$Q$112)-$H$112+$P$112</f>
        <v>0.0202562320086958</v>
      </c>
      <c r="G124" s="27" t="n">
        <f aca="false">E124+F124-D124-C124</f>
        <v>-0.0191030895987158</v>
      </c>
    </row>
    <row r="125" customFormat="false" ht="12.8" hidden="false" customHeight="false" outlineLevel="0" collapsed="false">
      <c r="B125" s="5" t="n">
        <f aca="false">B124+1</f>
        <v>2020</v>
      </c>
      <c r="C125" s="36" t="n">
        <f aca="false">SUM('Central pensions'!Y34:Y37)/AVERAGE('Central scenario'!AG34:AG37)</f>
        <v>0.0123853379317524</v>
      </c>
      <c r="D125" s="36" t="n">
        <f aca="false">'Central scenario'!BM9+'Central scenario'!BN9+'Central scenario'!BL9-C125</f>
        <v>0.0856821574671763</v>
      </c>
      <c r="E125" s="36" t="n">
        <f aca="false">'Central scenario'!BK9</f>
        <v>0.0594805635567155</v>
      </c>
      <c r="F125" s="36" t="n">
        <f aca="false">SUM($C$112:$J$112)-SUM($K$112:$Q$112)-$H$112+$P$112</f>
        <v>0.0202562320086958</v>
      </c>
      <c r="G125" s="36" t="n">
        <f aca="false">E125+F125-D125-C125</f>
        <v>-0.0183306998335174</v>
      </c>
    </row>
    <row r="126" customFormat="false" ht="12.8" hidden="false" customHeight="false" outlineLevel="0" collapsed="false">
      <c r="B126" s="0" t="n">
        <f aca="false">B125+1</f>
        <v>2021</v>
      </c>
      <c r="C126" s="27" t="n">
        <f aca="false">SUM('Central pensions'!Y38:Y41)/AVERAGE('Central scenario'!AG38:AG41)</f>
        <v>0.0121090308807689</v>
      </c>
      <c r="D126" s="27" t="n">
        <f aca="false">'Central scenario'!BM10+'Central scenario'!BN10+'Central scenario'!BL10-C126</f>
        <v>0.0871053507362262</v>
      </c>
      <c r="E126" s="27" t="n">
        <f aca="false">'Central scenario'!BK10</f>
        <v>0.0595524325384092</v>
      </c>
      <c r="F126" s="27" t="n">
        <f aca="false">SUM($C$112:$J$112)-SUM($K$112:$Q$112)-$H$112+$P$112</f>
        <v>0.0202562320086958</v>
      </c>
      <c r="G126" s="27" t="n">
        <f aca="false">E126+F126-D126-C126</f>
        <v>-0.0194057170698901</v>
      </c>
    </row>
    <row r="127" customFormat="false" ht="12.8" hidden="false" customHeight="false" outlineLevel="0" collapsed="false">
      <c r="B127" s="5" t="n">
        <f aca="false">B126+1</f>
        <v>2022</v>
      </c>
      <c r="C127" s="36" t="n">
        <f aca="false">SUM('Central pensions'!Y42:Y45)/AVERAGE('Central scenario'!AG42:AG45)</f>
        <v>0.0123545240430156</v>
      </c>
      <c r="D127" s="36" t="n">
        <f aca="false">'Central scenario'!BM11+'Central scenario'!BN11+'Central scenario'!BL11-C127</f>
        <v>0.0916959048290316</v>
      </c>
      <c r="E127" s="36" t="n">
        <f aca="false">'Central scenario'!BK11</f>
        <v>0.0612804508084448</v>
      </c>
      <c r="F127" s="36" t="n">
        <f aca="false">SUM($C$112:$J$112)-SUM($K$112:$Q$112)-$H$112+$P$112</f>
        <v>0.0202562320086958</v>
      </c>
      <c r="G127" s="36" t="n">
        <f aca="false">E127+F127-D127-C127</f>
        <v>-0.0225137460549066</v>
      </c>
    </row>
    <row r="128" customFormat="false" ht="12.8" hidden="false" customHeight="false" outlineLevel="0" collapsed="false">
      <c r="B128" s="0" t="n">
        <f aca="false">B127+1</f>
        <v>2023</v>
      </c>
      <c r="C128" s="27" t="n">
        <f aca="false">SUM('Central pensions'!Y46:Y49)/AVERAGE('Central scenario'!AG46:AG49)</f>
        <v>0.0122146683247668</v>
      </c>
      <c r="D128" s="27" t="n">
        <f aca="false">'Central scenario'!BM12+'Central scenario'!BN12+'Central scenario'!BL12-C128</f>
        <v>0.0949883699648481</v>
      </c>
      <c r="E128" s="27" t="n">
        <f aca="false">'Central scenario'!BK12</f>
        <v>0.0621423159254575</v>
      </c>
      <c r="F128" s="27" t="n">
        <f aca="false">SUM($C$112:$J$112)-SUM($K$112:$Q$112)-$H$112+$P$112</f>
        <v>0.0202562320086958</v>
      </c>
      <c r="G128" s="27" t="n">
        <f aca="false">E128+F128-D128-C128</f>
        <v>-0.0248044903554616</v>
      </c>
    </row>
    <row r="129" customFormat="false" ht="12.8" hidden="false" customHeight="false" outlineLevel="0" collapsed="false">
      <c r="B129" s="5" t="n">
        <f aca="false">B128+1</f>
        <v>2024</v>
      </c>
      <c r="C129" s="36" t="n">
        <f aca="false">SUM('Central pensions'!Y50:Y53)/AVERAGE('Central scenario'!AG50:AG53)</f>
        <v>0.0125015164149629</v>
      </c>
      <c r="D129" s="36" t="n">
        <f aca="false">'Central scenario'!BM13+'Central scenario'!BN13+'Central scenario'!BL13-C129</f>
        <v>0.0984757749084385</v>
      </c>
      <c r="E129" s="36" t="n">
        <f aca="false">'Central scenario'!BK13</f>
        <v>0.0629718447013851</v>
      </c>
      <c r="F129" s="36" t="n">
        <f aca="false">SUM($C$112:$J$112)-SUM($K$112:$Q$112)-$H$112+$P$112</f>
        <v>0.0202562320086958</v>
      </c>
      <c r="G129" s="36" t="n">
        <f aca="false">E129+F129-D129-C129</f>
        <v>-0.0277492146133205</v>
      </c>
    </row>
    <row r="130" customFormat="false" ht="12.8" hidden="false" customHeight="false" outlineLevel="0" collapsed="false">
      <c r="B130" s="0" t="n">
        <f aca="false">B129+1</f>
        <v>2025</v>
      </c>
      <c r="C130" s="27" t="n">
        <f aca="false">SUM('Central pensions'!Y54:Y57)/AVERAGE('Central scenario'!AG54:AG57)</f>
        <v>0.0125721306287825</v>
      </c>
      <c r="D130" s="27" t="n">
        <f aca="false">'Central scenario'!BM14+'Central scenario'!BN14+'Central scenario'!BL14-C130</f>
        <v>0.101268865331811</v>
      </c>
      <c r="E130" s="27" t="n">
        <f aca="false">'Central scenario'!BK14</f>
        <v>0.0630727122588478</v>
      </c>
      <c r="F130" s="27" t="n">
        <f aca="false">SUM($C$112:$J$112)-SUM($K$112:$Q$112)-$H$112+$P$112</f>
        <v>0.0202562320086958</v>
      </c>
      <c r="G130" s="27" t="n">
        <f aca="false">E130+F130-D130-C130</f>
        <v>-0.0305120516930499</v>
      </c>
    </row>
    <row r="131" customFormat="false" ht="12.8" hidden="false" customHeight="false" outlineLevel="0" collapsed="false">
      <c r="B131" s="5" t="n">
        <f aca="false">B130+1</f>
        <v>2026</v>
      </c>
      <c r="C131" s="36" t="n">
        <f aca="false">SUM('Central pensions'!Y58:Y61)/AVERAGE('Central scenario'!AG58:AG61)</f>
        <v>0.0123104698937444</v>
      </c>
      <c r="D131" s="36" t="n">
        <f aca="false">'Central scenario'!BM15+'Central scenario'!BN15+'Central scenario'!BL15-C131</f>
        <v>0.10226407417879</v>
      </c>
      <c r="E131" s="36" t="n">
        <f aca="false">'Central scenario'!BK15</f>
        <v>0.0634764710712304</v>
      </c>
      <c r="F131" s="36" t="n">
        <f aca="false">SUM($C$112:$J$112)-SUM($K$112:$Q$112)-$H$112+$P$112</f>
        <v>0.0202562320086958</v>
      </c>
      <c r="G131" s="36" t="n">
        <f aca="false">E131+F131-D131-C131</f>
        <v>-0.0308418409926082</v>
      </c>
    </row>
    <row r="132" customFormat="false" ht="12.8" hidden="false" customHeight="false" outlineLevel="0" collapsed="false">
      <c r="B132" s="0" t="n">
        <f aca="false">B131+1</f>
        <v>2027</v>
      </c>
      <c r="C132" s="27" t="n">
        <f aca="false">SUM('Central pensions'!Y62:Y65)/AVERAGE('Central scenario'!AG62:AG65)</f>
        <v>0.012179764816017</v>
      </c>
      <c r="D132" s="27" t="n">
        <f aca="false">'Central scenario'!BM16+'Central scenario'!BN16+'Central scenario'!BL16-C132</f>
        <v>0.103609958028784</v>
      </c>
      <c r="E132" s="27" t="n">
        <f aca="false">'Central scenario'!BK16</f>
        <v>0.0641377167593998</v>
      </c>
      <c r="F132" s="27" t="n">
        <f aca="false">SUM($C$112:$J$112)-SUM($K$112:$Q$112)-$H$112+$P$112</f>
        <v>0.0202562320086958</v>
      </c>
      <c r="G132" s="27" t="n">
        <f aca="false">E132+F132-D132-C132</f>
        <v>-0.0313957740767054</v>
      </c>
    </row>
    <row r="133" customFormat="false" ht="12.8" hidden="false" customHeight="false" outlineLevel="0" collapsed="false">
      <c r="B133" s="5" t="n">
        <f aca="false">B132+1</f>
        <v>2028</v>
      </c>
      <c r="C133" s="36" t="n">
        <f aca="false">SUM('Central pensions'!Y66:Y69)/AVERAGE('Central scenario'!AG66:AG69)</f>
        <v>0.0117721116000798</v>
      </c>
      <c r="D133" s="36" t="n">
        <f aca="false">'Central scenario'!BM17+'Central scenario'!BN17+'Central scenario'!BL17-C133</f>
        <v>0.104769187064143</v>
      </c>
      <c r="E133" s="36" t="n">
        <f aca="false">'Central scenario'!BK17</f>
        <v>0.0641783296030466</v>
      </c>
      <c r="F133" s="36" t="n">
        <f aca="false">SUM($C$112:$J$112)-SUM($K$112:$Q$112)-$H$112+$P$112</f>
        <v>0.0202562320086958</v>
      </c>
      <c r="G133" s="36" t="n">
        <f aca="false">E133+F133-D133-C133</f>
        <v>-0.0321067370524804</v>
      </c>
    </row>
    <row r="134" customFormat="false" ht="12.8" hidden="false" customHeight="false" outlineLevel="0" collapsed="false">
      <c r="B134" s="0" t="n">
        <f aca="false">B133+1</f>
        <v>2029</v>
      </c>
      <c r="C134" s="27" t="n">
        <f aca="false">SUM('Central pensions'!Y70:Y73)/AVERAGE('Central scenario'!AG70:AG73)</f>
        <v>0.0115671260389342</v>
      </c>
      <c r="D134" s="27" t="n">
        <f aca="false">'Central scenario'!BM18+'Central scenario'!BN18+'Central scenario'!BL18-C134</f>
        <v>0.105470192451049</v>
      </c>
      <c r="E134" s="27" t="n">
        <f aca="false">'Central scenario'!BK18</f>
        <v>0.0642003049845899</v>
      </c>
      <c r="F134" s="27" t="n">
        <f aca="false">SUM($C$112:$J$112)-SUM($K$112:$Q$112)-$H$112+$P$112</f>
        <v>0.0202562320086958</v>
      </c>
      <c r="G134" s="27" t="n">
        <f aca="false">E134+F134-D134-C134</f>
        <v>-0.0325807814966975</v>
      </c>
    </row>
    <row r="135" customFormat="false" ht="12.8" hidden="false" customHeight="false" outlineLevel="0" collapsed="false">
      <c r="B135" s="5" t="n">
        <f aca="false">B134+1</f>
        <v>2030</v>
      </c>
      <c r="C135" s="36" t="n">
        <f aca="false">SUM('Central pensions'!Y74:Y77)/AVERAGE('Central scenario'!AG74:AG77)</f>
        <v>0.0115134950213546</v>
      </c>
      <c r="D135" s="36" t="n">
        <f aca="false">'Central scenario'!BM19+'Central scenario'!BN19+'Central scenario'!BL19-C135</f>
        <v>0.106280372005448</v>
      </c>
      <c r="E135" s="36" t="n">
        <f aca="false">'Central scenario'!BK19</f>
        <v>0.0646211982469294</v>
      </c>
      <c r="F135" s="36" t="n">
        <f aca="false">SUM($C$112:$J$112)-SUM($K$112:$Q$112)-$H$112+$P$112</f>
        <v>0.0202562320086958</v>
      </c>
      <c r="G135" s="36" t="n">
        <f aca="false">E135+F135-D135-C135</f>
        <v>-0.0329164367711774</v>
      </c>
    </row>
    <row r="136" customFormat="false" ht="12.8" hidden="false" customHeight="false" outlineLevel="0" collapsed="false">
      <c r="B136" s="0" t="n">
        <f aca="false">B135+1</f>
        <v>2031</v>
      </c>
      <c r="C136" s="27" t="n">
        <f aca="false">SUM('Central pensions'!Y78:Y81)/AVERAGE('Central scenario'!AG78:AG81)</f>
        <v>0.0113613825458827</v>
      </c>
      <c r="D136" s="27" t="n">
        <f aca="false">'Central scenario'!BM20+'Central scenario'!BN20+'Central scenario'!BL20-C136</f>
        <v>0.106995633876928</v>
      </c>
      <c r="E136" s="27" t="n">
        <f aca="false">'Central scenario'!BK20</f>
        <v>0.0650696001794882</v>
      </c>
      <c r="F136" s="27" t="n">
        <f aca="false">SUM($C$112:$J$112)-SUM($K$112:$Q$112)-$H$112+$P$112</f>
        <v>0.0202562320086958</v>
      </c>
      <c r="G136" s="27" t="n">
        <f aca="false">E136+F136-D136-C136</f>
        <v>-0.0330311842346267</v>
      </c>
    </row>
    <row r="137" customFormat="false" ht="12.8" hidden="false" customHeight="false" outlineLevel="0" collapsed="false">
      <c r="B137" s="5" t="n">
        <f aca="false">B136+1</f>
        <v>2032</v>
      </c>
      <c r="C137" s="36" t="n">
        <f aca="false">SUM('Central pensions'!Y82:Y85)/AVERAGE('Central scenario'!AG82:AG85)</f>
        <v>0.0110076967958051</v>
      </c>
      <c r="D137" s="36" t="n">
        <f aca="false">'Central scenario'!BM21+'Central scenario'!BN21+'Central scenario'!BL21-C137</f>
        <v>0.107972802771898</v>
      </c>
      <c r="E137" s="36" t="n">
        <f aca="false">'Central scenario'!BK21</f>
        <v>0.0649647521989763</v>
      </c>
      <c r="F137" s="36" t="n">
        <f aca="false">SUM($C$112:$J$112)-SUM($K$112:$Q$112)-$H$112+$P$112</f>
        <v>0.0202562320086958</v>
      </c>
      <c r="G137" s="36" t="n">
        <f aca="false">E137+F137-D137-C137</f>
        <v>-0.033759515360031</v>
      </c>
    </row>
    <row r="138" customFormat="false" ht="12.8" hidden="false" customHeight="false" outlineLevel="0" collapsed="false">
      <c r="B138" s="0" t="n">
        <f aca="false">B137+1</f>
        <v>2033</v>
      </c>
      <c r="C138" s="27" t="n">
        <f aca="false">SUM('Central pensions'!Y86:Y89)/AVERAGE('Central scenario'!AG86:AG89)</f>
        <v>0.0109632092019142</v>
      </c>
      <c r="D138" s="27" t="n">
        <f aca="false">'Central scenario'!BM22+'Central scenario'!BN22+'Central scenario'!BL22-C138</f>
        <v>0.109136560565078</v>
      </c>
      <c r="E138" s="27" t="n">
        <f aca="false">'Central scenario'!BK22</f>
        <v>0.0651938750062941</v>
      </c>
      <c r="F138" s="27" t="n">
        <f aca="false">SUM($C$112:$J$112)-SUM($K$112:$Q$112)-$H$112+$P$112</f>
        <v>0.0202562320086958</v>
      </c>
      <c r="G138" s="27" t="n">
        <f aca="false">E138+F138-D138-C138</f>
        <v>-0.0346496627520023</v>
      </c>
    </row>
    <row r="139" customFormat="false" ht="12.8" hidden="false" customHeight="false" outlineLevel="0" collapsed="false">
      <c r="B139" s="5" t="n">
        <f aca="false">B138+1</f>
        <v>2034</v>
      </c>
      <c r="C139" s="36" t="n">
        <f aca="false">SUM('Central pensions'!Y90:Y93)/AVERAGE('Central scenario'!AG90:AG93)</f>
        <v>0.0108698409058891</v>
      </c>
      <c r="D139" s="36" t="n">
        <f aca="false">'Central scenario'!BM23+'Central scenario'!BN23+'Central scenario'!BL23-C139</f>
        <v>0.109496902798829</v>
      </c>
      <c r="E139" s="36" t="n">
        <f aca="false">'Central scenario'!BK23</f>
        <v>0.0655947594192256</v>
      </c>
      <c r="F139" s="36" t="n">
        <f aca="false">SUM($C$112:$J$112)-SUM($K$112:$Q$112)-$H$112+$P$112</f>
        <v>0.0202562320086958</v>
      </c>
      <c r="G139" s="36" t="n">
        <f aca="false">E139+F139-D139-C139</f>
        <v>-0.0345157522767967</v>
      </c>
    </row>
    <row r="140" customFormat="false" ht="12.8" hidden="false" customHeight="false" outlineLevel="0" collapsed="false">
      <c r="B140" s="0" t="n">
        <f aca="false">B139+1</f>
        <v>2035</v>
      </c>
      <c r="C140" s="27" t="n">
        <f aca="false">SUM('Central pensions'!Y94:Y97)/AVERAGE('Central scenario'!AG94:AG97)</f>
        <v>0.0108269908337102</v>
      </c>
      <c r="D140" s="27" t="n">
        <f aca="false">'Central scenario'!BM24+'Central scenario'!BN24+'Central scenario'!BL24-C140</f>
        <v>0.110412838350329</v>
      </c>
      <c r="E140" s="27" t="n">
        <f aca="false">'Central scenario'!BK24</f>
        <v>0.0657660519967476</v>
      </c>
      <c r="F140" s="27" t="n">
        <f aca="false">SUM($C$112:$J$112)-SUM($K$112:$Q$112)-$H$112+$P$112</f>
        <v>0.0202562320086958</v>
      </c>
      <c r="G140" s="27" t="n">
        <f aca="false">E140+F140-D140-C140</f>
        <v>-0.0352175451785958</v>
      </c>
    </row>
    <row r="141" customFormat="false" ht="12.8" hidden="false" customHeight="false" outlineLevel="0" collapsed="false">
      <c r="B141" s="5" t="n">
        <f aca="false">B140+1</f>
        <v>2036</v>
      </c>
      <c r="C141" s="36" t="n">
        <f aca="false">SUM('Central pensions'!Y98:Y101)/AVERAGE('Central scenario'!AG98:AG101)</f>
        <v>0.0107825245694283</v>
      </c>
      <c r="D141" s="36" t="n">
        <f aca="false">'Central scenario'!BM25+'Central scenario'!BN25+'Central scenario'!BL25-C141</f>
        <v>0.112162828508507</v>
      </c>
      <c r="E141" s="36" t="n">
        <f aca="false">'Central scenario'!BK25</f>
        <v>0.065722819687319</v>
      </c>
      <c r="F141" s="36" t="n">
        <f aca="false">SUM($C$112:$J$112)-SUM($K$112:$Q$112)-$H$112+$P$112</f>
        <v>0.0202562320086958</v>
      </c>
      <c r="G141" s="36" t="n">
        <f aca="false">E141+F141-D141-C141</f>
        <v>-0.0369663013819205</v>
      </c>
    </row>
    <row r="142" customFormat="false" ht="12.8" hidden="false" customHeight="false" outlineLevel="0" collapsed="false">
      <c r="B142" s="0" t="n">
        <f aca="false">B141+1</f>
        <v>2037</v>
      </c>
      <c r="C142" s="27" t="n">
        <f aca="false">SUM('Central pensions'!Y102:Y105)/AVERAGE('Central scenario'!AG102:AG105)</f>
        <v>0.0105004703914789</v>
      </c>
      <c r="D142" s="27" t="n">
        <f aca="false">'Central scenario'!BM26+'Central scenario'!BN26+'Central scenario'!BL26-C142</f>
        <v>0.113254114178759</v>
      </c>
      <c r="E142" s="27" t="n">
        <f aca="false">'Central scenario'!BK26</f>
        <v>0.0657540799901062</v>
      </c>
      <c r="F142" s="27" t="n">
        <f aca="false">SUM($C$112:$J$112)-SUM($K$112:$Q$112)-$H$112+$P$112</f>
        <v>0.0202562320086958</v>
      </c>
      <c r="G142" s="27" t="n">
        <f aca="false">E142+F142-D142-C142</f>
        <v>-0.0377442725714359</v>
      </c>
    </row>
    <row r="143" customFormat="false" ht="12.8" hidden="false" customHeight="false" outlineLevel="0" collapsed="false">
      <c r="B143" s="5" t="n">
        <f aca="false">B142+1</f>
        <v>2038</v>
      </c>
      <c r="C143" s="36" t="n">
        <f aca="false">SUM('Central pensions'!Y106:Y109)/AVERAGE('Central scenario'!AG106:AG109)</f>
        <v>0.0101964812449177</v>
      </c>
      <c r="D143" s="36" t="n">
        <f aca="false">'Central scenario'!BM27+'Central scenario'!BN27+'Central scenario'!BL27-C143</f>
        <v>0.115149565136664</v>
      </c>
      <c r="E143" s="36" t="n">
        <f aca="false">'Central scenario'!BK27</f>
        <v>0.0657022137277992</v>
      </c>
      <c r="F143" s="36" t="n">
        <f aca="false">SUM($C$112:$J$112)-SUM($K$112:$Q$112)-$H$112+$P$112</f>
        <v>0.0202562320086958</v>
      </c>
      <c r="G143" s="36" t="n">
        <f aca="false">E143+F143-D143-C143</f>
        <v>-0.0393876006450867</v>
      </c>
    </row>
    <row r="144" customFormat="false" ht="12.8" hidden="false" customHeight="false" outlineLevel="0" collapsed="false">
      <c r="B144" s="0" t="n">
        <f aca="false">B143+1</f>
        <v>2039</v>
      </c>
      <c r="C144" s="27" t="n">
        <f aca="false">SUM('Central pensions'!Y110:Y113)/AVERAGE('Central scenario'!AG110:AG113)</f>
        <v>0.0101151061688808</v>
      </c>
      <c r="D144" s="27" t="n">
        <f aca="false">'Central scenario'!BM28+'Central scenario'!BN28+'Central scenario'!BL28-C144</f>
        <v>0.116429098348117</v>
      </c>
      <c r="E144" s="27" t="n">
        <f aca="false">'Central scenario'!BK28</f>
        <v>0.0659604446403587</v>
      </c>
      <c r="F144" s="27" t="n">
        <f aca="false">SUM($C$112:$J$112)-SUM($K$112:$Q$112)-$H$112+$P$112</f>
        <v>0.0202562320086958</v>
      </c>
      <c r="G144" s="27" t="n">
        <f aca="false">E144+F144-D144-C144</f>
        <v>-0.0403275278679433</v>
      </c>
    </row>
    <row r="145" customFormat="false" ht="12.8" hidden="false" customHeight="false" outlineLevel="0" collapsed="false">
      <c r="B145" s="5" t="n">
        <f aca="false">B144+1</f>
        <v>2040</v>
      </c>
      <c r="C145" s="36" t="n">
        <f aca="false">SUM('Central pensions'!Y114:Y117)/AVERAGE('Central scenario'!AG114:AG117)</f>
        <v>0.00991161133295418</v>
      </c>
      <c r="D145" s="36" t="n">
        <f aca="false">'Central scenario'!BM29+'Central scenario'!BN29+'Central scenario'!BL29-C145</f>
        <v>0.116877220895183</v>
      </c>
      <c r="E145" s="36" t="n">
        <f aca="false">'Central scenario'!BK29</f>
        <v>0.0662675873028033</v>
      </c>
      <c r="F145" s="36" t="n">
        <f aca="false">SUM($C$112:$J$112)-SUM($K$112:$Q$112)-$H$112+$P$112</f>
        <v>0.0202562320086958</v>
      </c>
      <c r="G145" s="36" t="n">
        <f aca="false">E145+F145-D145-C145</f>
        <v>-0.0402650129166381</v>
      </c>
    </row>
    <row r="146" customFormat="false" ht="12.8" hidden="false" customHeight="false" outlineLevel="0" collapsed="false">
      <c r="C146" s="0" t="str">
        <f aca="false">C117</f>
        <v>Family benefits</v>
      </c>
      <c r="D146" s="0" t="str">
        <f aca="false">D117</f>
        <v>Pensions</v>
      </c>
      <c r="E146" s="0" t="str">
        <f aca="false">E117</f>
        <v>Social security contributions</v>
      </c>
      <c r="F146" s="0" t="str">
        <f aca="false">F117</f>
        <v>Fiscal income net of non-simulated expenses</v>
      </c>
      <c r="G146" s="0" t="str">
        <f aca="false">G117</f>
        <v>Economic result</v>
      </c>
    </row>
    <row r="147" customFormat="false" ht="12.8" hidden="false" customHeight="false" outlineLevel="0" collapsed="false">
      <c r="B147" s="5" t="n">
        <v>2014</v>
      </c>
      <c r="C147" s="36" t="n">
        <f aca="false">-C119</f>
        <v>-0.0100080003976103</v>
      </c>
      <c r="D147" s="36" t="n">
        <f aca="false">-D119</f>
        <v>-0.0636642641339579</v>
      </c>
      <c r="E147" s="36" t="n">
        <f aca="false">E119</f>
        <v>0.0539797598100557</v>
      </c>
      <c r="F147" s="36" t="n">
        <f aca="false">F119</f>
        <v>0.0208507583843275</v>
      </c>
      <c r="G147" s="36" t="n">
        <f aca="false">G119</f>
        <v>0.001158253662815</v>
      </c>
    </row>
    <row r="148" customFormat="false" ht="12.8" hidden="false" customHeight="false" outlineLevel="0" collapsed="false">
      <c r="B148" s="0" t="n">
        <v>2015</v>
      </c>
      <c r="C148" s="27" t="n">
        <f aca="false">-C120</f>
        <v>-0.0106801233235049</v>
      </c>
      <c r="D148" s="27" t="n">
        <f aca="false">-D120</f>
        <v>-0.0833308248317297</v>
      </c>
      <c r="E148" s="27" t="n">
        <f aca="false">E120</f>
        <v>0.060679820612049</v>
      </c>
      <c r="F148" s="27" t="n">
        <f aca="false">F120</f>
        <v>0.0212417617908622</v>
      </c>
      <c r="G148" s="27" t="n">
        <f aca="false">G120</f>
        <v>-0.0120893657523235</v>
      </c>
    </row>
    <row r="149" customFormat="false" ht="12.8" hidden="false" customHeight="false" outlineLevel="0" collapsed="false">
      <c r="B149" s="5" t="n">
        <v>2016</v>
      </c>
      <c r="C149" s="36" t="n">
        <f aca="false">-C121</f>
        <v>-0.0107170289016883</v>
      </c>
      <c r="D149" s="36" t="n">
        <f aca="false">-D121</f>
        <v>-0.082268855665644</v>
      </c>
      <c r="E149" s="36" t="n">
        <f aca="false">E121</f>
        <v>0.0611933696787911</v>
      </c>
      <c r="F149" s="36" t="n">
        <f aca="false">F121</f>
        <v>0.0174155365667994</v>
      </c>
      <c r="G149" s="36" t="n">
        <f aca="false">G121</f>
        <v>-0.0143769783217418</v>
      </c>
    </row>
    <row r="150" customFormat="false" ht="12.8" hidden="false" customHeight="false" outlineLevel="0" collapsed="false">
      <c r="B150" s="0" t="n">
        <v>2017</v>
      </c>
      <c r="C150" s="27" t="n">
        <f aca="false">-C122</f>
        <v>-0.0136790958164173</v>
      </c>
      <c r="D150" s="27" t="n">
        <f aca="false">-D122</f>
        <v>-0.0844342102796812</v>
      </c>
      <c r="E150" s="27" t="n">
        <f aca="false">E122</f>
        <v>0.0631249801285343</v>
      </c>
      <c r="F150" s="27" t="n">
        <f aca="false">F122</f>
        <v>0.019262552351352</v>
      </c>
      <c r="G150" s="27" t="n">
        <f aca="false">G122</f>
        <v>-0.0157257736162122</v>
      </c>
    </row>
    <row r="151" customFormat="false" ht="12.8" hidden="false" customHeight="false" outlineLevel="0" collapsed="false">
      <c r="B151" s="5" t="n">
        <f aca="false">B150+1</f>
        <v>2018</v>
      </c>
      <c r="C151" s="36" t="n">
        <f aca="false">-C123</f>
        <v>-0.0133416568261073</v>
      </c>
      <c r="D151" s="36" t="n">
        <f aca="false">-D123</f>
        <v>-0.0851225062139112</v>
      </c>
      <c r="E151" s="36" t="n">
        <f aca="false">E123</f>
        <v>0.0627166148426958</v>
      </c>
      <c r="F151" s="36" t="n">
        <f aca="false">F123</f>
        <v>0.034633019207008</v>
      </c>
      <c r="G151" s="36" t="n">
        <f aca="false">G123</f>
        <v>-0.00111452899031471</v>
      </c>
    </row>
    <row r="152" customFormat="false" ht="12.8" hidden="false" customHeight="false" outlineLevel="0" collapsed="false">
      <c r="B152" s="0" t="n">
        <f aca="false">B151+1</f>
        <v>2019</v>
      </c>
      <c r="C152" s="27" t="n">
        <f aca="false">-C124</f>
        <v>-0.0132038310868595</v>
      </c>
      <c r="D152" s="27" t="n">
        <f aca="false">-D124</f>
        <v>-0.0852206173828283</v>
      </c>
      <c r="E152" s="27" t="n">
        <f aca="false">E124</f>
        <v>0.0590651268622762</v>
      </c>
      <c r="F152" s="27" t="n">
        <f aca="false">F124</f>
        <v>0.0202562320086958</v>
      </c>
      <c r="G152" s="27" t="n">
        <f aca="false">G124</f>
        <v>-0.0191030895987158</v>
      </c>
    </row>
    <row r="153" customFormat="false" ht="12.8" hidden="false" customHeight="false" outlineLevel="0" collapsed="false">
      <c r="B153" s="5" t="n">
        <f aca="false">B152+1</f>
        <v>2020</v>
      </c>
      <c r="C153" s="36" t="n">
        <f aca="false">-C125</f>
        <v>-0.0123853379317524</v>
      </c>
      <c r="D153" s="36" t="n">
        <f aca="false">-D125</f>
        <v>-0.0856821574671763</v>
      </c>
      <c r="E153" s="36" t="n">
        <f aca="false">E125</f>
        <v>0.0594805635567155</v>
      </c>
      <c r="F153" s="36" t="n">
        <f aca="false">F125</f>
        <v>0.0202562320086958</v>
      </c>
      <c r="G153" s="36" t="n">
        <f aca="false">G125</f>
        <v>-0.0183306998335174</v>
      </c>
    </row>
    <row r="154" customFormat="false" ht="12.8" hidden="false" customHeight="false" outlineLevel="0" collapsed="false">
      <c r="B154" s="0" t="n">
        <f aca="false">B153+1</f>
        <v>2021</v>
      </c>
      <c r="C154" s="27" t="n">
        <f aca="false">-C126</f>
        <v>-0.0121090308807689</v>
      </c>
      <c r="D154" s="27" t="n">
        <f aca="false">-D126</f>
        <v>-0.0871053507362262</v>
      </c>
      <c r="E154" s="27" t="n">
        <f aca="false">E126</f>
        <v>0.0595524325384092</v>
      </c>
      <c r="F154" s="27" t="n">
        <f aca="false">F126</f>
        <v>0.0202562320086958</v>
      </c>
      <c r="G154" s="27" t="n">
        <f aca="false">G126</f>
        <v>-0.0194057170698901</v>
      </c>
    </row>
    <row r="155" customFormat="false" ht="12.8" hidden="false" customHeight="false" outlineLevel="0" collapsed="false">
      <c r="B155" s="5" t="n">
        <f aca="false">B154+1</f>
        <v>2022</v>
      </c>
      <c r="C155" s="36" t="n">
        <f aca="false">-C127</f>
        <v>-0.0123545240430156</v>
      </c>
      <c r="D155" s="36" t="n">
        <f aca="false">-D127</f>
        <v>-0.0916959048290316</v>
      </c>
      <c r="E155" s="36" t="n">
        <f aca="false">E127</f>
        <v>0.0612804508084448</v>
      </c>
      <c r="F155" s="36" t="n">
        <f aca="false">F127</f>
        <v>0.0202562320086958</v>
      </c>
      <c r="G155" s="36" t="n">
        <f aca="false">G127</f>
        <v>-0.0225137460549066</v>
      </c>
    </row>
    <row r="156" customFormat="false" ht="12.8" hidden="false" customHeight="false" outlineLevel="0" collapsed="false">
      <c r="B156" s="0" t="n">
        <f aca="false">B155+1</f>
        <v>2023</v>
      </c>
      <c r="C156" s="27" t="n">
        <f aca="false">-C128</f>
        <v>-0.0122146683247668</v>
      </c>
      <c r="D156" s="27" t="n">
        <f aca="false">-D128</f>
        <v>-0.0949883699648481</v>
      </c>
      <c r="E156" s="27" t="n">
        <f aca="false">E128</f>
        <v>0.0621423159254575</v>
      </c>
      <c r="F156" s="27" t="n">
        <f aca="false">F128</f>
        <v>0.0202562320086958</v>
      </c>
      <c r="G156" s="27" t="n">
        <f aca="false">G128</f>
        <v>-0.0248044903554616</v>
      </c>
    </row>
    <row r="157" customFormat="false" ht="12.8" hidden="false" customHeight="false" outlineLevel="0" collapsed="false">
      <c r="B157" s="5" t="n">
        <f aca="false">B156+1</f>
        <v>2024</v>
      </c>
      <c r="C157" s="36" t="n">
        <f aca="false">-C129</f>
        <v>-0.0125015164149629</v>
      </c>
      <c r="D157" s="36" t="n">
        <f aca="false">-D129</f>
        <v>-0.0984757749084385</v>
      </c>
      <c r="E157" s="36" t="n">
        <f aca="false">E129</f>
        <v>0.0629718447013851</v>
      </c>
      <c r="F157" s="36" t="n">
        <f aca="false">F129</f>
        <v>0.0202562320086958</v>
      </c>
      <c r="G157" s="36" t="n">
        <f aca="false">G129</f>
        <v>-0.0277492146133205</v>
      </c>
    </row>
    <row r="158" customFormat="false" ht="12.8" hidden="false" customHeight="false" outlineLevel="0" collapsed="false">
      <c r="B158" s="0" t="n">
        <f aca="false">B157+1</f>
        <v>2025</v>
      </c>
      <c r="C158" s="27" t="n">
        <f aca="false">-C130</f>
        <v>-0.0125721306287825</v>
      </c>
      <c r="D158" s="27" t="n">
        <f aca="false">-D130</f>
        <v>-0.101268865331811</v>
      </c>
      <c r="E158" s="27" t="n">
        <f aca="false">E130</f>
        <v>0.0630727122588478</v>
      </c>
      <c r="F158" s="27" t="n">
        <f aca="false">F130</f>
        <v>0.0202562320086958</v>
      </c>
      <c r="G158" s="27" t="n">
        <f aca="false">G130</f>
        <v>-0.0305120516930499</v>
      </c>
    </row>
    <row r="159" customFormat="false" ht="12.8" hidden="false" customHeight="false" outlineLevel="0" collapsed="false">
      <c r="B159" s="5" t="n">
        <f aca="false">B158+1</f>
        <v>2026</v>
      </c>
      <c r="C159" s="36" t="n">
        <f aca="false">-C131</f>
        <v>-0.0123104698937444</v>
      </c>
      <c r="D159" s="36" t="n">
        <f aca="false">-D131</f>
        <v>-0.10226407417879</v>
      </c>
      <c r="E159" s="36" t="n">
        <f aca="false">E131</f>
        <v>0.0634764710712304</v>
      </c>
      <c r="F159" s="36" t="n">
        <f aca="false">F131</f>
        <v>0.0202562320086958</v>
      </c>
      <c r="G159" s="36" t="n">
        <f aca="false">G131</f>
        <v>-0.0308418409926082</v>
      </c>
    </row>
    <row r="160" customFormat="false" ht="12.8" hidden="false" customHeight="false" outlineLevel="0" collapsed="false">
      <c r="B160" s="0" t="n">
        <f aca="false">B159+1</f>
        <v>2027</v>
      </c>
      <c r="C160" s="27" t="n">
        <f aca="false">-C132</f>
        <v>-0.012179764816017</v>
      </c>
      <c r="D160" s="27" t="n">
        <f aca="false">-D132</f>
        <v>-0.103609958028784</v>
      </c>
      <c r="E160" s="27" t="n">
        <f aca="false">E132</f>
        <v>0.0641377167593998</v>
      </c>
      <c r="F160" s="27" t="n">
        <f aca="false">F132</f>
        <v>0.0202562320086958</v>
      </c>
      <c r="G160" s="27" t="n">
        <f aca="false">G132</f>
        <v>-0.0313957740767054</v>
      </c>
    </row>
    <row r="161" customFormat="false" ht="12.8" hidden="false" customHeight="false" outlineLevel="0" collapsed="false">
      <c r="B161" s="5" t="n">
        <f aca="false">B160+1</f>
        <v>2028</v>
      </c>
      <c r="C161" s="36" t="n">
        <f aca="false">-C133</f>
        <v>-0.0117721116000798</v>
      </c>
      <c r="D161" s="36" t="n">
        <f aca="false">-D133</f>
        <v>-0.104769187064143</v>
      </c>
      <c r="E161" s="36" t="n">
        <f aca="false">E133</f>
        <v>0.0641783296030466</v>
      </c>
      <c r="F161" s="36" t="n">
        <f aca="false">F133</f>
        <v>0.0202562320086958</v>
      </c>
      <c r="G161" s="36" t="n">
        <f aca="false">G133</f>
        <v>-0.0321067370524804</v>
      </c>
    </row>
    <row r="162" customFormat="false" ht="12.8" hidden="false" customHeight="false" outlineLevel="0" collapsed="false">
      <c r="B162" s="0" t="n">
        <f aca="false">B161+1</f>
        <v>2029</v>
      </c>
      <c r="C162" s="27" t="n">
        <f aca="false">-C134</f>
        <v>-0.0115671260389342</v>
      </c>
      <c r="D162" s="27" t="n">
        <f aca="false">-D134</f>
        <v>-0.105470192451049</v>
      </c>
      <c r="E162" s="27" t="n">
        <f aca="false">E134</f>
        <v>0.0642003049845899</v>
      </c>
      <c r="F162" s="27" t="n">
        <f aca="false">F134</f>
        <v>0.0202562320086958</v>
      </c>
      <c r="G162" s="27" t="n">
        <f aca="false">G134</f>
        <v>-0.0325807814966975</v>
      </c>
    </row>
    <row r="163" customFormat="false" ht="12.8" hidden="false" customHeight="false" outlineLevel="0" collapsed="false">
      <c r="B163" s="5" t="n">
        <f aca="false">B162+1</f>
        <v>2030</v>
      </c>
      <c r="C163" s="36" t="n">
        <f aca="false">-C135</f>
        <v>-0.0115134950213546</v>
      </c>
      <c r="D163" s="36" t="n">
        <f aca="false">-D135</f>
        <v>-0.106280372005448</v>
      </c>
      <c r="E163" s="36" t="n">
        <f aca="false">E135</f>
        <v>0.0646211982469294</v>
      </c>
      <c r="F163" s="36" t="n">
        <f aca="false">F135</f>
        <v>0.0202562320086958</v>
      </c>
      <c r="G163" s="36" t="n">
        <f aca="false">G135</f>
        <v>-0.0329164367711774</v>
      </c>
    </row>
    <row r="164" customFormat="false" ht="12.8" hidden="false" customHeight="false" outlineLevel="0" collapsed="false">
      <c r="B164" s="0" t="n">
        <f aca="false">B163+1</f>
        <v>2031</v>
      </c>
      <c r="C164" s="27" t="n">
        <f aca="false">-C136</f>
        <v>-0.0113613825458827</v>
      </c>
      <c r="D164" s="27" t="n">
        <f aca="false">-D136</f>
        <v>-0.106995633876928</v>
      </c>
      <c r="E164" s="27" t="n">
        <f aca="false">E136</f>
        <v>0.0650696001794882</v>
      </c>
      <c r="F164" s="27" t="n">
        <f aca="false">F136</f>
        <v>0.0202562320086958</v>
      </c>
      <c r="G164" s="27" t="n">
        <f aca="false">G136</f>
        <v>-0.0330311842346267</v>
      </c>
    </row>
    <row r="165" customFormat="false" ht="12.8" hidden="false" customHeight="false" outlineLevel="0" collapsed="false">
      <c r="B165" s="5" t="n">
        <f aca="false">B164+1</f>
        <v>2032</v>
      </c>
      <c r="C165" s="36" t="n">
        <f aca="false">-C137</f>
        <v>-0.0110076967958051</v>
      </c>
      <c r="D165" s="36" t="n">
        <f aca="false">-D137</f>
        <v>-0.107972802771898</v>
      </c>
      <c r="E165" s="36" t="n">
        <f aca="false">E137</f>
        <v>0.0649647521989763</v>
      </c>
      <c r="F165" s="36" t="n">
        <f aca="false">F137</f>
        <v>0.0202562320086958</v>
      </c>
      <c r="G165" s="36" t="n">
        <f aca="false">G137</f>
        <v>-0.033759515360031</v>
      </c>
    </row>
    <row r="166" customFormat="false" ht="12.8" hidden="false" customHeight="false" outlineLevel="0" collapsed="false">
      <c r="B166" s="0" t="n">
        <f aca="false">B165+1</f>
        <v>2033</v>
      </c>
      <c r="C166" s="27" t="n">
        <f aca="false">-C138</f>
        <v>-0.0109632092019142</v>
      </c>
      <c r="D166" s="27" t="n">
        <f aca="false">-D138</f>
        <v>-0.109136560565078</v>
      </c>
      <c r="E166" s="27" t="n">
        <f aca="false">E138</f>
        <v>0.0651938750062941</v>
      </c>
      <c r="F166" s="27" t="n">
        <f aca="false">F138</f>
        <v>0.0202562320086958</v>
      </c>
      <c r="G166" s="27" t="n">
        <f aca="false">G138</f>
        <v>-0.0346496627520023</v>
      </c>
    </row>
    <row r="167" customFormat="false" ht="12.8" hidden="false" customHeight="false" outlineLevel="0" collapsed="false">
      <c r="B167" s="5" t="n">
        <f aca="false">B166+1</f>
        <v>2034</v>
      </c>
      <c r="C167" s="36" t="n">
        <f aca="false">-C139</f>
        <v>-0.0108698409058891</v>
      </c>
      <c r="D167" s="36" t="n">
        <f aca="false">-D139</f>
        <v>-0.109496902798829</v>
      </c>
      <c r="E167" s="36" t="n">
        <f aca="false">E139</f>
        <v>0.0655947594192256</v>
      </c>
      <c r="F167" s="36" t="n">
        <f aca="false">F139</f>
        <v>0.0202562320086958</v>
      </c>
      <c r="G167" s="36" t="n">
        <f aca="false">G139</f>
        <v>-0.0345157522767967</v>
      </c>
    </row>
    <row r="168" customFormat="false" ht="12.8" hidden="false" customHeight="false" outlineLevel="0" collapsed="false">
      <c r="B168" s="0" t="n">
        <f aca="false">B167+1</f>
        <v>2035</v>
      </c>
      <c r="C168" s="27" t="n">
        <f aca="false">-C140</f>
        <v>-0.0108269908337102</v>
      </c>
      <c r="D168" s="27" t="n">
        <f aca="false">-D140</f>
        <v>-0.110412838350329</v>
      </c>
      <c r="E168" s="27" t="n">
        <f aca="false">E140</f>
        <v>0.0657660519967476</v>
      </c>
      <c r="F168" s="27" t="n">
        <f aca="false">F140</f>
        <v>0.0202562320086958</v>
      </c>
      <c r="G168" s="27" t="n">
        <f aca="false">G140</f>
        <v>-0.0352175451785958</v>
      </c>
    </row>
    <row r="169" customFormat="false" ht="12.8" hidden="false" customHeight="false" outlineLevel="0" collapsed="false">
      <c r="B169" s="5" t="n">
        <f aca="false">B168+1</f>
        <v>2036</v>
      </c>
      <c r="C169" s="36" t="n">
        <f aca="false">-C141</f>
        <v>-0.0107825245694283</v>
      </c>
      <c r="D169" s="36" t="n">
        <f aca="false">-D141</f>
        <v>-0.112162828508507</v>
      </c>
      <c r="E169" s="36" t="n">
        <f aca="false">E141</f>
        <v>0.065722819687319</v>
      </c>
      <c r="F169" s="36" t="n">
        <f aca="false">F141</f>
        <v>0.0202562320086958</v>
      </c>
      <c r="G169" s="36" t="n">
        <f aca="false">G141</f>
        <v>-0.0369663013819205</v>
      </c>
    </row>
    <row r="170" customFormat="false" ht="12.8" hidden="false" customHeight="false" outlineLevel="0" collapsed="false">
      <c r="B170" s="0" t="n">
        <f aca="false">B169+1</f>
        <v>2037</v>
      </c>
      <c r="C170" s="27" t="n">
        <f aca="false">-C142</f>
        <v>-0.0105004703914789</v>
      </c>
      <c r="D170" s="27" t="n">
        <f aca="false">-D142</f>
        <v>-0.113254114178759</v>
      </c>
      <c r="E170" s="27" t="n">
        <f aca="false">E142</f>
        <v>0.0657540799901062</v>
      </c>
      <c r="F170" s="27" t="n">
        <f aca="false">F142</f>
        <v>0.0202562320086958</v>
      </c>
      <c r="G170" s="27" t="n">
        <f aca="false">G142</f>
        <v>-0.0377442725714359</v>
      </c>
    </row>
    <row r="171" customFormat="false" ht="12.8" hidden="false" customHeight="false" outlineLevel="0" collapsed="false">
      <c r="B171" s="5" t="n">
        <f aca="false">B170+1</f>
        <v>2038</v>
      </c>
      <c r="C171" s="36" t="n">
        <f aca="false">-C143</f>
        <v>-0.0101964812449177</v>
      </c>
      <c r="D171" s="36" t="n">
        <f aca="false">-D143</f>
        <v>-0.115149565136664</v>
      </c>
      <c r="E171" s="36" t="n">
        <f aca="false">E143</f>
        <v>0.0657022137277992</v>
      </c>
      <c r="F171" s="36" t="n">
        <f aca="false">F143</f>
        <v>0.0202562320086958</v>
      </c>
      <c r="G171" s="36" t="n">
        <f aca="false">G143</f>
        <v>-0.0393876006450867</v>
      </c>
    </row>
    <row r="172" customFormat="false" ht="12.8" hidden="false" customHeight="false" outlineLevel="0" collapsed="false">
      <c r="B172" s="0" t="n">
        <f aca="false">B171+1</f>
        <v>2039</v>
      </c>
      <c r="C172" s="27" t="n">
        <f aca="false">-C144</f>
        <v>-0.0101151061688808</v>
      </c>
      <c r="D172" s="27" t="n">
        <f aca="false">-D144</f>
        <v>-0.116429098348117</v>
      </c>
      <c r="E172" s="27" t="n">
        <f aca="false">E144</f>
        <v>0.0659604446403587</v>
      </c>
      <c r="F172" s="27" t="n">
        <f aca="false">F144</f>
        <v>0.0202562320086958</v>
      </c>
      <c r="G172" s="27" t="n">
        <f aca="false">G144</f>
        <v>-0.0403275278679433</v>
      </c>
    </row>
    <row r="173" customFormat="false" ht="12.8" hidden="false" customHeight="false" outlineLevel="0" collapsed="false">
      <c r="B173" s="5" t="n">
        <f aca="false">B172+1</f>
        <v>2040</v>
      </c>
      <c r="C173" s="36" t="n">
        <f aca="false">-C145</f>
        <v>-0.00991161133295418</v>
      </c>
      <c r="D173" s="36" t="n">
        <f aca="false">-D145</f>
        <v>-0.116877220895183</v>
      </c>
      <c r="E173" s="36" t="n">
        <f aca="false">E145</f>
        <v>0.0662675873028033</v>
      </c>
      <c r="F173" s="36" t="n">
        <f aca="false">F145</f>
        <v>0.0202562320086958</v>
      </c>
      <c r="G173" s="36" t="n">
        <f aca="false">G145</f>
        <v>-0.0402650129166381</v>
      </c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R26" activeCellId="0" sqref="R26"/>
    </sheetView>
  </sheetViews>
  <sheetFormatPr defaultColWidth="9.00390625" defaultRowHeight="12.8" zeroHeight="false" outlineLevelRow="0" outlineLevelCol="0"/>
  <cols>
    <col collapsed="false" customWidth="true" hidden="false" outlineLevel="0" max="7" min="6" style="33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33" width="8.83"/>
    <col collapsed="false" customWidth="true" hidden="false" outlineLevel="0" max="14" min="14" style="33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02"/>
      <c r="B1" s="103"/>
      <c r="C1" s="102"/>
      <c r="D1" s="102"/>
      <c r="E1" s="102"/>
      <c r="F1" s="104" t="s">
        <v>110</v>
      </c>
      <c r="G1" s="104" t="s">
        <v>111</v>
      </c>
      <c r="H1" s="102"/>
      <c r="I1" s="102"/>
      <c r="J1" s="105" t="s">
        <v>112</v>
      </c>
      <c r="K1" s="105" t="s">
        <v>113</v>
      </c>
      <c r="L1" s="102"/>
      <c r="M1" s="106"/>
      <c r="N1" s="107" t="s">
        <v>114</v>
      </c>
      <c r="O1" s="102"/>
      <c r="P1" s="103"/>
      <c r="Q1" s="102"/>
      <c r="R1" s="102"/>
      <c r="S1" s="102"/>
      <c r="T1" s="102"/>
      <c r="U1" s="103"/>
      <c r="V1" s="102"/>
      <c r="W1" s="102"/>
      <c r="X1" s="102"/>
      <c r="Y1" s="102"/>
      <c r="Z1" s="102"/>
      <c r="AA1" s="102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</row>
    <row r="2" customFormat="false" ht="12.8" hidden="false" customHeight="true" outlineLevel="0" collapsed="false">
      <c r="A2" s="102"/>
      <c r="B2" s="103"/>
      <c r="C2" s="102"/>
      <c r="D2" s="102"/>
      <c r="E2" s="102"/>
      <c r="F2" s="105" t="s">
        <v>115</v>
      </c>
      <c r="G2" s="105" t="s">
        <v>116</v>
      </c>
      <c r="H2" s="102"/>
      <c r="I2" s="102"/>
      <c r="J2" s="107"/>
      <c r="K2" s="107"/>
      <c r="L2" s="102"/>
      <c r="M2" s="106"/>
      <c r="N2" s="107" t="s">
        <v>117</v>
      </c>
      <c r="O2" s="102"/>
      <c r="P2" s="103"/>
      <c r="Q2" s="102"/>
      <c r="R2" s="102"/>
      <c r="S2" s="102"/>
      <c r="T2" s="102"/>
      <c r="U2" s="103"/>
      <c r="V2" s="102"/>
      <c r="W2" s="102"/>
      <c r="X2" s="102"/>
      <c r="Y2" s="102"/>
      <c r="Z2" s="102"/>
      <c r="AA2" s="102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</row>
    <row r="3" customFormat="false" ht="73.75" hidden="false" customHeight="true" outlineLevel="0" collapsed="false">
      <c r="A3" s="109" t="s">
        <v>118</v>
      </c>
      <c r="B3" s="110"/>
      <c r="C3" s="109" t="s">
        <v>119</v>
      </c>
      <c r="D3" s="109" t="s">
        <v>120</v>
      </c>
      <c r="E3" s="109" t="s">
        <v>121</v>
      </c>
      <c r="F3" s="111" t="s">
        <v>122</v>
      </c>
      <c r="G3" s="111" t="s">
        <v>123</v>
      </c>
      <c r="H3" s="109" t="s">
        <v>124</v>
      </c>
      <c r="I3" s="109" t="s">
        <v>125</v>
      </c>
      <c r="J3" s="111" t="s">
        <v>126</v>
      </c>
      <c r="K3" s="111" t="s">
        <v>127</v>
      </c>
      <c r="L3" s="109" t="s">
        <v>128</v>
      </c>
      <c r="M3" s="112" t="s">
        <v>129</v>
      </c>
      <c r="N3" s="111" t="s">
        <v>130</v>
      </c>
      <c r="O3" s="109" t="s">
        <v>131</v>
      </c>
      <c r="P3" s="110" t="s">
        <v>132</v>
      </c>
      <c r="Q3" s="109" t="s">
        <v>133</v>
      </c>
      <c r="R3" s="109" t="s">
        <v>134</v>
      </c>
      <c r="S3" s="109" t="s">
        <v>135</v>
      </c>
      <c r="T3" s="109" t="s">
        <v>136</v>
      </c>
      <c r="U3" s="110" t="s">
        <v>137</v>
      </c>
      <c r="V3" s="109" t="s">
        <v>138</v>
      </c>
      <c r="W3" s="109" t="s">
        <v>139</v>
      </c>
      <c r="X3" s="109" t="s">
        <v>140</v>
      </c>
      <c r="Y3" s="109" t="s">
        <v>141</v>
      </c>
      <c r="Z3" s="109" t="s">
        <v>142</v>
      </c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</row>
    <row r="4" customFormat="false" ht="12.8" hidden="false" customHeight="false" outlineLevel="0" collapsed="false">
      <c r="A4" s="114" t="s">
        <v>143</v>
      </c>
      <c r="B4" s="115"/>
      <c r="C4" s="114" t="n">
        <v>2014</v>
      </c>
      <c r="D4" s="114" t="n">
        <v>1</v>
      </c>
      <c r="E4" s="114" t="n">
        <v>1005</v>
      </c>
      <c r="F4" s="116" t="n">
        <v>13919743</v>
      </c>
      <c r="G4" s="116" t="n">
        <v>13367098</v>
      </c>
      <c r="H4" s="117" t="n">
        <f aca="false">F4-J4</f>
        <v>13919743</v>
      </c>
      <c r="I4" s="117" t="n">
        <f aca="false">G4-K4</f>
        <v>13367098</v>
      </c>
      <c r="J4" s="118"/>
      <c r="K4" s="118"/>
      <c r="L4" s="117" t="n">
        <f aca="false">H4-I4</f>
        <v>552645</v>
      </c>
      <c r="M4" s="117" t="n">
        <f aca="false">J4-K4</f>
        <v>0</v>
      </c>
      <c r="N4" s="118" t="n">
        <v>2431521</v>
      </c>
      <c r="O4" s="119" t="n">
        <v>68064666.1181856</v>
      </c>
      <c r="P4" s="114" t="n">
        <f aca="false">O4/I4</f>
        <v>5.09195534574412</v>
      </c>
      <c r="Q4" s="117" t="n">
        <f aca="false">I4*5.5017049523</f>
        <v>73541829.2644794</v>
      </c>
      <c r="R4" s="117" t="n">
        <v>11018747.8054275</v>
      </c>
      <c r="S4" s="117" t="n">
        <v>2463940.91347832</v>
      </c>
      <c r="T4" s="119" t="n">
        <v>13733232.3112091</v>
      </c>
      <c r="U4" s="114" t="n">
        <f aca="false">R4/N4</f>
        <v>4.53162765422445</v>
      </c>
      <c r="V4" s="115"/>
      <c r="W4" s="115"/>
      <c r="X4" s="117" t="n">
        <f aca="false">N4*U12+L4*P13</f>
        <v>15657663.7612308</v>
      </c>
      <c r="Y4" s="117" t="n">
        <f aca="false">N4*5.1890047538</f>
        <v>12617174.0279645</v>
      </c>
      <c r="Z4" s="117" t="n">
        <f aca="false">L4*5.5017049523</f>
        <v>3040489.73336383</v>
      </c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</row>
    <row r="5" customFormat="false" ht="12.8" hidden="false" customHeight="false" outlineLevel="0" collapsed="false">
      <c r="B5" s="115"/>
      <c r="C5" s="114" t="n">
        <v>2014</v>
      </c>
      <c r="D5" s="114" t="n">
        <v>2</v>
      </c>
      <c r="E5" s="114" t="n">
        <v>1004</v>
      </c>
      <c r="F5" s="116" t="n">
        <v>14482790</v>
      </c>
      <c r="G5" s="116" t="n">
        <v>13911325</v>
      </c>
      <c r="H5" s="117" t="n">
        <f aca="false">F5-J5</f>
        <v>14482790</v>
      </c>
      <c r="I5" s="117" t="n">
        <f aca="false">G5-K5</f>
        <v>13911325</v>
      </c>
      <c r="J5" s="118"/>
      <c r="K5" s="118"/>
      <c r="L5" s="117" t="n">
        <f aca="false">H5-I5</f>
        <v>571465</v>
      </c>
      <c r="M5" s="117" t="n">
        <f aca="false">J5-K5</f>
        <v>0</v>
      </c>
      <c r="N5" s="118" t="n">
        <v>2156056</v>
      </c>
      <c r="O5" s="119" t="n">
        <v>80470827.8892677</v>
      </c>
      <c r="P5" s="114" t="n">
        <f aca="false">O5/I5</f>
        <v>5.78455523749662</v>
      </c>
      <c r="Q5" s="117" t="n">
        <f aca="false">I5*5.5017049523</f>
        <v>76536005.6455548</v>
      </c>
      <c r="R5" s="117" t="n">
        <v>13090128.797517</v>
      </c>
      <c r="S5" s="117" t="n">
        <v>2913043.96959149</v>
      </c>
      <c r="T5" s="119" t="n">
        <v>16270046.9661959</v>
      </c>
      <c r="U5" s="114" t="n">
        <f aca="false">R5/N5</f>
        <v>6.07133061363759</v>
      </c>
      <c r="V5" s="115"/>
      <c r="W5" s="115"/>
      <c r="X5" s="117" t="n">
        <f aca="false">N5*5.1890047538+L5*5.5017049523</f>
        <v>14331816.6540251</v>
      </c>
      <c r="Y5" s="117" t="n">
        <f aca="false">N5*5.1890047538</f>
        <v>11187784.833459</v>
      </c>
      <c r="Z5" s="117" t="n">
        <f aca="false">L5*5.5017049523</f>
        <v>3144031.82056612</v>
      </c>
    </row>
    <row r="6" customFormat="false" ht="12.8" hidden="false" customHeight="false" outlineLevel="0" collapsed="false">
      <c r="B6" s="115"/>
      <c r="C6" s="114" t="n">
        <v>2014</v>
      </c>
      <c r="D6" s="114" t="n">
        <v>3</v>
      </c>
      <c r="E6" s="114" t="n">
        <v>1003</v>
      </c>
      <c r="F6" s="116" t="n">
        <v>15149966</v>
      </c>
      <c r="G6" s="116" t="n">
        <v>14531608</v>
      </c>
      <c r="H6" s="117" t="n">
        <f aca="false">F6-J6</f>
        <v>15149966</v>
      </c>
      <c r="I6" s="117" t="n">
        <f aca="false">G6-K6</f>
        <v>14531608</v>
      </c>
      <c r="J6" s="118"/>
      <c r="K6" s="118"/>
      <c r="L6" s="117" t="n">
        <f aca="false">H6-I6</f>
        <v>618358</v>
      </c>
      <c r="M6" s="117" t="n">
        <f aca="false">J6-K6</f>
        <v>0</v>
      </c>
      <c r="N6" s="118" t="n">
        <v>2697106</v>
      </c>
      <c r="O6" s="119" t="n">
        <v>71025009.1540406</v>
      </c>
      <c r="P6" s="114" t="n">
        <f aca="false">O6/I6</f>
        <v>4.88762215124717</v>
      </c>
      <c r="Q6" s="117" t="n">
        <f aca="false">I6*5.5017049523</f>
        <v>79948619.6984823</v>
      </c>
      <c r="R6" s="117" t="n">
        <v>13303482.9648562</v>
      </c>
      <c r="S6" s="117" t="n">
        <v>2571105.33137627</v>
      </c>
      <c r="T6" s="119" t="n">
        <v>17670963.688597</v>
      </c>
      <c r="U6" s="114" t="n">
        <f aca="false">R6/N6</f>
        <v>4.93250282519716</v>
      </c>
      <c r="V6" s="115"/>
      <c r="W6" s="115"/>
      <c r="X6" s="117" t="n">
        <f aca="false">N6*5.1890047538+L6*5.5017049523</f>
        <v>17397319.1263968</v>
      </c>
      <c r="Y6" s="117" t="n">
        <f aca="false">N6*5.1890047538</f>
        <v>13995295.8555025</v>
      </c>
      <c r="Z6" s="117" t="n">
        <f aca="false">L6*5.5017049523</f>
        <v>3402023.27089432</v>
      </c>
    </row>
    <row r="7" customFormat="false" ht="12.8" hidden="false" customHeight="false" outlineLevel="0" collapsed="false">
      <c r="B7" s="115"/>
      <c r="C7" s="114" t="n">
        <v>2014</v>
      </c>
      <c r="D7" s="114" t="n">
        <v>4</v>
      </c>
      <c r="E7" s="114" t="n">
        <v>160</v>
      </c>
      <c r="F7" s="116" t="n">
        <v>15745971</v>
      </c>
      <c r="G7" s="116" t="n">
        <v>15148486</v>
      </c>
      <c r="H7" s="117" t="n">
        <f aca="false">F7-J7</f>
        <v>15745971</v>
      </c>
      <c r="I7" s="117" t="n">
        <f aca="false">G7-K7</f>
        <v>15148486</v>
      </c>
      <c r="J7" s="118"/>
      <c r="K7" s="118"/>
      <c r="L7" s="117" t="n">
        <f aca="false">H7-I7</f>
        <v>597485</v>
      </c>
      <c r="M7" s="117" t="n">
        <f aca="false">J7-K7</f>
        <v>0</v>
      </c>
      <c r="N7" s="118" t="n">
        <v>2598761</v>
      </c>
      <c r="O7" s="119" t="n">
        <v>90838150.786</v>
      </c>
      <c r="P7" s="114" t="n">
        <f aca="false">O7/I7</f>
        <v>5.99651679950062</v>
      </c>
      <c r="Q7" s="117" t="n">
        <f aca="false">I7*5.5017049523</f>
        <v>83342500.4460472</v>
      </c>
      <c r="R7" s="117" t="n">
        <v>12713686.068</v>
      </c>
      <c r="S7" s="117" t="n">
        <v>3288341.0584532</v>
      </c>
      <c r="T7" s="119" t="n">
        <v>17161490.7544532</v>
      </c>
      <c r="U7" s="114" t="n">
        <f aca="false">R7/N7</f>
        <v>4.89221058342803</v>
      </c>
      <c r="V7" s="115"/>
      <c r="W7" s="115"/>
      <c r="X7" s="117" t="n">
        <f aca="false">N7*5.1890047538+L7*5.5017049523</f>
        <v>16772169.366415</v>
      </c>
      <c r="Y7" s="117" t="n">
        <f aca="false">N7*5.1890047538</f>
        <v>13484983.18299</v>
      </c>
      <c r="Z7" s="117" t="n">
        <f aca="false">L7*5.5017049523</f>
        <v>3287186.18342497</v>
      </c>
    </row>
    <row r="8" customFormat="false" ht="12.8" hidden="false" customHeight="false" outlineLevel="0" collapsed="false">
      <c r="B8" s="115"/>
      <c r="C8" s="114" t="n">
        <f aca="false">C4+1</f>
        <v>2015</v>
      </c>
      <c r="D8" s="114" t="n">
        <f aca="false">D4</f>
        <v>1</v>
      </c>
      <c r="E8" s="114" t="n">
        <v>1001</v>
      </c>
      <c r="F8" s="116" t="n">
        <v>16507879</v>
      </c>
      <c r="G8" s="116" t="n">
        <v>15853349</v>
      </c>
      <c r="H8" s="117" t="n">
        <f aca="false">F8-J8</f>
        <v>16507879</v>
      </c>
      <c r="I8" s="117" t="n">
        <f aca="false">G8-K8</f>
        <v>15853349</v>
      </c>
      <c r="J8" s="118"/>
      <c r="K8" s="118"/>
      <c r="L8" s="117" t="n">
        <f aca="false">H8-I8</f>
        <v>654530</v>
      </c>
      <c r="M8" s="117" t="n">
        <f aca="false">J8-K8</f>
        <v>0</v>
      </c>
      <c r="N8" s="118" t="n">
        <v>3002195</v>
      </c>
      <c r="O8" s="119" t="n">
        <v>81897043.9675653</v>
      </c>
      <c r="P8" s="114" t="n">
        <f aca="false">O8/I8</f>
        <v>5.16591440506137</v>
      </c>
      <c r="Q8" s="117" t="n">
        <f aca="false">I8*5.5017049523</f>
        <v>87220448.7038403</v>
      </c>
      <c r="R8" s="117" t="n">
        <v>13986686.083894</v>
      </c>
      <c r="S8" s="117" t="n">
        <v>2964672.99162586</v>
      </c>
      <c r="T8" s="119" t="n">
        <v>18231627.4986104</v>
      </c>
      <c r="U8" s="114" t="n">
        <f aca="false">R8/N8</f>
        <v>4.65881999133767</v>
      </c>
      <c r="V8" s="115"/>
      <c r="W8" s="115"/>
      <c r="X8" s="117" t="n">
        <f aca="false">N8*5.1890047538+L8*5.5017049523</f>
        <v>19179435.0692635</v>
      </c>
      <c r="Y8" s="117" t="n">
        <f aca="false">N8*5.1890047538</f>
        <v>15578404.1268346</v>
      </c>
      <c r="Z8" s="117" t="n">
        <f aca="false">L8*5.5017049523</f>
        <v>3601030.94242892</v>
      </c>
    </row>
    <row r="9" customFormat="false" ht="12.8" hidden="false" customHeight="false" outlineLevel="0" collapsed="false">
      <c r="B9" s="115"/>
      <c r="C9" s="114" t="n">
        <f aca="false">C5+1</f>
        <v>2015</v>
      </c>
      <c r="D9" s="114" t="n">
        <f aca="false">D5</f>
        <v>2</v>
      </c>
      <c r="E9" s="114" t="n">
        <v>1000</v>
      </c>
      <c r="F9" s="116" t="n">
        <v>17877475</v>
      </c>
      <c r="G9" s="116" t="n">
        <v>17180984</v>
      </c>
      <c r="H9" s="117" t="n">
        <f aca="false">F9-J9</f>
        <v>17877475</v>
      </c>
      <c r="I9" s="117" t="n">
        <f aca="false">G9-K9</f>
        <v>17180984</v>
      </c>
      <c r="J9" s="118"/>
      <c r="K9" s="118"/>
      <c r="L9" s="117" t="n">
        <f aca="false">H9-I9</f>
        <v>696491</v>
      </c>
      <c r="M9" s="117" t="n">
        <f aca="false">J9-K9</f>
        <v>0</v>
      </c>
      <c r="N9" s="118" t="n">
        <v>2371185</v>
      </c>
      <c r="O9" s="119" t="n">
        <v>104523364.336654</v>
      </c>
      <c r="P9" s="114" t="n">
        <f aca="false">O9/I9</f>
        <v>6.08366577471081</v>
      </c>
      <c r="Q9" s="117" t="n">
        <f aca="false">I9*5.5017049523</f>
        <v>94524704.7581871</v>
      </c>
      <c r="R9" s="117" t="n">
        <v>14339828.6769147</v>
      </c>
      <c r="S9" s="117" t="n">
        <v>3783745.78898687</v>
      </c>
      <c r="T9" s="119" t="n">
        <v>19687951.5296409</v>
      </c>
      <c r="U9" s="114" t="n">
        <f aca="false">R9/N9</f>
        <v>6.04753685474339</v>
      </c>
      <c r="V9" s="115"/>
      <c r="W9" s="115"/>
      <c r="X9" s="117" t="n">
        <f aca="false">N9*5.1890047538+L9*5.5017049523</f>
        <v>16135978.2210716</v>
      </c>
      <c r="Y9" s="117" t="n">
        <f aca="false">N9*5.1890047538</f>
        <v>12304090.2371393</v>
      </c>
      <c r="Z9" s="117" t="n">
        <f aca="false">L9*5.5017049523</f>
        <v>3831887.98393238</v>
      </c>
    </row>
    <row r="10" customFormat="false" ht="12.8" hidden="false" customHeight="false" outlineLevel="0" collapsed="false">
      <c r="B10" s="115"/>
      <c r="C10" s="114" t="n">
        <v>2016</v>
      </c>
      <c r="D10" s="114" t="n">
        <v>2</v>
      </c>
      <c r="E10" s="114" t="n">
        <v>996</v>
      </c>
      <c r="F10" s="116" t="n">
        <v>18529945</v>
      </c>
      <c r="G10" s="116" t="n">
        <v>17797215</v>
      </c>
      <c r="H10" s="117" t="n">
        <f aca="false">F10-J10</f>
        <v>18529945</v>
      </c>
      <c r="I10" s="117" t="n">
        <f aca="false">G10-K10</f>
        <v>17797215</v>
      </c>
      <c r="J10" s="118"/>
      <c r="K10" s="118"/>
      <c r="L10" s="117" t="n">
        <f aca="false">H10-I10</f>
        <v>732730</v>
      </c>
      <c r="M10" s="117" t="n">
        <f aca="false">J10-K10</f>
        <v>0</v>
      </c>
      <c r="N10" s="118"/>
      <c r="O10" s="115"/>
      <c r="P10" s="115"/>
      <c r="Q10" s="117" t="n">
        <f aca="false">I10*5.5017049523</f>
        <v>97915025.9026478</v>
      </c>
      <c r="R10" s="117"/>
      <c r="S10" s="117"/>
      <c r="T10" s="115"/>
      <c r="U10" s="115"/>
      <c r="V10" s="115"/>
      <c r="W10" s="115"/>
      <c r="X10" s="117"/>
      <c r="Y10" s="117"/>
      <c r="Z10" s="117"/>
    </row>
    <row r="11" customFormat="false" ht="12.8" hidden="false" customHeight="false" outlineLevel="0" collapsed="false">
      <c r="B11" s="115"/>
      <c r="C11" s="114" t="n">
        <v>2016</v>
      </c>
      <c r="D11" s="114" t="n">
        <v>3</v>
      </c>
      <c r="E11" s="114" t="n">
        <v>995</v>
      </c>
      <c r="F11" s="116" t="n">
        <v>19118239</v>
      </c>
      <c r="G11" s="116" t="n">
        <v>18342944</v>
      </c>
      <c r="H11" s="117" t="n">
        <f aca="false">F11-J11</f>
        <v>19118239</v>
      </c>
      <c r="I11" s="117" t="n">
        <f aca="false">G11-K11</f>
        <v>18342944</v>
      </c>
      <c r="J11" s="118"/>
      <c r="K11" s="118"/>
      <c r="L11" s="117" t="n">
        <f aca="false">H11-I11</f>
        <v>775295</v>
      </c>
      <c r="M11" s="117" t="n">
        <f aca="false">J11-K11</f>
        <v>0</v>
      </c>
      <c r="N11" s="118"/>
      <c r="O11" s="115"/>
      <c r="P11" s="115"/>
      <c r="Q11" s="117" t="n">
        <f aca="false">I11*5.5017049523</f>
        <v>100917465.844562</v>
      </c>
      <c r="R11" s="117"/>
      <c r="S11" s="117"/>
      <c r="T11" s="115"/>
      <c r="U11" s="115"/>
      <c r="V11" s="115"/>
      <c r="W11" s="115"/>
      <c r="X11" s="117"/>
      <c r="Y11" s="117"/>
      <c r="Z11" s="117"/>
    </row>
    <row r="12" customFormat="false" ht="12.8" hidden="false" customHeight="false" outlineLevel="0" collapsed="false">
      <c r="B12" s="115"/>
      <c r="C12" s="114" t="n">
        <v>2016</v>
      </c>
      <c r="D12" s="114" t="n">
        <v>4</v>
      </c>
      <c r="E12" s="114" t="n">
        <v>994</v>
      </c>
      <c r="F12" s="116" t="n">
        <v>20592277</v>
      </c>
      <c r="G12" s="116" t="n">
        <v>19759371</v>
      </c>
      <c r="H12" s="117" t="n">
        <f aca="false">F12-J12</f>
        <v>20592277</v>
      </c>
      <c r="I12" s="117" t="n">
        <f aca="false">G12-K12</f>
        <v>19759371</v>
      </c>
      <c r="J12" s="118"/>
      <c r="K12" s="118"/>
      <c r="L12" s="117" t="n">
        <f aca="false">H12-I12</f>
        <v>832906</v>
      </c>
      <c r="M12" s="117" t="n">
        <f aca="false">J12-K12</f>
        <v>0</v>
      </c>
      <c r="N12" s="118"/>
      <c r="O12" s="115"/>
      <c r="P12" s="115" t="s">
        <v>144</v>
      </c>
      <c r="Q12" s="117" t="n">
        <f aca="false">I12*5.5017049523</f>
        <v>108710229.285033</v>
      </c>
      <c r="R12" s="117"/>
      <c r="S12" s="117"/>
      <c r="T12" s="115"/>
      <c r="U12" s="114" t="n">
        <f aca="false">AVERAGE(U4:U9)</f>
        <v>5.18900475376138</v>
      </c>
      <c r="V12" s="115"/>
      <c r="W12" s="115"/>
      <c r="X12" s="117"/>
      <c r="Y12" s="117"/>
      <c r="Z12" s="117"/>
    </row>
    <row r="13" customFormat="false" ht="12.8" hidden="false" customHeight="false" outlineLevel="0" collapsed="false">
      <c r="B13" s="115"/>
      <c r="C13" s="114" t="n">
        <v>2017</v>
      </c>
      <c r="D13" s="114" t="n">
        <v>1</v>
      </c>
      <c r="E13" s="114" t="n">
        <v>993</v>
      </c>
      <c r="F13" s="116" t="n">
        <v>20242858</v>
      </c>
      <c r="G13" s="116" t="n">
        <v>19409870</v>
      </c>
      <c r="H13" s="117" t="n">
        <f aca="false">F13-J13</f>
        <v>20242858</v>
      </c>
      <c r="I13" s="117" t="n">
        <f aca="false">G13-K13</f>
        <v>19409870</v>
      </c>
      <c r="J13" s="118"/>
      <c r="K13" s="118"/>
      <c r="L13" s="117" t="n">
        <f aca="false">H13-I13</f>
        <v>832988</v>
      </c>
      <c r="M13" s="117" t="n">
        <f aca="false">J13-K13</f>
        <v>0</v>
      </c>
      <c r="N13" s="118"/>
      <c r="O13" s="115"/>
      <c r="P13" s="114" t="n">
        <f aca="false">AVERAGE(P4:P9)</f>
        <v>5.50170495229345</v>
      </c>
      <c r="Q13" s="117" t="n">
        <f aca="false">I13*5.5017049523</f>
        <v>106787377.902499</v>
      </c>
      <c r="R13" s="117"/>
      <c r="S13" s="117"/>
      <c r="T13" s="115"/>
      <c r="U13" s="115"/>
      <c r="V13" s="115"/>
      <c r="W13" s="115"/>
      <c r="X13" s="117"/>
      <c r="Y13" s="117"/>
      <c r="Z13" s="117"/>
    </row>
    <row r="14" customFormat="false" ht="12.8" hidden="false" customHeight="false" outlineLevel="0" collapsed="false">
      <c r="A14" s="40" t="s">
        <v>145</v>
      </c>
      <c r="B14" s="5"/>
      <c r="C14" s="40" t="n">
        <v>2015</v>
      </c>
      <c r="D14" s="40" t="n">
        <v>1</v>
      </c>
      <c r="E14" s="40" t="n">
        <v>161</v>
      </c>
      <c r="F14" s="120" t="n">
        <v>17715121.486239</v>
      </c>
      <c r="G14" s="120" t="n">
        <v>17023180.2310724</v>
      </c>
      <c r="H14" s="8" t="n">
        <f aca="false">F14-J14</f>
        <v>17715121.486239</v>
      </c>
      <c r="I14" s="8" t="n">
        <f aca="false">G14-K14</f>
        <v>17023180.2310724</v>
      </c>
      <c r="J14" s="121"/>
      <c r="K14" s="121"/>
      <c r="L14" s="8" t="n">
        <f aca="false">H14-I14</f>
        <v>691941.255166631</v>
      </c>
      <c r="M14" s="8" t="n">
        <f aca="false">J14-K14</f>
        <v>0</v>
      </c>
      <c r="N14" s="121" t="n">
        <v>2734055.21918241</v>
      </c>
      <c r="O14" s="5"/>
      <c r="P14" s="5"/>
      <c r="Q14" s="8" t="n">
        <f aca="false">I14*5.5017049523</f>
        <v>93656514.9811863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17993882.1597402</v>
      </c>
      <c r="Y14" s="8" t="n">
        <f aca="false">N14*5.1890047538</f>
        <v>14187025.5294892</v>
      </c>
      <c r="Z14" s="8" t="n">
        <f aca="false">L14*5.5017049523</f>
        <v>3806856.63025093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2" t="n">
        <v>20544273.8160203</v>
      </c>
      <c r="G15" s="122" t="n">
        <v>19739608.8068971</v>
      </c>
      <c r="H15" s="42" t="n">
        <f aca="false">F15-J15</f>
        <v>20544273.8160203</v>
      </c>
      <c r="I15" s="42" t="n">
        <f aca="false">G15-K15</f>
        <v>19739608.8068971</v>
      </c>
      <c r="J15" s="123"/>
      <c r="K15" s="123"/>
      <c r="L15" s="42" t="n">
        <f aca="false">H15-I15</f>
        <v>804665.009123139</v>
      </c>
      <c r="M15" s="42" t="n">
        <f aca="false">J15-K15</f>
        <v>0</v>
      </c>
      <c r="N15" s="123" t="n">
        <v>2420800.43581521</v>
      </c>
      <c r="O15" s="7"/>
      <c r="P15" s="7"/>
      <c r="Q15" s="42" t="n">
        <f aca="false">I15*5.5017049523</f>
        <v>108601503.529371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16988574.4350815</v>
      </c>
      <c r="Y15" s="42" t="n">
        <f aca="false">N15*5.1890047538</f>
        <v>12561544.9694462</v>
      </c>
      <c r="Z15" s="42" t="n">
        <f aca="false">L15*5.5017049523</f>
        <v>4427029.4656353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2" t="n">
        <v>19904647.1958466</v>
      </c>
      <c r="G16" s="122" t="n">
        <v>19122786.0052417</v>
      </c>
      <c r="H16" s="42" t="n">
        <f aca="false">F16-J16</f>
        <v>19904647.1958466</v>
      </c>
      <c r="I16" s="42" t="n">
        <f aca="false">G16-K16</f>
        <v>19122786.0052417</v>
      </c>
      <c r="J16" s="123"/>
      <c r="K16" s="123"/>
      <c r="L16" s="42" t="n">
        <f aca="false">H16-I16</f>
        <v>781861.190604858</v>
      </c>
      <c r="M16" s="42" t="n">
        <f aca="false">J16-K16</f>
        <v>0</v>
      </c>
      <c r="N16" s="123" t="n">
        <v>2884467.35077997</v>
      </c>
      <c r="O16" s="124" t="n">
        <v>94527377.1142455</v>
      </c>
      <c r="Q16" s="42" t="n">
        <f aca="false">I16*5.5017049523</f>
        <v>105207926.466812</v>
      </c>
      <c r="R16" s="42" t="n">
        <v>16695329.1346057</v>
      </c>
      <c r="S16" s="42" t="n">
        <v>3421891.05153569</v>
      </c>
      <c r="T16" s="124" t="n">
        <v>22190060.6351791</v>
      </c>
      <c r="U16" s="7" t="n">
        <f aca="false">R22/N16</f>
        <v>7.20338296294179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19269084.3797401</v>
      </c>
      <c r="Y16" s="42" t="n">
        <f aca="false">N16*5.1890047538</f>
        <v>14967514.7953782</v>
      </c>
      <c r="Z16" s="42" t="n">
        <f aca="false">L16*5.5017049523</f>
        <v>4301569.58436192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2" t="n">
        <v>21565532.0343132</v>
      </c>
      <c r="G17" s="122" t="n">
        <v>20716393.0021183</v>
      </c>
      <c r="H17" s="42" t="n">
        <f aca="false">F17-J17</f>
        <v>21565532.0343132</v>
      </c>
      <c r="I17" s="42" t="n">
        <f aca="false">G17-K17</f>
        <v>20716393.0021183</v>
      </c>
      <c r="J17" s="123"/>
      <c r="K17" s="123"/>
      <c r="L17" s="42" t="n">
        <f aca="false">H17-I17</f>
        <v>849139.032194909</v>
      </c>
      <c r="M17" s="42" t="n">
        <f aca="false">J17-K17</f>
        <v>0</v>
      </c>
      <c r="N17" s="123" t="n">
        <v>2795939.83379415</v>
      </c>
      <c r="O17" s="124" t="n">
        <v>111875162.875528</v>
      </c>
      <c r="Q17" s="42" t="n">
        <f aca="false">I17*5.5017049523</f>
        <v>113975481.973547</v>
      </c>
      <c r="R17" s="42" t="n">
        <v>16337001.0457356</v>
      </c>
      <c r="S17" s="42" t="n">
        <v>4049880.89609411</v>
      </c>
      <c r="T17" s="124" t="n">
        <v>22729747.8617584</v>
      </c>
      <c r="U17" s="7" t="n">
        <f aca="false">R23/N17</f>
        <v>6.6293819120095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19179857.5075146</v>
      </c>
      <c r="Y17" s="42" t="n">
        <f aca="false">N17*5.1890047538</f>
        <v>14508145.0888966</v>
      </c>
      <c r="Z17" s="42" t="n">
        <f aca="false">L17*5.5017049523</f>
        <v>4671712.41861796</v>
      </c>
    </row>
    <row r="18" customFormat="false" ht="12.8" hidden="false" customHeight="false" outlineLevel="0" collapsed="false">
      <c r="A18" s="40"/>
      <c r="B18" s="5"/>
      <c r="C18" s="40" t="n">
        <f aca="false">C14+1</f>
        <v>2016</v>
      </c>
      <c r="D18" s="40" t="n">
        <f aca="false">D14</f>
        <v>1</v>
      </c>
      <c r="E18" s="40" t="n">
        <v>165</v>
      </c>
      <c r="F18" s="120" t="n">
        <v>18938602.4304899</v>
      </c>
      <c r="G18" s="120" t="n">
        <v>18195363.4644723</v>
      </c>
      <c r="H18" s="8" t="n">
        <f aca="false">F18-J18</f>
        <v>18938602.4304899</v>
      </c>
      <c r="I18" s="8" t="n">
        <f aca="false">G18-K18</f>
        <v>18195363.4644723</v>
      </c>
      <c r="J18" s="121"/>
      <c r="K18" s="121"/>
      <c r="L18" s="8" t="n">
        <f aca="false">H18-I18</f>
        <v>743238.966017626</v>
      </c>
      <c r="M18" s="8" t="n">
        <f aca="false">J18-K18</f>
        <v>0</v>
      </c>
      <c r="N18" s="121" t="n">
        <v>2787177.88423236</v>
      </c>
      <c r="O18" s="125" t="n">
        <v>91414555.2301573</v>
      </c>
      <c r="P18" s="5"/>
      <c r="Q18" s="8" t="n">
        <f aca="false">I18*5.5017049523</f>
        <v>100105521.281386</v>
      </c>
      <c r="R18" s="8" t="n">
        <v>17527446.3296216</v>
      </c>
      <c r="S18" s="8" t="n">
        <v>3309206.89933169</v>
      </c>
      <c r="T18" s="125" t="n">
        <v>22762488.8207359</v>
      </c>
      <c r="U18" s="5" t="n">
        <f aca="false">R24/N18</f>
        <v>6.64355738289242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18551760.7910495</v>
      </c>
      <c r="Y18" s="8" t="n">
        <f aca="false">N18*5.1890047538</f>
        <v>14462679.290968</v>
      </c>
      <c r="Z18" s="8" t="n">
        <f aca="false">L18*5.5017049523</f>
        <v>4089081.50008151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2" t="n">
        <v>19471816.3518133</v>
      </c>
      <c r="G19" s="122" t="n">
        <v>18706565.530396</v>
      </c>
      <c r="H19" s="42" t="n">
        <f aca="false">F19-J19</f>
        <v>19471816.3518133</v>
      </c>
      <c r="I19" s="42" t="n">
        <f aca="false">G19-K19</f>
        <v>18706565.530396</v>
      </c>
      <c r="J19" s="123"/>
      <c r="K19" s="123"/>
      <c r="L19" s="42" t="n">
        <f aca="false">H19-I19</f>
        <v>765250.821417317</v>
      </c>
      <c r="M19" s="42" t="n">
        <f aca="false">J19-K19</f>
        <v>0</v>
      </c>
      <c r="N19" s="123" t="n">
        <v>2360820.19908017</v>
      </c>
      <c r="O19" s="124" t="n">
        <v>104116643.411142</v>
      </c>
      <c r="P19" s="7" t="n">
        <v>5.91</v>
      </c>
      <c r="Q19" s="42" t="n">
        <f aca="false">I19*5.5017049523</f>
        <v>102918004.219104</v>
      </c>
      <c r="R19" s="42" t="n">
        <v>18813591.3018501</v>
      </c>
      <c r="S19" s="42" t="n">
        <v>3769022.49148334</v>
      </c>
      <c r="T19" s="124" t="n">
        <v>24440890.5830178</v>
      </c>
      <c r="U19" s="7" t="n">
        <f aca="false">R19/N19</f>
        <v>7.96909112738881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16460491.4698374</v>
      </c>
      <c r="Y19" s="42" t="n">
        <f aca="false">N19*5.1890047538</f>
        <v>12250307.2358941</v>
      </c>
      <c r="Z19" s="42" t="n">
        <f aca="false">L19*5.5017049523</f>
        <v>4210184.2339433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3" t="n">
        <v>18512972.6048935</v>
      </c>
      <c r="G20" s="123" t="n">
        <v>17784795.4304638</v>
      </c>
      <c r="H20" s="42" t="n">
        <f aca="false">F20-J20</f>
        <v>18512972.6048935</v>
      </c>
      <c r="I20" s="42" t="n">
        <f aca="false">G20-K20</f>
        <v>17784795.4304638</v>
      </c>
      <c r="J20" s="123"/>
      <c r="K20" s="123"/>
      <c r="L20" s="42" t="n">
        <f aca="false">H20-I20</f>
        <v>728177.17442967</v>
      </c>
      <c r="M20" s="42" t="n">
        <f aca="false">J20-K20</f>
        <v>0</v>
      </c>
      <c r="N20" s="123" t="n">
        <v>2043321.27732794</v>
      </c>
      <c r="O20" s="124" t="n">
        <v>90764685.8571572</v>
      </c>
      <c r="P20" s="7" t="n">
        <v>5.43</v>
      </c>
      <c r="Q20" s="42" t="n">
        <f aca="false">I20*5.5017049523</f>
        <v>97846697.0954254</v>
      </c>
      <c r="R20" s="42" t="n">
        <v>16989362.3248539</v>
      </c>
      <c r="S20" s="42" t="n">
        <v>3285681.62802909</v>
      </c>
      <c r="T20" s="124" t="n">
        <v>22167728.6392591</v>
      </c>
      <c r="U20" s="7" t="n">
        <f aca="false">R20/N20</f>
        <v>8.31458200595402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14609019.7883069</v>
      </c>
      <c r="Y20" s="42" t="n">
        <f aca="false">N20*5.1890047538</f>
        <v>10602803.8215954</v>
      </c>
      <c r="Z20" s="42" t="n">
        <f aca="false">L20*5.5017049523</f>
        <v>4006215.96671154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3" t="n">
        <v>20157497.8261254</v>
      </c>
      <c r="G21" s="123" t="n">
        <v>19363940.1514728</v>
      </c>
      <c r="H21" s="42" t="n">
        <f aca="false">F21-J21</f>
        <v>20157497.8261254</v>
      </c>
      <c r="I21" s="42" t="n">
        <f aca="false">G21-K21</f>
        <v>19363940.1514728</v>
      </c>
      <c r="J21" s="123"/>
      <c r="K21" s="123"/>
      <c r="L21" s="42" t="n">
        <f aca="false">H21-I21</f>
        <v>793557.674652562</v>
      </c>
      <c r="M21" s="42" t="n">
        <f aca="false">J21-K21</f>
        <v>0</v>
      </c>
      <c r="N21" s="123" t="n">
        <v>3455197.24784243</v>
      </c>
      <c r="O21" s="124" t="n">
        <v>112083822.294624</v>
      </c>
      <c r="P21" s="7" t="n">
        <v>6.14</v>
      </c>
      <c r="Q21" s="42" t="n">
        <f aca="false">I21*5.5017049523</f>
        <v>106534685.427399</v>
      </c>
      <c r="R21" s="42" t="n">
        <v>21412355.8556138</v>
      </c>
      <c r="S21" s="42" t="n">
        <v>4057434.36706539</v>
      </c>
      <c r="T21" s="124" t="n">
        <v>27652287.4723871</v>
      </c>
      <c r="U21" s="7" t="n">
        <f aca="false">R21/N21</f>
        <v>6.19714427851682</v>
      </c>
      <c r="V21" s="42" t="n">
        <f aca="false">K21*5.5017049523</f>
        <v>0</v>
      </c>
      <c r="W21" s="42" t="n">
        <f aca="false">M21*5.5017049523</f>
        <v>0</v>
      </c>
      <c r="X21" s="42" t="n">
        <f aca="false">N21*5.1890047538+L21*5.5017049523</f>
        <v>22294955.1329427</v>
      </c>
      <c r="Y21" s="42" t="n">
        <f aca="false">N21*5.1890047538</f>
        <v>17929034.9443711</v>
      </c>
      <c r="Z21" s="42" t="n">
        <f aca="false">L21*5.5017049523</f>
        <v>4365920.18857167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40"/>
      <c r="B22" s="5"/>
      <c r="C22" s="40" t="n">
        <f aca="false">C18+1</f>
        <v>2017</v>
      </c>
      <c r="D22" s="40" t="n">
        <f aca="false">D18</f>
        <v>1</v>
      </c>
      <c r="E22" s="40" t="n">
        <v>169</v>
      </c>
      <c r="F22" s="121" t="n">
        <v>19322672.8613111</v>
      </c>
      <c r="G22" s="121" t="n">
        <v>18560738.2556432</v>
      </c>
      <c r="H22" s="8" t="n">
        <f aca="false">F22-J22</f>
        <v>19322672.8613111</v>
      </c>
      <c r="I22" s="8" t="n">
        <f aca="false">G22-K22</f>
        <v>18560738.2556432</v>
      </c>
      <c r="J22" s="121"/>
      <c r="K22" s="121"/>
      <c r="L22" s="8" t="n">
        <f aca="false">H22-I22</f>
        <v>761934.605667923</v>
      </c>
      <c r="M22" s="8" t="n">
        <f aca="false">J22-K22</f>
        <v>0</v>
      </c>
      <c r="N22" s="121" t="n">
        <v>3777709.9243059</v>
      </c>
      <c r="O22" s="125" t="n">
        <v>99073334.5554007</v>
      </c>
      <c r="P22" s="5" t="n">
        <v>5.69</v>
      </c>
      <c r="Q22" s="8" t="n">
        <f aca="false">I22*5.5017049523</f>
        <v>102115705.579416</v>
      </c>
      <c r="R22" s="8" t="n">
        <v>20777922.9717703</v>
      </c>
      <c r="S22" s="8" t="n">
        <v>3586454.71090551</v>
      </c>
      <c r="T22" s="125" t="n">
        <v>25889654.8342129</v>
      </c>
      <c r="U22" s="5" t="n">
        <f aca="false">R22/N22</f>
        <v>5.50013722284088</v>
      </c>
      <c r="V22" s="8" t="n">
        <f aca="false">K22*5.5017049523</f>
        <v>0</v>
      </c>
      <c r="W22" s="8" t="n">
        <f aca="false">M22*5.5017049523</f>
        <v>0</v>
      </c>
      <c r="X22" s="8" t="n">
        <f aca="false">N22*5.1890047538+L22*5.5017049523</f>
        <v>23794494.1490327</v>
      </c>
      <c r="Y22" s="8" t="n">
        <f aca="false">N22*5.1890047538</f>
        <v>19602554.7557008</v>
      </c>
      <c r="Z22" s="8" t="n">
        <f aca="false">L22*5.5017049523</f>
        <v>4191939.39333196</v>
      </c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3" t="n">
        <v>20588073.8779619</v>
      </c>
      <c r="G23" s="123" t="n">
        <v>19774739.9938983</v>
      </c>
      <c r="H23" s="42" t="n">
        <f aca="false">F23-J23</f>
        <v>20588073.8779619</v>
      </c>
      <c r="I23" s="42" t="n">
        <f aca="false">G23-K23</f>
        <v>19774739.9938983</v>
      </c>
      <c r="J23" s="123"/>
      <c r="K23" s="123"/>
      <c r="L23" s="42" t="n">
        <f aca="false">H23-I23</f>
        <v>813333.884063564</v>
      </c>
      <c r="M23" s="42" t="n">
        <f aca="false">J23-K23</f>
        <v>0</v>
      </c>
      <c r="N23" s="123" t="n">
        <v>3480220.1486442</v>
      </c>
      <c r="O23" s="124" t="n">
        <v>118311548.494431</v>
      </c>
      <c r="P23" s="7"/>
      <c r="Q23" s="42" t="n">
        <f aca="false">I23*5.5017049523</f>
        <v>108794784.954875</v>
      </c>
      <c r="R23" s="42" t="n">
        <v>18535352.9612218</v>
      </c>
      <c r="S23" s="42" t="n">
        <v>4282878.0554984</v>
      </c>
      <c r="T23" s="124" t="n">
        <v>24020927.7863425</v>
      </c>
      <c r="U23" s="7" t="n">
        <f aca="false">R23/N23</f>
        <v>5.32591392772744</v>
      </c>
      <c r="V23" s="42" t="n">
        <f aca="false">K23*5.5017049523</f>
        <v>0</v>
      </c>
      <c r="W23" s="42" t="n">
        <f aca="false">M23*5.5017049523</f>
        <v>0</v>
      </c>
      <c r="X23" s="42" t="n">
        <f aca="false">N23*5.1890047538+L23*5.5017049523</f>
        <v>22533601.9534112</v>
      </c>
      <c r="Y23" s="42" t="n">
        <f aca="false">N23*5.1890047538</f>
        <v>18058878.8955853</v>
      </c>
      <c r="Z23" s="42" t="n">
        <f aca="false">L23*5.5017049523</f>
        <v>4474723.05782591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3" t="n">
        <v>19771157.4021549</v>
      </c>
      <c r="G24" s="123" t="n">
        <v>18990379.5369209</v>
      </c>
      <c r="H24" s="42" t="n">
        <f aca="false">F24-J24</f>
        <v>19771157.4021549</v>
      </c>
      <c r="I24" s="42" t="n">
        <f aca="false">G24-K24</f>
        <v>18990379.5369209</v>
      </c>
      <c r="J24" s="123"/>
      <c r="K24" s="123"/>
      <c r="L24" s="42" t="n">
        <f aca="false">H24-I24</f>
        <v>780777.865234014</v>
      </c>
      <c r="M24" s="42" t="n">
        <f aca="false">J24-K24</f>
        <v>0</v>
      </c>
      <c r="N24" s="123" t="n">
        <v>3126537.14189256</v>
      </c>
      <c r="O24" s="124" t="n">
        <v>103254577.736778</v>
      </c>
      <c r="P24" s="7"/>
      <c r="Q24" s="42" t="n">
        <f aca="false">I24*5.5017049523</f>
        <v>104479465.144334</v>
      </c>
      <c r="R24" s="42" t="n">
        <v>18516776.2102264</v>
      </c>
      <c r="S24" s="42" t="n">
        <v>3737815.71407136</v>
      </c>
      <c r="T24" s="124" t="n">
        <v>24278813.7103198</v>
      </c>
      <c r="U24" s="7" t="n">
        <f aca="false">R24/N24</f>
        <v>5.92245521798529</v>
      </c>
      <c r="V24" s="42" t="n">
        <f aca="false">K24*5.5017049523</f>
        <v>0</v>
      </c>
      <c r="W24" s="42" t="n">
        <f aca="false">M24*5.5017049523</f>
        <v>0</v>
      </c>
      <c r="X24" s="42" t="n">
        <f aca="false">N24*5.1890047538+L24*5.5017049523</f>
        <v>20519225.5400169</v>
      </c>
      <c r="Y24" s="42" t="n">
        <f aca="false">N24*5.1890047538</f>
        <v>16223616.0922128</v>
      </c>
      <c r="Z24" s="42" t="n">
        <f aca="false">L24*5.5017049523</f>
        <v>4295609.4478042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3" t="n">
        <v>21534311.4894563</v>
      </c>
      <c r="G25" s="123" t="n">
        <v>20682353.0675682</v>
      </c>
      <c r="H25" s="42" t="n">
        <f aca="false">F25-J25</f>
        <v>21534311.4894563</v>
      </c>
      <c r="I25" s="42" t="n">
        <f aca="false">G25-K25</f>
        <v>20682353.0675682</v>
      </c>
      <c r="J25" s="123"/>
      <c r="K25" s="123"/>
      <c r="L25" s="42" t="n">
        <f aca="false">H25-I25</f>
        <v>851958.421888162</v>
      </c>
      <c r="M25" s="42" t="n">
        <f aca="false">J25-K25</f>
        <v>0</v>
      </c>
      <c r="N25" s="123" t="n">
        <v>3567264.77388216</v>
      </c>
      <c r="O25" s="126" t="n">
        <v>124728426.724285</v>
      </c>
      <c r="Q25" s="42" t="n">
        <f aca="false">I25*5.5017049523</f>
        <v>113788204.297057</v>
      </c>
      <c r="R25" s="42" t="n">
        <v>18747481.3987943</v>
      </c>
      <c r="S25" s="42" t="n">
        <v>4515169.04741912</v>
      </c>
      <c r="T25" s="126" t="n">
        <v>24785174.0476736</v>
      </c>
      <c r="V25" s="42" t="n">
        <f aca="false">K25*5.5017049523</f>
        <v>0</v>
      </c>
      <c r="W25" s="42" t="n">
        <f aca="false">M25*5.5017049523</f>
        <v>0</v>
      </c>
      <c r="X25" s="42" t="n">
        <f aca="false">N25*5.1890047538+L25*5.5017049523</f>
        <v>23197777.7385936</v>
      </c>
      <c r="Y25" s="42" t="n">
        <f aca="false">N25*5.1890047538</f>
        <v>18510553.8697378</v>
      </c>
      <c r="Z25" s="42" t="n">
        <f aca="false">L25*5.5017049523</f>
        <v>4687223.86885579</v>
      </c>
    </row>
    <row r="26" customFormat="false" ht="12.8" hidden="false" customHeight="false" outlineLevel="0" collapsed="false">
      <c r="A26" s="40"/>
      <c r="B26" s="5"/>
      <c r="C26" s="40" t="n">
        <f aca="false">C22+1</f>
        <v>2018</v>
      </c>
      <c r="D26" s="40" t="n">
        <f aca="false">D22</f>
        <v>1</v>
      </c>
      <c r="E26" s="40" t="n">
        <v>173</v>
      </c>
      <c r="F26" s="121" t="n">
        <v>19948555.5829496</v>
      </c>
      <c r="G26" s="121" t="n">
        <v>19160656.9799961</v>
      </c>
      <c r="H26" s="8" t="n">
        <f aca="false">F26-J26</f>
        <v>19948555.5829496</v>
      </c>
      <c r="I26" s="8" t="n">
        <f aca="false">G26-K26</f>
        <v>19160656.9799961</v>
      </c>
      <c r="J26" s="121"/>
      <c r="K26" s="121"/>
      <c r="L26" s="8" t="n">
        <f aca="false">H26-I26</f>
        <v>787898.602953561</v>
      </c>
      <c r="M26" s="8" t="n">
        <f aca="false">J26-K26</f>
        <v>0</v>
      </c>
      <c r="N26" s="121" t="n">
        <v>3726476.37955283</v>
      </c>
      <c r="O26" s="5"/>
      <c r="P26" s="5"/>
      <c r="Q26" s="8" t="n">
        <f aca="false">I26*5.5017049523</f>
        <v>105416281.396166</v>
      </c>
      <c r="R26" s="8"/>
      <c r="S26" s="8"/>
      <c r="T26" s="5"/>
      <c r="U26" s="5"/>
      <c r="V26" s="8" t="n">
        <f aca="false">K26*5.5017049523</f>
        <v>0</v>
      </c>
      <c r="W26" s="8" t="n">
        <f aca="false">M26*5.5017049523</f>
        <v>0</v>
      </c>
      <c r="X26" s="8" t="n">
        <f aca="false">N26*5.1890047538+L26*5.5017049523</f>
        <v>23671489.2942029</v>
      </c>
      <c r="Y26" s="8" t="n">
        <f aca="false">N26*5.1890047538</f>
        <v>19336703.648423</v>
      </c>
      <c r="Z26" s="8" t="n">
        <f aca="false">L26*5.5017049523</f>
        <v>4334785.64577986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3" t="n">
        <v>21429739.9717399</v>
      </c>
      <c r="G27" s="123" t="n">
        <v>20581124.3725295</v>
      </c>
      <c r="H27" s="42" t="n">
        <f aca="false">F27-J27</f>
        <v>21429739.9717399</v>
      </c>
      <c r="I27" s="42" t="n">
        <f aca="false">G27-K27</f>
        <v>20581124.3725295</v>
      </c>
      <c r="J27" s="123"/>
      <c r="K27" s="123"/>
      <c r="L27" s="42" t="n">
        <f aca="false">H27-I27</f>
        <v>848615.599210467</v>
      </c>
      <c r="M27" s="42" t="n">
        <f aca="false">J27-K27</f>
        <v>0</v>
      </c>
      <c r="N27" s="123" t="n">
        <v>3545054.34815978</v>
      </c>
      <c r="O27" s="7"/>
      <c r="P27" s="7"/>
      <c r="Q27" s="42" t="n">
        <f aca="false">I27*5.5017049523</f>
        <v>113231273.884248</v>
      </c>
      <c r="R27" s="42"/>
      <c r="S27" s="42"/>
      <c r="T27" s="7"/>
      <c r="U27" s="7"/>
      <c r="V27" s="42" t="n">
        <f aca="false">K27*5.5017049523</f>
        <v>0</v>
      </c>
      <c r="W27" s="42" t="n">
        <f aca="false">M27*5.5017049523</f>
        <v>0</v>
      </c>
      <c r="X27" s="42" t="n">
        <f aca="false">N27*5.1890047538+L27*5.5017049523</f>
        <v>23064136.5098557</v>
      </c>
      <c r="Y27" s="42" t="n">
        <f aca="false">N27*5.1890047538</f>
        <v>18395303.8650804</v>
      </c>
      <c r="Z27" s="42" t="n">
        <f aca="false">L27*5.5017049523</f>
        <v>4668832.64477526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3" t="n">
        <v>19172386.444504</v>
      </c>
      <c r="G28" s="123" t="n">
        <v>18415211.0341632</v>
      </c>
      <c r="H28" s="42" t="n">
        <f aca="false">F28-J28</f>
        <v>19172386.444504</v>
      </c>
      <c r="I28" s="42" t="n">
        <f aca="false">G28-K28</f>
        <v>18415211.0341632</v>
      </c>
      <c r="J28" s="123"/>
      <c r="K28" s="123"/>
      <c r="L28" s="42" t="n">
        <f aca="false">H28-I28</f>
        <v>757175.410340805</v>
      </c>
      <c r="M28" s="42" t="n">
        <f aca="false">J28-K28</f>
        <v>0</v>
      </c>
      <c r="N28" s="123" t="n">
        <v>2985460.98784536</v>
      </c>
      <c r="O28" s="7"/>
      <c r="P28" s="7"/>
      <c r="Q28" s="42" t="n">
        <f aca="false">I28*5.5017049523</f>
        <v>101315057.744305</v>
      </c>
      <c r="R28" s="42"/>
      <c r="S28" s="42"/>
      <c r="T28" s="7"/>
      <c r="U28" s="7"/>
      <c r="V28" s="42" t="n">
        <f aca="false">K28*5.5017049523</f>
        <v>0</v>
      </c>
      <c r="W28" s="42" t="n">
        <f aca="false">M28*5.5017049523</f>
        <v>0</v>
      </c>
      <c r="X28" s="42" t="n">
        <f aca="false">N28*5.1890047538+L28*5.5017049523</f>
        <v>19657326.9630458</v>
      </c>
      <c r="Y28" s="42" t="n">
        <f aca="false">N28*5.1890047538</f>
        <v>15491571.258214</v>
      </c>
      <c r="Z28" s="42" t="n">
        <f aca="false">L28*5.5017049523</f>
        <v>4165755.70483179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3" t="n">
        <v>19296168.7197321</v>
      </c>
      <c r="G29" s="123" t="n">
        <v>18533209.8516123</v>
      </c>
      <c r="H29" s="42" t="n">
        <f aca="false">F29-J29</f>
        <v>19296168.7197321</v>
      </c>
      <c r="I29" s="42" t="n">
        <f aca="false">G29-K29</f>
        <v>18533209.8516123</v>
      </c>
      <c r="J29" s="123"/>
      <c r="K29" s="123"/>
      <c r="L29" s="42" t="n">
        <f aca="false">H29-I29</f>
        <v>762958.868119732</v>
      </c>
      <c r="M29" s="42" t="n">
        <f aca="false">J29-K29</f>
        <v>0</v>
      </c>
      <c r="N29" s="123" t="n">
        <v>3012864.24956994</v>
      </c>
      <c r="O29" s="7"/>
      <c r="P29" s="7"/>
      <c r="Q29" s="42" t="n">
        <f aca="false">I29*5.5017049523</f>
        <v>101964252.422631</v>
      </c>
      <c r="R29" s="42"/>
      <c r="S29" s="42"/>
      <c r="T29" s="7"/>
      <c r="U29" s="7"/>
      <c r="V29" s="42" t="n">
        <f aca="false">K29*5.5017049523</f>
        <v>0</v>
      </c>
      <c r="W29" s="42" t="n">
        <f aca="false">M29*5.5017049523</f>
        <v>0</v>
      </c>
      <c r="X29" s="42" t="n">
        <f aca="false">N29*5.1890047538+L29*5.5017049523</f>
        <v>19831341.496708</v>
      </c>
      <c r="Y29" s="42" t="n">
        <f aca="false">N29*5.1890047538</f>
        <v>15633766.9135725</v>
      </c>
      <c r="Z29" s="42" t="n">
        <f aca="false">L29*5.5017049523</f>
        <v>4197574.58313553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40"/>
      <c r="B30" s="5"/>
      <c r="C30" s="40" t="n">
        <f aca="false">C26+1</f>
        <v>2019</v>
      </c>
      <c r="D30" s="40" t="n">
        <f aca="false">D26</f>
        <v>1</v>
      </c>
      <c r="E30" s="40" t="n">
        <v>177</v>
      </c>
      <c r="F30" s="121" t="n">
        <v>17684434.5966824</v>
      </c>
      <c r="G30" s="121" t="n">
        <v>16985354.6105647</v>
      </c>
      <c r="H30" s="8" t="n">
        <f aca="false">F30-J30</f>
        <v>17684434.5966824</v>
      </c>
      <c r="I30" s="8" t="n">
        <f aca="false">G30-K30</f>
        <v>16985354.6105647</v>
      </c>
      <c r="J30" s="121"/>
      <c r="K30" s="121"/>
      <c r="L30" s="8" t="n">
        <f aca="false">H30-I30</f>
        <v>699079.986117668</v>
      </c>
      <c r="M30" s="8" t="n">
        <f aca="false">J30-K30</f>
        <v>0</v>
      </c>
      <c r="N30" s="121" t="n">
        <v>3188833.56147129</v>
      </c>
      <c r="O30" s="5"/>
      <c r="P30" s="5"/>
      <c r="Q30" s="8" t="n">
        <f aca="false">I30*5.5017049523</f>
        <v>93448409.5775155</v>
      </c>
      <c r="R30" s="8"/>
      <c r="S30" s="8"/>
      <c r="T30" s="5"/>
      <c r="U30" s="5"/>
      <c r="V30" s="8" t="n">
        <f aca="false">K30*5.5017049523</f>
        <v>0</v>
      </c>
      <c r="W30" s="8" t="n">
        <f aca="false">M30*5.5017049523</f>
        <v>0</v>
      </c>
      <c r="X30" s="8" t="n">
        <f aca="false">N30*5.1890047538+L30*5.5017049523</f>
        <v>20393004.3312289</v>
      </c>
      <c r="Y30" s="8" t="n">
        <f aca="false">N30*5.1890047538</f>
        <v>16546872.5095515</v>
      </c>
      <c r="Z30" s="8" t="n">
        <f aca="false">L30*5.5017049523</f>
        <v>3846131.82167739</v>
      </c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3" t="n">
        <v>20592051.1240859</v>
      </c>
      <c r="G31" s="123" t="n">
        <v>19774453.7441323</v>
      </c>
      <c r="H31" s="42" t="n">
        <f aca="false">F31-J31</f>
        <v>20592051.1240859</v>
      </c>
      <c r="I31" s="42" t="n">
        <f aca="false">G31-K31</f>
        <v>19774453.7441323</v>
      </c>
      <c r="J31" s="123"/>
      <c r="K31" s="123"/>
      <c r="L31" s="42" t="n">
        <f aca="false">H31-I31</f>
        <v>817597.379953589</v>
      </c>
      <c r="M31" s="42" t="n">
        <f aca="false">J31-K31</f>
        <v>0</v>
      </c>
      <c r="N31" s="123" t="n">
        <v>3386183.66984505</v>
      </c>
      <c r="O31" s="7"/>
      <c r="P31" s="7"/>
      <c r="Q31" s="42" t="n">
        <f aca="false">I31*5.5017049523</f>
        <v>108793210.09312</v>
      </c>
      <c r="R31" s="42"/>
      <c r="S31" s="42"/>
      <c r="T31" s="7"/>
      <c r="U31" s="7"/>
      <c r="V31" s="42" t="n">
        <f aca="false">K31*5.5017049523</f>
        <v>0</v>
      </c>
      <c r="W31" s="42" t="n">
        <f aca="false">M31*5.5017049523</f>
        <v>0</v>
      </c>
      <c r="X31" s="42" t="n">
        <f aca="false">N31*5.1890047538+L31*5.5017049523</f>
        <v>22069102.7143441</v>
      </c>
      <c r="Y31" s="42" t="n">
        <f aca="false">N31*5.1890047538</f>
        <v>17570923.1600659</v>
      </c>
      <c r="Z31" s="42" t="n">
        <f aca="false">L31*5.5017049523</f>
        <v>4498179.55427817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3" t="n">
        <v>18889378.6226711</v>
      </c>
      <c r="G32" s="123" t="n">
        <v>18139258.8848769</v>
      </c>
      <c r="H32" s="42" t="n">
        <f aca="false">F32-J32</f>
        <v>18889378.6226711</v>
      </c>
      <c r="I32" s="42" t="n">
        <f aca="false">G32-K32</f>
        <v>18139258.8848769</v>
      </c>
      <c r="J32" s="123"/>
      <c r="K32" s="123"/>
      <c r="L32" s="42" t="n">
        <f aca="false">H32-I32</f>
        <v>750119.737794276</v>
      </c>
      <c r="M32" s="42" t="n">
        <f aca="false">J32-K32</f>
        <v>0</v>
      </c>
      <c r="N32" s="123" t="n">
        <v>2915690.79372811</v>
      </c>
      <c r="O32" s="7"/>
      <c r="P32" s="7"/>
      <c r="Q32" s="42" t="n">
        <f aca="false">I32*5.5017049523</f>
        <v>99796850.4379787</v>
      </c>
      <c r="R32" s="42"/>
      <c r="S32" s="42"/>
      <c r="T32" s="7"/>
      <c r="U32" s="7"/>
      <c r="V32" s="42" t="n">
        <f aca="false">K32*5.5017049523</f>
        <v>0</v>
      </c>
      <c r="W32" s="42" t="n">
        <f aca="false">M32*5.5017049523</f>
        <v>0</v>
      </c>
      <c r="X32" s="42" t="n">
        <f aca="false">N32*5.1890047538+L32*5.5017049523</f>
        <v>19256470.8655068</v>
      </c>
      <c r="Y32" s="42" t="n">
        <f aca="false">N32*5.1890047538</f>
        <v>15129533.389266</v>
      </c>
      <c r="Z32" s="42" t="n">
        <f aca="false">L32*5.5017049523</f>
        <v>4126937.47624075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3" t="n">
        <v>20296119.2571702</v>
      </c>
      <c r="G33" s="123" t="n">
        <v>19487744.2449492</v>
      </c>
      <c r="H33" s="42" t="n">
        <f aca="false">F33-J33</f>
        <v>20296119.2571702</v>
      </c>
      <c r="I33" s="42" t="n">
        <f aca="false">G33-K33</f>
        <v>19487744.2449492</v>
      </c>
      <c r="J33" s="123"/>
      <c r="K33" s="123"/>
      <c r="L33" s="42" t="n">
        <f aca="false">H33-I33</f>
        <v>808375.012220968</v>
      </c>
      <c r="M33" s="42" t="n">
        <f aca="false">J33-K33</f>
        <v>0</v>
      </c>
      <c r="N33" s="123" t="n">
        <v>3234538.67667026</v>
      </c>
      <c r="O33" s="7"/>
      <c r="P33" s="7"/>
      <c r="Q33" s="42" t="n">
        <f aca="false">I33*5.5017049523</f>
        <v>107215819.021593</v>
      </c>
      <c r="R33" s="42"/>
      <c r="S33" s="42"/>
      <c r="T33" s="7"/>
      <c r="U33" s="7"/>
      <c r="V33" s="42" t="n">
        <f aca="false">K33*5.5017049523</f>
        <v>0</v>
      </c>
      <c r="W33" s="42" t="n">
        <f aca="false">M33*5.5017049523</f>
        <v>0</v>
      </c>
      <c r="X33" s="42" t="n">
        <f aca="false">N33*5.1890047538+L33*5.5017049523</f>
        <v>21231477.3776436</v>
      </c>
      <c r="Y33" s="42" t="n">
        <f aca="false">N33*5.1890047538</f>
        <v>16784036.569592</v>
      </c>
      <c r="Z33" s="42" t="n">
        <f aca="false">L33*5.5017049523</f>
        <v>4447440.80805167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40"/>
      <c r="B34" s="5"/>
      <c r="C34" s="40" t="n">
        <f aca="false">C30+1</f>
        <v>2020</v>
      </c>
      <c r="D34" s="40" t="n">
        <f aca="false">D30</f>
        <v>1</v>
      </c>
      <c r="E34" s="40" t="n">
        <v>181</v>
      </c>
      <c r="F34" s="121" t="n">
        <v>18259985.4747412</v>
      </c>
      <c r="G34" s="121" t="n">
        <v>17533170.3621347</v>
      </c>
      <c r="H34" s="8" t="n">
        <f aca="false">F34-J34</f>
        <v>18259985.4747412</v>
      </c>
      <c r="I34" s="8" t="n">
        <f aca="false">G34-K34</f>
        <v>17533170.3621347</v>
      </c>
      <c r="J34" s="121"/>
      <c r="K34" s="121"/>
      <c r="L34" s="8" t="n">
        <f aca="false">H34-I34</f>
        <v>726815.112606451</v>
      </c>
      <c r="M34" s="8" t="n">
        <f aca="false">J34-K34</f>
        <v>0</v>
      </c>
      <c r="N34" s="121" t="n">
        <v>3159496.22685139</v>
      </c>
      <c r="O34" s="5"/>
      <c r="P34" s="5"/>
      <c r="Q34" s="8" t="n">
        <f aca="false">I34*5.5017049523</f>
        <v>96462330.2108762</v>
      </c>
      <c r="R34" s="8"/>
      <c r="S34" s="8"/>
      <c r="T34" s="5"/>
      <c r="U34" s="5"/>
      <c r="V34" s="8" t="n">
        <f aca="false">K34*5.5017049523</f>
        <v>0</v>
      </c>
      <c r="W34" s="8" t="n">
        <f aca="false">M34*5.5017049523</f>
        <v>0</v>
      </c>
      <c r="X34" s="8" t="n">
        <f aca="false">N34*5.1890047538+L34*5.5017049523</f>
        <v>20393363.2451784</v>
      </c>
      <c r="Y34" s="8" t="n">
        <f aca="false">N34*5.1890047538</f>
        <v>16394640.940745</v>
      </c>
      <c r="Z34" s="8" t="n">
        <f aca="false">L34*5.5017049523</f>
        <v>3998722.30443339</v>
      </c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3" t="n">
        <v>20579325.4141794</v>
      </c>
      <c r="G35" s="123" t="n">
        <v>19758928.430941</v>
      </c>
      <c r="H35" s="42" t="n">
        <f aca="false">F35-J35</f>
        <v>20579325.4141794</v>
      </c>
      <c r="I35" s="42" t="n">
        <f aca="false">G35-K35</f>
        <v>19758928.430941</v>
      </c>
      <c r="J35" s="123"/>
      <c r="K35" s="123"/>
      <c r="L35" s="42" t="n">
        <f aca="false">H35-I35</f>
        <v>820396.983238451</v>
      </c>
      <c r="M35" s="42" t="n">
        <f aca="false">J35-K35</f>
        <v>0</v>
      </c>
      <c r="N35" s="123" t="n">
        <v>3082036.38623703</v>
      </c>
      <c r="O35" s="7"/>
      <c r="P35" s="7"/>
      <c r="Q35" s="42" t="n">
        <f aca="false">I35*5.5017049523</f>
        <v>108707794.400649</v>
      </c>
      <c r="R35" s="42"/>
      <c r="S35" s="42"/>
      <c r="T35" s="7"/>
      <c r="U35" s="7"/>
      <c r="V35" s="42" t="n">
        <f aca="false">K35*5.5017049523</f>
        <v>0</v>
      </c>
      <c r="W35" s="42" t="n">
        <f aca="false">M35*5.5017049523</f>
        <v>0</v>
      </c>
      <c r="X35" s="42" t="n">
        <f aca="false">N35*5.1890047538+L35*5.5017049523</f>
        <v>20506283.6051035</v>
      </c>
      <c r="Y35" s="42" t="n">
        <f aca="false">N35*5.1890047538</f>
        <v>15992701.4595685</v>
      </c>
      <c r="Z35" s="42" t="n">
        <f aca="false">L35*5.5017049523</f>
        <v>4513582.14553497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3" t="n">
        <v>18854973.7937147</v>
      </c>
      <c r="G36" s="123" t="n">
        <v>18102483.7958778</v>
      </c>
      <c r="H36" s="42" t="n">
        <f aca="false">F36-J36</f>
        <v>18854973.7937147</v>
      </c>
      <c r="I36" s="42" t="n">
        <f aca="false">G36-K36</f>
        <v>18102483.7958778</v>
      </c>
      <c r="J36" s="123"/>
      <c r="K36" s="123"/>
      <c r="L36" s="42" t="n">
        <f aca="false">H36-I36</f>
        <v>752489.997836899</v>
      </c>
      <c r="M36" s="42" t="n">
        <f aca="false">J36-K36</f>
        <v>0</v>
      </c>
      <c r="N36" s="123" t="n">
        <v>2644522.12767032</v>
      </c>
      <c r="O36" s="7"/>
      <c r="P36" s="7"/>
      <c r="Q36" s="42" t="n">
        <f aca="false">I36*5.5017049523</f>
        <v>99594524.7487114</v>
      </c>
      <c r="R36" s="42"/>
      <c r="S36" s="42"/>
      <c r="T36" s="7"/>
      <c r="U36" s="7"/>
      <c r="V36" s="42" t="n">
        <f aca="false">K36*5.5017049523</f>
        <v>0</v>
      </c>
      <c r="W36" s="42" t="n">
        <f aca="false">M36*5.5017049523</f>
        <v>0</v>
      </c>
      <c r="X36" s="42" t="n">
        <f aca="false">N36*5.1890047538+L36*5.5017049523</f>
        <v>17862415.8396661</v>
      </c>
      <c r="Y36" s="42" t="n">
        <f aca="false">N36*5.1890047538</f>
        <v>13722437.8920106</v>
      </c>
      <c r="Z36" s="42" t="n">
        <f aca="false">L36*5.5017049523</f>
        <v>4139977.94765548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3" t="n">
        <v>20381899.9555773</v>
      </c>
      <c r="G37" s="123" t="n">
        <v>19567350.0487246</v>
      </c>
      <c r="H37" s="42" t="n">
        <f aca="false">F37-J37</f>
        <v>20381899.9555773</v>
      </c>
      <c r="I37" s="42" t="n">
        <f aca="false">G37-K37</f>
        <v>19567350.0487246</v>
      </c>
      <c r="J37" s="123"/>
      <c r="K37" s="123"/>
      <c r="L37" s="42" t="n">
        <f aca="false">H37-I37</f>
        <v>814549.906852622</v>
      </c>
      <c r="M37" s="42" t="n">
        <f aca="false">J37-K37</f>
        <v>0</v>
      </c>
      <c r="N37" s="123" t="n">
        <v>2946615.95574474</v>
      </c>
      <c r="O37" s="7"/>
      <c r="P37" s="7"/>
      <c r="Q37" s="42" t="n">
        <f aca="false">I37*5.5017049523</f>
        <v>107653786.666456</v>
      </c>
      <c r="R37" s="42"/>
      <c r="S37" s="42"/>
      <c r="T37" s="7"/>
      <c r="U37" s="7"/>
      <c r="V37" s="42" t="n">
        <f aca="false">K37*5.5017049523</f>
        <v>0</v>
      </c>
      <c r="W37" s="42" t="n">
        <f aca="false">M37*5.5017049523</f>
        <v>0</v>
      </c>
      <c r="X37" s="42" t="n">
        <f aca="false">N37*5.1890047538+L37*5.5017049523</f>
        <v>19771417.4584089</v>
      </c>
      <c r="Y37" s="42" t="n">
        <f aca="false">N37*5.1890047538</f>
        <v>15290004.2019824</v>
      </c>
      <c r="Z37" s="42" t="n">
        <f aca="false">L37*5.5017049523</f>
        <v>4481413.25642657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40"/>
      <c r="B38" s="5"/>
      <c r="C38" s="40" t="n">
        <f aca="false">C34+1</f>
        <v>2021</v>
      </c>
      <c r="D38" s="40" t="n">
        <f aca="false">D34</f>
        <v>1</v>
      </c>
      <c r="E38" s="40" t="n">
        <v>185</v>
      </c>
      <c r="F38" s="121" t="n">
        <v>19070776.3462726</v>
      </c>
      <c r="G38" s="121" t="n">
        <v>18306190.0095236</v>
      </c>
      <c r="H38" s="8" t="n">
        <f aca="false">F38-J38</f>
        <v>19070776.3462726</v>
      </c>
      <c r="I38" s="8" t="n">
        <f aca="false">G38-K38</f>
        <v>18306190.0095236</v>
      </c>
      <c r="J38" s="121"/>
      <c r="K38" s="121"/>
      <c r="L38" s="8" t="n">
        <f aca="false">H38-I38</f>
        <v>764586.336748947</v>
      </c>
      <c r="M38" s="8" t="n">
        <f aca="false">J38-K38</f>
        <v>0</v>
      </c>
      <c r="N38" s="121" t="n">
        <v>3073365.75104981</v>
      </c>
      <c r="O38" s="5"/>
      <c r="P38" s="5"/>
      <c r="Q38" s="8" t="n">
        <f aca="false">I38*5.5017049523</f>
        <v>100715256.233141</v>
      </c>
      <c r="R38" s="8"/>
      <c r="S38" s="8"/>
      <c r="T38" s="5"/>
      <c r="U38" s="5"/>
      <c r="V38" s="8" t="n">
        <f aca="false">K38*5.5017049523</f>
        <v>0</v>
      </c>
      <c r="W38" s="8" t="n">
        <f aca="false">M38*5.5017049523</f>
        <v>0</v>
      </c>
      <c r="X38" s="8" t="n">
        <f aca="false">N38*5.1890047538+L38*5.5017049523</f>
        <v>20154237.9277161</v>
      </c>
      <c r="Y38" s="8" t="n">
        <f aca="false">N38*5.1890047538</f>
        <v>15947709.4923636</v>
      </c>
      <c r="Z38" s="8" t="n">
        <f aca="false">L38*5.5017049523</f>
        <v>4206528.43535259</v>
      </c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3" t="n">
        <v>21571021.9060538</v>
      </c>
      <c r="G39" s="123" t="n">
        <v>20705868.4172546</v>
      </c>
      <c r="H39" s="42" t="n">
        <f aca="false">F39-J39</f>
        <v>21571021.9060538</v>
      </c>
      <c r="I39" s="42" t="n">
        <f aca="false">G39-K39</f>
        <v>20705868.4172546</v>
      </c>
      <c r="J39" s="123"/>
      <c r="K39" s="123"/>
      <c r="L39" s="42" t="n">
        <f aca="false">H39-I39</f>
        <v>865153.488799229</v>
      </c>
      <c r="M39" s="42" t="n">
        <f aca="false">J39-K39</f>
        <v>0</v>
      </c>
      <c r="N39" s="123" t="n">
        <v>3049447.62539138</v>
      </c>
      <c r="O39" s="7"/>
      <c r="P39" s="7"/>
      <c r="Q39" s="42" t="n">
        <f aca="false">I39*5.5017049523</f>
        <v>113917578.812882</v>
      </c>
      <c r="R39" s="42"/>
      <c r="S39" s="42"/>
      <c r="T39" s="7"/>
      <c r="U39" s="7"/>
      <c r="V39" s="42" t="n">
        <f aca="false">K39*5.5017049523</f>
        <v>0</v>
      </c>
      <c r="W39" s="42" t="n">
        <f aca="false">M39*5.5017049523</f>
        <v>0</v>
      </c>
      <c r="X39" s="42" t="n">
        <f aca="false">N39*5.1890047538+L39*5.5017049523</f>
        <v>20583417.4584463</v>
      </c>
      <c r="Y39" s="42" t="n">
        <f aca="false">N39*5.1890047538</f>
        <v>15823598.22462</v>
      </c>
      <c r="Z39" s="42" t="n">
        <f aca="false">L39*5.5017049523</f>
        <v>4759819.23382634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3" t="n">
        <v>20296542.5618051</v>
      </c>
      <c r="G40" s="123" t="n">
        <v>19481267.5798957</v>
      </c>
      <c r="H40" s="42" t="n">
        <f aca="false">F40-J40</f>
        <v>20296542.5618051</v>
      </c>
      <c r="I40" s="42" t="n">
        <f aca="false">G40-K40</f>
        <v>19481267.5798957</v>
      </c>
      <c r="J40" s="123"/>
      <c r="K40" s="123"/>
      <c r="L40" s="42" t="n">
        <f aca="false">H40-I40</f>
        <v>815274.981909391</v>
      </c>
      <c r="M40" s="42" t="n">
        <f aca="false">J40-K40</f>
        <v>0</v>
      </c>
      <c r="N40" s="123" t="n">
        <v>2660805.07262437</v>
      </c>
      <c r="O40" s="7"/>
      <c r="P40" s="7"/>
      <c r="Q40" s="42" t="n">
        <f aca="false">I40*5.5017049523</f>
        <v>107180186.321394</v>
      </c>
      <c r="R40" s="42"/>
      <c r="S40" s="42"/>
      <c r="T40" s="7"/>
      <c r="U40" s="7"/>
      <c r="V40" s="42" t="n">
        <f aca="false">K40*5.5017049523</f>
        <v>0</v>
      </c>
      <c r="W40" s="42" t="n">
        <f aca="false">M40*5.5017049523</f>
        <v>0</v>
      </c>
      <c r="X40" s="42" t="n">
        <f aca="false">N40*5.1890047538+L40*5.5017049523</f>
        <v>18292332.5762402</v>
      </c>
      <c r="Y40" s="42" t="n">
        <f aca="false">N40*5.1890047538</f>
        <v>13806930.170783</v>
      </c>
      <c r="Z40" s="42" t="n">
        <f aca="false">L40*5.5017049523</f>
        <v>4485402.40545719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3" t="n">
        <v>22405242.8658573</v>
      </c>
      <c r="G41" s="123" t="n">
        <v>21504138.0707829</v>
      </c>
      <c r="H41" s="42" t="n">
        <f aca="false">F41-J41</f>
        <v>22405242.8658573</v>
      </c>
      <c r="I41" s="42" t="n">
        <f aca="false">G41-K41</f>
        <v>21504138.0707829</v>
      </c>
      <c r="J41" s="123"/>
      <c r="K41" s="123"/>
      <c r="L41" s="42" t="n">
        <f aca="false">H41-I41</f>
        <v>901104.79507437</v>
      </c>
      <c r="M41" s="42" t="n">
        <f aca="false">J41-K41</f>
        <v>0</v>
      </c>
      <c r="N41" s="123" t="n">
        <v>3082776.10831098</v>
      </c>
      <c r="O41" s="7"/>
      <c r="P41" s="7"/>
      <c r="Q41" s="42" t="n">
        <f aca="false">I41*5.5017049523</f>
        <v>118309422.918969</v>
      </c>
      <c r="R41" s="42"/>
      <c r="S41" s="42"/>
      <c r="T41" s="7"/>
      <c r="U41" s="7"/>
      <c r="V41" s="42" t="n">
        <f aca="false">K41*5.5017049523</f>
        <v>0</v>
      </c>
      <c r="W41" s="42" t="n">
        <f aca="false">M41*5.5017049523</f>
        <v>0</v>
      </c>
      <c r="X41" s="42" t="n">
        <f aca="false">N41*5.1890047538+L41*5.5017049523</f>
        <v>20954152.5945286</v>
      </c>
      <c r="Y41" s="42" t="n">
        <f aca="false">N41*5.1890047538</f>
        <v>15996539.8809267</v>
      </c>
      <c r="Z41" s="42" t="n">
        <f aca="false">L41*5.5017049523</f>
        <v>4957612.71360194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40"/>
      <c r="B42" s="5"/>
      <c r="C42" s="40" t="n">
        <f aca="false">C38+1</f>
        <v>2022</v>
      </c>
      <c r="D42" s="40" t="n">
        <f aca="false">D38</f>
        <v>1</v>
      </c>
      <c r="E42" s="40" t="n">
        <v>189</v>
      </c>
      <c r="F42" s="121" t="n">
        <v>21275897.8069849</v>
      </c>
      <c r="G42" s="121" t="n">
        <v>20418979.0156088</v>
      </c>
      <c r="H42" s="8" t="n">
        <f aca="false">F42-J42</f>
        <v>21275897.8069849</v>
      </c>
      <c r="I42" s="8" t="n">
        <f aca="false">G42-K42</f>
        <v>20418979.0156088</v>
      </c>
      <c r="J42" s="121"/>
      <c r="K42" s="121"/>
      <c r="L42" s="8" t="n">
        <f aca="false">H42-I42</f>
        <v>856918.791376155</v>
      </c>
      <c r="M42" s="8" t="n">
        <f aca="false">J42-K42</f>
        <v>0</v>
      </c>
      <c r="N42" s="121" t="n">
        <v>3318541.07296616</v>
      </c>
      <c r="O42" s="5"/>
      <c r="P42" s="5"/>
      <c r="Q42" s="8" t="n">
        <f aca="false">I42*5.5017049523</f>
        <v>112339197.971084</v>
      </c>
      <c r="R42" s="8"/>
      <c r="S42" s="8"/>
      <c r="T42" s="5"/>
      <c r="U42" s="5"/>
      <c r="V42" s="8" t="n">
        <f aca="false">K42*5.5017049523</f>
        <v>0</v>
      </c>
      <c r="W42" s="8" t="n">
        <f aca="false">M42*5.5017049523</f>
        <v>0</v>
      </c>
      <c r="X42" s="8" t="n">
        <f aca="false">N42*5.1890047538+L42*5.5017049523</f>
        <v>21934439.7615351</v>
      </c>
      <c r="Y42" s="8" t="n">
        <f aca="false">N42*5.1890047538</f>
        <v>17219925.4033019</v>
      </c>
      <c r="Z42" s="8" t="n">
        <f aca="false">L42*5.5017049523</f>
        <v>4714514.35823312</v>
      </c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3" t="n">
        <v>23222064.1874433</v>
      </c>
      <c r="G43" s="123" t="n">
        <v>22285385.3778434</v>
      </c>
      <c r="H43" s="42" t="n">
        <f aca="false">F43-J43</f>
        <v>23222064.1874433</v>
      </c>
      <c r="I43" s="42" t="n">
        <f aca="false">G43-K43</f>
        <v>22285385.3778434</v>
      </c>
      <c r="J43" s="123"/>
      <c r="K43" s="123"/>
      <c r="L43" s="42" t="n">
        <f aca="false">H43-I43</f>
        <v>936678.809599903</v>
      </c>
      <c r="M43" s="42" t="n">
        <f aca="false">J43-K43</f>
        <v>0</v>
      </c>
      <c r="N43" s="123" t="n">
        <v>3197957.49884076</v>
      </c>
      <c r="O43" s="7"/>
      <c r="P43" s="7"/>
      <c r="Q43" s="42" t="n">
        <f aca="false">I43*5.5017049523</f>
        <v>122607615.097195</v>
      </c>
      <c r="R43" s="42"/>
      <c r="S43" s="42"/>
      <c r="T43" s="7"/>
      <c r="U43" s="7"/>
      <c r="V43" s="42" t="n">
        <f aca="false">K43*5.5017049523</f>
        <v>0</v>
      </c>
      <c r="W43" s="42" t="n">
        <f aca="false">M43*5.5017049523</f>
        <v>0</v>
      </c>
      <c r="X43" s="42" t="n">
        <f aca="false">N43*5.1890047538+L43*5.5017049523</f>
        <v>21747547.1094253</v>
      </c>
      <c r="Y43" s="42" t="n">
        <f aca="false">N43*5.1890047538</f>
        <v>16594216.663935</v>
      </c>
      <c r="Z43" s="42" t="n">
        <f aca="false">L43*5.5017049523</f>
        <v>5153330.44549025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3" t="n">
        <v>22412183.2817142</v>
      </c>
      <c r="G44" s="123" t="n">
        <v>21507499.6581614</v>
      </c>
      <c r="H44" s="42" t="n">
        <f aca="false">F44-J44</f>
        <v>22412183.2817142</v>
      </c>
      <c r="I44" s="42" t="n">
        <f aca="false">G44-K44</f>
        <v>21507499.6581614</v>
      </c>
      <c r="J44" s="123"/>
      <c r="K44" s="123"/>
      <c r="L44" s="42" t="n">
        <f aca="false">H44-I44</f>
        <v>904683.62355274</v>
      </c>
      <c r="M44" s="42" t="n">
        <f aca="false">J44-K44</f>
        <v>0</v>
      </c>
      <c r="N44" s="123" t="n">
        <v>2890587.79245304</v>
      </c>
      <c r="O44" s="7"/>
      <c r="P44" s="7"/>
      <c r="Q44" s="42" t="n">
        <f aca="false">I44*5.5017049523</f>
        <v>118327917.380897</v>
      </c>
      <c r="R44" s="42"/>
      <c r="S44" s="42"/>
      <c r="T44" s="7"/>
      <c r="U44" s="7"/>
      <c r="V44" s="42" t="n">
        <f aca="false">K44*5.5017049523</f>
        <v>0</v>
      </c>
      <c r="W44" s="42" t="n">
        <f aca="false">M44*5.5017049523</f>
        <v>0</v>
      </c>
      <c r="X44" s="42" t="n">
        <f aca="false">N44*5.1890047538+L44*5.5017049523</f>
        <v>19976576.1682799</v>
      </c>
      <c r="Y44" s="42" t="n">
        <f aca="false">N44*5.1890047538</f>
        <v>14999273.7963151</v>
      </c>
      <c r="Z44" s="42" t="n">
        <f aca="false">L44*5.5017049523</f>
        <v>4977302.37196482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3" t="n">
        <v>24186888.358536</v>
      </c>
      <c r="G45" s="123" t="n">
        <v>23208951.1167867</v>
      </c>
      <c r="H45" s="42" t="n">
        <f aca="false">F45-J45</f>
        <v>24186888.358536</v>
      </c>
      <c r="I45" s="42" t="n">
        <f aca="false">G45-K45</f>
        <v>23208951.1167867</v>
      </c>
      <c r="J45" s="123"/>
      <c r="K45" s="123"/>
      <c r="L45" s="42" t="n">
        <f aca="false">H45-I45</f>
        <v>977937.241749261</v>
      </c>
      <c r="M45" s="42" t="n">
        <f aca="false">J45-K45</f>
        <v>0</v>
      </c>
      <c r="N45" s="123" t="n">
        <v>3193015.83260868</v>
      </c>
      <c r="O45" s="7"/>
      <c r="P45" s="7"/>
      <c r="Q45" s="42" t="n">
        <f aca="false">I45*5.5017049523</f>
        <v>127688801.296914</v>
      </c>
      <c r="R45" s="42"/>
      <c r="S45" s="42"/>
      <c r="T45" s="7"/>
      <c r="U45" s="7"/>
      <c r="V45" s="42" t="n">
        <f aca="false">K45*5.5017049523</f>
        <v>0</v>
      </c>
      <c r="W45" s="42" t="n">
        <f aca="false">M45*5.5017049523</f>
        <v>0</v>
      </c>
      <c r="X45" s="42" t="n">
        <f aca="false">N45*5.1890047538+L45*5.5017049523</f>
        <v>21948896.5003356</v>
      </c>
      <c r="Y45" s="42" t="n">
        <f aca="false">N45*5.1890047538</f>
        <v>16568574.3343651</v>
      </c>
      <c r="Z45" s="42" t="n">
        <f aca="false">L45*5.5017049523</f>
        <v>5380322.16597051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40"/>
      <c r="B46" s="5"/>
      <c r="C46" s="40" t="n">
        <f aca="false">C42+1</f>
        <v>2023</v>
      </c>
      <c r="D46" s="40" t="n">
        <f aca="false">D42</f>
        <v>1</v>
      </c>
      <c r="E46" s="40" t="n">
        <v>193</v>
      </c>
      <c r="F46" s="121" t="n">
        <v>23515046.2438559</v>
      </c>
      <c r="G46" s="121" t="n">
        <v>22563157.4434849</v>
      </c>
      <c r="H46" s="8" t="n">
        <f aca="false">F46-J46</f>
        <v>23515046.2438559</v>
      </c>
      <c r="I46" s="8" t="n">
        <f aca="false">G46-K46</f>
        <v>22563157.4434849</v>
      </c>
      <c r="J46" s="121"/>
      <c r="K46" s="121"/>
      <c r="L46" s="8" t="n">
        <f aca="false">H46-I46</f>
        <v>951888.800370991</v>
      </c>
      <c r="M46" s="8" t="n">
        <f aca="false">J46-K46</f>
        <v>0</v>
      </c>
      <c r="N46" s="121" t="n">
        <v>3620745.90088967</v>
      </c>
      <c r="O46" s="5"/>
      <c r="P46" s="5"/>
      <c r="Q46" s="8" t="n">
        <f aca="false">I46*5.5017049523</f>
        <v>124135835.046346</v>
      </c>
      <c r="R46" s="8"/>
      <c r="S46" s="8"/>
      <c r="T46" s="5"/>
      <c r="U46" s="5"/>
      <c r="V46" s="8" t="n">
        <f aca="false">K46*5.5017049523</f>
        <v>0</v>
      </c>
      <c r="W46" s="8" t="n">
        <f aca="false">M46*5.5017049523</f>
        <v>0</v>
      </c>
      <c r="X46" s="8" t="n">
        <f aca="false">N46*5.1890047538+L46*5.5017049523</f>
        <v>24025079.0190584</v>
      </c>
      <c r="Y46" s="8" t="n">
        <f aca="false">N46*5.1890047538</f>
        <v>18788067.6920184</v>
      </c>
      <c r="Z46" s="8" t="n">
        <f aca="false">L46*5.5017049523</f>
        <v>5237011.32703999</v>
      </c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3" t="n">
        <v>25015848.9336791</v>
      </c>
      <c r="G47" s="123" t="n">
        <v>24003535.0368792</v>
      </c>
      <c r="H47" s="42" t="n">
        <f aca="false">F47-J47</f>
        <v>25015848.9336791</v>
      </c>
      <c r="I47" s="42" t="n">
        <f aca="false">G47-K47</f>
        <v>24003535.0368792</v>
      </c>
      <c r="J47" s="123"/>
      <c r="K47" s="123"/>
      <c r="L47" s="42" t="n">
        <f aca="false">H47-I47</f>
        <v>1012313.89679987</v>
      </c>
      <c r="M47" s="42" t="n">
        <f aca="false">J47-K47</f>
        <v>0</v>
      </c>
      <c r="N47" s="123" t="n">
        <v>3312641.51114069</v>
      </c>
      <c r="O47" s="7"/>
      <c r="P47" s="7"/>
      <c r="Q47" s="42" t="n">
        <f aca="false">I47*5.5017049523</f>
        <v>132060367.585105</v>
      </c>
      <c r="R47" s="42"/>
      <c r="S47" s="42"/>
      <c r="T47" s="7"/>
      <c r="U47" s="7"/>
      <c r="V47" s="42" t="n">
        <f aca="false">K47*5.5017049523</f>
        <v>0</v>
      </c>
      <c r="W47" s="42" t="n">
        <f aca="false">M47*5.5017049523</f>
        <v>0</v>
      </c>
      <c r="X47" s="42" t="n">
        <f aca="false">N47*5.1890047538+L47*5.5017049523</f>
        <v>22758764.9282502</v>
      </c>
      <c r="Y47" s="42" t="n">
        <f aca="false">N47*5.1890047538</f>
        <v>17189312.5489443</v>
      </c>
      <c r="Z47" s="42" t="n">
        <f aca="false">L47*5.5017049523</f>
        <v>5569452.37930598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3" t="n">
        <v>24487862.2133166</v>
      </c>
      <c r="G48" s="123" t="n">
        <v>23496627.2258821</v>
      </c>
      <c r="H48" s="42" t="n">
        <f aca="false">F48-J48</f>
        <v>24487862.2133166</v>
      </c>
      <c r="I48" s="42" t="n">
        <f aca="false">G48-K48</f>
        <v>23496627.2258821</v>
      </c>
      <c r="J48" s="123"/>
      <c r="K48" s="123"/>
      <c r="L48" s="42" t="n">
        <f aca="false">H48-I48</f>
        <v>991234.987434465</v>
      </c>
      <c r="M48" s="42" t="n">
        <f aca="false">J48-K48</f>
        <v>0</v>
      </c>
      <c r="N48" s="123" t="n">
        <v>3134439.39712502</v>
      </c>
      <c r="O48" s="7"/>
      <c r="P48" s="7"/>
      <c r="Q48" s="42" t="n">
        <f aca="false">I48*5.5017049523</f>
        <v>129271510.370983</v>
      </c>
      <c r="R48" s="42"/>
      <c r="S48" s="42"/>
      <c r="T48" s="7"/>
      <c r="U48" s="7"/>
      <c r="V48" s="42" t="n">
        <f aca="false">K48*5.5017049523</f>
        <v>0</v>
      </c>
      <c r="W48" s="42" t="n">
        <f aca="false">M48*5.5017049523</f>
        <v>0</v>
      </c>
      <c r="X48" s="42" t="n">
        <f aca="false">N48*5.1890047538+L48*5.5017049523</f>
        <v>21718103.371441</v>
      </c>
      <c r="Y48" s="42" t="n">
        <f aca="false">N48*5.1890047538</f>
        <v>16264620.9321798</v>
      </c>
      <c r="Z48" s="42" t="n">
        <f aca="false">L48*5.5017049523</f>
        <v>5453482.43926123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3" t="n">
        <v>25844547.9189557</v>
      </c>
      <c r="G49" s="123" t="n">
        <v>24796035.4318701</v>
      </c>
      <c r="H49" s="42" t="n">
        <f aca="false">F49-J49</f>
        <v>25844547.9189557</v>
      </c>
      <c r="I49" s="42" t="n">
        <f aca="false">G49-K49</f>
        <v>24796035.4318701</v>
      </c>
      <c r="J49" s="123"/>
      <c r="K49" s="123"/>
      <c r="L49" s="42" t="n">
        <f aca="false">H49-I49</f>
        <v>1048512.48708555</v>
      </c>
      <c r="M49" s="42" t="n">
        <f aca="false">J49-K49</f>
        <v>0</v>
      </c>
      <c r="N49" s="123" t="n">
        <v>3329906.46016363</v>
      </c>
      <c r="O49" s="7"/>
      <c r="P49" s="7"/>
      <c r="Q49" s="42" t="n">
        <f aca="false">I49*5.5017049523</f>
        <v>136420470.932926</v>
      </c>
      <c r="R49" s="42"/>
      <c r="S49" s="42"/>
      <c r="T49" s="7"/>
      <c r="U49" s="7"/>
      <c r="V49" s="42" t="n">
        <f aca="false">K49*5.5017049523</f>
        <v>0</v>
      </c>
      <c r="W49" s="42" t="n">
        <f aca="false">M49*5.5017049523</f>
        <v>0</v>
      </c>
      <c r="X49" s="42" t="n">
        <f aca="false">N49*5.1890047538+L49*5.5017049523</f>
        <v>23047506.7942454</v>
      </c>
      <c r="Y49" s="42" t="n">
        <f aca="false">N49*5.1890047538</f>
        <v>17278900.4514984</v>
      </c>
      <c r="Z49" s="42" t="n">
        <f aca="false">L49*5.5017049523</f>
        <v>5768606.34274699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40"/>
      <c r="B50" s="5"/>
      <c r="C50" s="40" t="n">
        <f aca="false">C46+1</f>
        <v>2024</v>
      </c>
      <c r="D50" s="40" t="n">
        <f aca="false">D46</f>
        <v>1</v>
      </c>
      <c r="E50" s="40" t="n">
        <v>197</v>
      </c>
      <c r="F50" s="121" t="n">
        <v>25540801.2065496</v>
      </c>
      <c r="G50" s="121" t="n">
        <v>24503206.9477388</v>
      </c>
      <c r="H50" s="8" t="n">
        <f aca="false">F50-J50</f>
        <v>25540801.2065496</v>
      </c>
      <c r="I50" s="8" t="n">
        <f aca="false">G50-K50</f>
        <v>24503206.9477388</v>
      </c>
      <c r="J50" s="121"/>
      <c r="K50" s="121"/>
      <c r="L50" s="8" t="n">
        <f aca="false">H50-I50</f>
        <v>1037594.2588108</v>
      </c>
      <c r="M50" s="8" t="n">
        <f aca="false">J50-K50</f>
        <v>0</v>
      </c>
      <c r="N50" s="121" t="n">
        <v>3921969.05440074</v>
      </c>
      <c r="O50" s="5"/>
      <c r="P50" s="5"/>
      <c r="Q50" s="8" t="n">
        <f aca="false">I50*5.5017049523</f>
        <v>134809415.011606</v>
      </c>
      <c r="R50" s="8"/>
      <c r="S50" s="8"/>
      <c r="T50" s="5"/>
      <c r="U50" s="5"/>
      <c r="V50" s="8" t="n">
        <f aca="false">K50*5.5017049523</f>
        <v>0</v>
      </c>
      <c r="W50" s="8" t="n">
        <f aca="false">M50*5.5017049523</f>
        <v>0</v>
      </c>
      <c r="X50" s="8" t="n">
        <f aca="false">N50*5.1890047538+L50*5.5017049523</f>
        <v>26059653.5397193</v>
      </c>
      <c r="Y50" s="8" t="n">
        <f aca="false">N50*5.1890047538</f>
        <v>20351116.0675419</v>
      </c>
      <c r="Z50" s="8" t="n">
        <f aca="false">L50*5.5017049523</f>
        <v>5708537.4721774</v>
      </c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3" t="n">
        <v>26788905.2116492</v>
      </c>
      <c r="G51" s="123" t="n">
        <v>25698758.1237112</v>
      </c>
      <c r="H51" s="42" t="n">
        <f aca="false">F51-J51</f>
        <v>26788905.2116492</v>
      </c>
      <c r="I51" s="42" t="n">
        <f aca="false">G51-K51</f>
        <v>25698758.1237112</v>
      </c>
      <c r="J51" s="123"/>
      <c r="K51" s="123"/>
      <c r="L51" s="42" t="n">
        <f aca="false">H51-I51</f>
        <v>1090147.08793793</v>
      </c>
      <c r="M51" s="42" t="n">
        <f aca="false">J51-K51</f>
        <v>0</v>
      </c>
      <c r="N51" s="123" t="n">
        <v>3345201.2646878</v>
      </c>
      <c r="O51" s="7"/>
      <c r="P51" s="7"/>
      <c r="Q51" s="42" t="n">
        <f aca="false">I51*5.5017049523</f>
        <v>141386984.837182</v>
      </c>
      <c r="R51" s="42"/>
      <c r="S51" s="42"/>
      <c r="T51" s="7"/>
      <c r="U51" s="7"/>
      <c r="V51" s="42" t="n">
        <f aca="false">K51*5.5017049523</f>
        <v>0</v>
      </c>
      <c r="W51" s="42" t="n">
        <f aca="false">M51*5.5017049523</f>
        <v>0</v>
      </c>
      <c r="X51" s="42" t="n">
        <f aca="false">N51*5.1890047538+L51*5.5017049523</f>
        <v>23355932.8973263</v>
      </c>
      <c r="Y51" s="42" t="n">
        <f aca="false">N51*5.1890047538</f>
        <v>17358265.2648828</v>
      </c>
      <c r="Z51" s="42" t="n">
        <f aca="false">L51*5.5017049523</f>
        <v>5997667.63244355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3" t="n">
        <v>26743357.6828041</v>
      </c>
      <c r="G52" s="123" t="n">
        <v>25653225.2184904</v>
      </c>
      <c r="H52" s="42" t="n">
        <f aca="false">F52-J52</f>
        <v>26743357.6828041</v>
      </c>
      <c r="I52" s="42" t="n">
        <f aca="false">G52-K52</f>
        <v>25653225.2184904</v>
      </c>
      <c r="J52" s="123"/>
      <c r="K52" s="123"/>
      <c r="L52" s="42" t="n">
        <f aca="false">H52-I52</f>
        <v>1090132.4643137</v>
      </c>
      <c r="M52" s="42" t="n">
        <f aca="false">J52-K52</f>
        <v>0</v>
      </c>
      <c r="N52" s="123" t="n">
        <v>3266139.56345318</v>
      </c>
      <c r="O52" s="7"/>
      <c r="P52" s="7"/>
      <c r="Q52" s="42" t="n">
        <f aca="false">I52*5.5017049523</f>
        <v>141136476.227036</v>
      </c>
      <c r="R52" s="42"/>
      <c r="S52" s="42"/>
      <c r="T52" s="7"/>
      <c r="U52" s="7"/>
      <c r="V52" s="42" t="n">
        <f aca="false">K52*5.5017049523</f>
        <v>0</v>
      </c>
      <c r="W52" s="42" t="n">
        <f aca="false">M52*5.5017049523</f>
        <v>0</v>
      </c>
      <c r="X52" s="42" t="n">
        <f aca="false">N52*5.1890047538+L52*5.5017049523</f>
        <v>22945600.8989105</v>
      </c>
      <c r="Y52" s="42" t="n">
        <f aca="false">N52*5.1890047538</f>
        <v>16948013.7213328</v>
      </c>
      <c r="Z52" s="42" t="n">
        <f aca="false">L52*5.5017049523</f>
        <v>5997587.17757769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3" t="n">
        <v>27798336.9226337</v>
      </c>
      <c r="G53" s="123" t="n">
        <v>26664797.9784905</v>
      </c>
      <c r="H53" s="42" t="n">
        <f aca="false">F53-J53</f>
        <v>27798336.9226337</v>
      </c>
      <c r="I53" s="42" t="n">
        <f aca="false">G53-K53</f>
        <v>26664797.9784905</v>
      </c>
      <c r="J53" s="123"/>
      <c r="K53" s="123"/>
      <c r="L53" s="42" t="n">
        <f aca="false">H53-I53</f>
        <v>1133538.94414321</v>
      </c>
      <c r="M53" s="42" t="n">
        <f aca="false">J53-K53</f>
        <v>0</v>
      </c>
      <c r="N53" s="123" t="n">
        <v>3518033.43352738</v>
      </c>
      <c r="O53" s="7"/>
      <c r="P53" s="7"/>
      <c r="Q53" s="42" t="n">
        <f aca="false">I53*5.5017049523</f>
        <v>146701851.09034</v>
      </c>
      <c r="R53" s="42"/>
      <c r="S53" s="42"/>
      <c r="T53" s="7"/>
      <c r="U53" s="7"/>
      <c r="V53" s="42" t="n">
        <f aca="false">K53*5.5017049523</f>
        <v>0</v>
      </c>
      <c r="W53" s="42" t="n">
        <f aca="false">M53*5.5017049523</f>
        <v>0</v>
      </c>
      <c r="X53" s="42" t="n">
        <f aca="false">N53*5.1890047538+L53*5.5017049523</f>
        <v>24491489.0332185</v>
      </c>
      <c r="Y53" s="42" t="n">
        <f aca="false">N53*5.1890047538</f>
        <v>18255092.2106009</v>
      </c>
      <c r="Z53" s="42" t="n">
        <f aca="false">L53*5.5017049523</f>
        <v>6236396.82261763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40"/>
      <c r="B54" s="5"/>
      <c r="C54" s="40" t="n">
        <f aca="false">C50+1</f>
        <v>2025</v>
      </c>
      <c r="D54" s="40" t="n">
        <f aca="false">D50</f>
        <v>1</v>
      </c>
      <c r="E54" s="40" t="n">
        <v>201</v>
      </c>
      <c r="F54" s="121" t="n">
        <v>27907930.5691353</v>
      </c>
      <c r="G54" s="121" t="n">
        <v>26768851.6967082</v>
      </c>
      <c r="H54" s="8" t="n">
        <f aca="false">F54-J54</f>
        <v>27907930.5691353</v>
      </c>
      <c r="I54" s="8" t="n">
        <f aca="false">G54-K54</f>
        <v>26768851.6967082</v>
      </c>
      <c r="J54" s="121"/>
      <c r="K54" s="121"/>
      <c r="L54" s="8" t="n">
        <f aca="false">H54-I54</f>
        <v>1139078.87242711</v>
      </c>
      <c r="M54" s="8" t="n">
        <f aca="false">J54-K54</f>
        <v>0</v>
      </c>
      <c r="N54" s="121" t="n">
        <v>4149869.89260711</v>
      </c>
      <c r="O54" s="5"/>
      <c r="P54" s="5"/>
      <c r="Q54" s="8" t="n">
        <f aca="false">I54*5.5017049523</f>
        <v>147274323.947164</v>
      </c>
      <c r="R54" s="8"/>
      <c r="S54" s="8"/>
      <c r="T54" s="5"/>
      <c r="U54" s="5"/>
      <c r="V54" s="8" t="n">
        <f aca="false">K54*5.5017049523</f>
        <v>0</v>
      </c>
      <c r="W54" s="8" t="n">
        <f aca="false">M54*5.5017049523</f>
        <v>0</v>
      </c>
      <c r="X54" s="8" t="n">
        <f aca="false">N54*5.1890047538+L54*5.5017049523</f>
        <v>27800570.4738823</v>
      </c>
      <c r="Y54" s="8" t="n">
        <f aca="false">N54*5.1890047538</f>
        <v>21533694.6003898</v>
      </c>
      <c r="Z54" s="8" t="n">
        <f aca="false">L54*5.5017049523</f>
        <v>6266875.87349251</v>
      </c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3" t="n">
        <v>28675723.270838</v>
      </c>
      <c r="G55" s="123" t="n">
        <v>27504819.5568632</v>
      </c>
      <c r="H55" s="42" t="n">
        <f aca="false">F55-J55</f>
        <v>28675723.270838</v>
      </c>
      <c r="I55" s="42" t="n">
        <f aca="false">G55-K55</f>
        <v>27504819.5568632</v>
      </c>
      <c r="J55" s="123"/>
      <c r="K55" s="123"/>
      <c r="L55" s="42" t="n">
        <f aca="false">H55-I55</f>
        <v>1170903.71397486</v>
      </c>
      <c r="M55" s="42" t="n">
        <f aca="false">J55-K55</f>
        <v>0</v>
      </c>
      <c r="N55" s="123" t="n">
        <v>3525561.40402637</v>
      </c>
      <c r="O55" s="7"/>
      <c r="P55" s="7"/>
      <c r="Q55" s="42" t="n">
        <f aca="false">I55*5.5017049523</f>
        <v>151323401.968112</v>
      </c>
      <c r="R55" s="42"/>
      <c r="S55" s="42"/>
      <c r="T55" s="7"/>
      <c r="U55" s="7"/>
      <c r="V55" s="42" t="n">
        <f aca="false">K55*5.5017049523</f>
        <v>0</v>
      </c>
      <c r="W55" s="42" t="n">
        <f aca="false">M55*5.5017049523</f>
        <v>0</v>
      </c>
      <c r="X55" s="42" t="n">
        <f aca="false">N55*5.1890047538+L55*5.5017049523</f>
        <v>24736121.6471486</v>
      </c>
      <c r="Y55" s="42" t="n">
        <f aca="false">N55*5.1890047538</f>
        <v>18294154.8853066</v>
      </c>
      <c r="Z55" s="42" t="n">
        <f aca="false">L55*5.5017049523</f>
        <v>6441966.76184193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3" t="n">
        <v>28814474.1760919</v>
      </c>
      <c r="G56" s="123" t="n">
        <v>27637359.7432693</v>
      </c>
      <c r="H56" s="42" t="n">
        <f aca="false">F56-J56</f>
        <v>28814474.1760919</v>
      </c>
      <c r="I56" s="42" t="n">
        <f aca="false">G56-K56</f>
        <v>27637359.7432693</v>
      </c>
      <c r="J56" s="123"/>
      <c r="K56" s="123"/>
      <c r="L56" s="42" t="n">
        <f aca="false">H56-I56</f>
        <v>1177114.43282264</v>
      </c>
      <c r="M56" s="42" t="n">
        <f aca="false">J56-K56</f>
        <v>0</v>
      </c>
      <c r="N56" s="123" t="n">
        <v>3464150.48719372</v>
      </c>
      <c r="O56" s="7"/>
      <c r="P56" s="7"/>
      <c r="Q56" s="42" t="n">
        <f aca="false">I56*5.5017049523</f>
        <v>152052598.968041</v>
      </c>
      <c r="R56" s="42"/>
      <c r="S56" s="42"/>
      <c r="T56" s="7"/>
      <c r="U56" s="7"/>
      <c r="V56" s="42" t="n">
        <f aca="false">K56*5.5017049523</f>
        <v>0</v>
      </c>
      <c r="W56" s="42" t="n">
        <f aca="false">M56*5.5017049523</f>
        <v>0</v>
      </c>
      <c r="X56" s="42" t="n">
        <f aca="false">N56*5.1890047538+L56*5.5017049523</f>
        <v>24451629.650411</v>
      </c>
      <c r="Y56" s="42" t="n">
        <f aca="false">N56*5.1890047538</f>
        <v>17975493.3459268</v>
      </c>
      <c r="Z56" s="42" t="n">
        <f aca="false">L56*5.5017049523</f>
        <v>6476136.30448415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3" t="n">
        <v>29472756.2628159</v>
      </c>
      <c r="G57" s="123" t="n">
        <v>28268085.6222609</v>
      </c>
      <c r="H57" s="42" t="n">
        <f aca="false">F57-J57</f>
        <v>29472756.2628159</v>
      </c>
      <c r="I57" s="42" t="n">
        <f aca="false">G57-K57</f>
        <v>28268085.6222609</v>
      </c>
      <c r="J57" s="123"/>
      <c r="K57" s="123"/>
      <c r="L57" s="42" t="n">
        <f aca="false">H57-I57</f>
        <v>1204670.64055502</v>
      </c>
      <c r="M57" s="42" t="n">
        <f aca="false">J57-K57</f>
        <v>0</v>
      </c>
      <c r="N57" s="123" t="n">
        <v>3546588.31584589</v>
      </c>
      <c r="O57" s="7"/>
      <c r="P57" s="7"/>
      <c r="Q57" s="42" t="n">
        <f aca="false">I57*5.5017049523</f>
        <v>155522666.660033</v>
      </c>
      <c r="R57" s="42"/>
      <c r="S57" s="42"/>
      <c r="T57" s="7"/>
      <c r="U57" s="7"/>
      <c r="V57" s="42" t="n">
        <f aca="false">K57*5.5017049523</f>
        <v>0</v>
      </c>
      <c r="W57" s="42" t="n">
        <f aca="false">M57*5.5017049523</f>
        <v>0</v>
      </c>
      <c r="X57" s="42" t="n">
        <f aca="false">N57*5.1890047538+L57*5.5017049523</f>
        <v>25031006.0597278</v>
      </c>
      <c r="Y57" s="42" t="n">
        <f aca="false">N57*5.1890047538</f>
        <v>18403263.6306958</v>
      </c>
      <c r="Z57" s="42" t="n">
        <f aca="false">L57*5.5017049523</f>
        <v>6627742.42903199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40"/>
      <c r="B58" s="5"/>
      <c r="C58" s="40" t="n">
        <f aca="false">C54+1</f>
        <v>2026</v>
      </c>
      <c r="D58" s="40" t="n">
        <f aca="false">D54</f>
        <v>1</v>
      </c>
      <c r="E58" s="40" t="n">
        <v>205</v>
      </c>
      <c r="F58" s="121" t="n">
        <v>29604753.8094731</v>
      </c>
      <c r="G58" s="121" t="n">
        <v>28394583.796301</v>
      </c>
      <c r="H58" s="8" t="n">
        <f aca="false">F58-J58</f>
        <v>29604753.8094731</v>
      </c>
      <c r="I58" s="8" t="n">
        <f aca="false">G58-K58</f>
        <v>28394583.796301</v>
      </c>
      <c r="J58" s="121"/>
      <c r="K58" s="121"/>
      <c r="L58" s="8" t="n">
        <f aca="false">H58-I58</f>
        <v>1210170.01317209</v>
      </c>
      <c r="M58" s="8" t="n">
        <f aca="false">J58-K58</f>
        <v>0</v>
      </c>
      <c r="N58" s="121" t="n">
        <v>4255597.1279881</v>
      </c>
      <c r="O58" s="5"/>
      <c r="P58" s="5"/>
      <c r="Q58" s="8" t="n">
        <f aca="false">I58*5.5017049523</f>
        <v>156218622.290606</v>
      </c>
      <c r="R58" s="8"/>
      <c r="S58" s="8"/>
      <c r="T58" s="5"/>
      <c r="U58" s="5"/>
      <c r="V58" s="8" t="n">
        <f aca="false">K58*5.5017049523</f>
        <v>0</v>
      </c>
      <c r="W58" s="8" t="n">
        <f aca="false">M58*5.5017049523</f>
        <v>0</v>
      </c>
      <c r="X58" s="8" t="n">
        <f aca="false">N58*5.1890047538+L58*5.5017049523</f>
        <v>28740312.0819817</v>
      </c>
      <c r="Y58" s="8" t="n">
        <f aca="false">N58*5.1890047538</f>
        <v>22082313.7273879</v>
      </c>
      <c r="Z58" s="8" t="n">
        <f aca="false">L58*5.5017049523</f>
        <v>6657998.35459386</v>
      </c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3" t="n">
        <v>30226656.9270971</v>
      </c>
      <c r="G59" s="123" t="n">
        <v>28990044.794671</v>
      </c>
      <c r="H59" s="42" t="n">
        <f aca="false">F59-J59</f>
        <v>30226656.9270971</v>
      </c>
      <c r="I59" s="42" t="n">
        <f aca="false">G59-K59</f>
        <v>28990044.794671</v>
      </c>
      <c r="J59" s="123"/>
      <c r="K59" s="123"/>
      <c r="L59" s="42" t="n">
        <f aca="false">H59-I59</f>
        <v>1236612.13242615</v>
      </c>
      <c r="M59" s="42" t="n">
        <f aca="false">J59-K59</f>
        <v>0</v>
      </c>
      <c r="N59" s="123" t="n">
        <v>3551862.37918231</v>
      </c>
      <c r="O59" s="7"/>
      <c r="P59" s="7"/>
      <c r="Q59" s="42" t="n">
        <f aca="false">I59*5.5017049523</f>
        <v>159494673.01424</v>
      </c>
      <c r="R59" s="42"/>
      <c r="S59" s="42"/>
      <c r="T59" s="7"/>
      <c r="U59" s="7"/>
      <c r="V59" s="42" t="n">
        <f aca="false">K59*5.5017049523</f>
        <v>0</v>
      </c>
      <c r="W59" s="42" t="n">
        <f aca="false">M59*5.5017049523</f>
        <v>0</v>
      </c>
      <c r="X59" s="42" t="n">
        <f aca="false">N59*5.1890047538+L59*5.5017049523</f>
        <v>25234105.8634636</v>
      </c>
      <c r="Y59" s="42" t="n">
        <f aca="false">N59*5.1890047538</f>
        <v>18430630.7704204</v>
      </c>
      <c r="Z59" s="42" t="n">
        <f aca="false">L59*5.5017049523</f>
        <v>6803475.09304321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3" t="n">
        <v>30439213.5903153</v>
      </c>
      <c r="G60" s="123" t="n">
        <v>29191500.6546229</v>
      </c>
      <c r="H60" s="42" t="n">
        <f aca="false">F60-J60</f>
        <v>30439213.5903153</v>
      </c>
      <c r="I60" s="42" t="n">
        <f aca="false">G60-K60</f>
        <v>29191500.6546229</v>
      </c>
      <c r="J60" s="123"/>
      <c r="K60" s="123"/>
      <c r="L60" s="42" t="n">
        <f aca="false">H60-I60</f>
        <v>1247712.93569239</v>
      </c>
      <c r="M60" s="42" t="n">
        <f aca="false">J60-K60</f>
        <v>0</v>
      </c>
      <c r="N60" s="123" t="n">
        <v>3538786.84003849</v>
      </c>
      <c r="O60" s="7"/>
      <c r="P60" s="7"/>
      <c r="Q60" s="42" t="n">
        <f aca="false">I60*5.5017049523</f>
        <v>160603023.716607</v>
      </c>
      <c r="R60" s="42"/>
      <c r="S60" s="42"/>
      <c r="T60" s="7"/>
      <c r="U60" s="7"/>
      <c r="V60" s="42" t="n">
        <f aca="false">K60*5.5017049523</f>
        <v>0</v>
      </c>
      <c r="W60" s="42" t="n">
        <f aca="false">M60*5.5017049523</f>
        <v>0</v>
      </c>
      <c r="X60" s="42" t="n">
        <f aca="false">N60*5.1890047538+L60*5.5017049523</f>
        <v>25227330.1729922</v>
      </c>
      <c r="Y60" s="42" t="n">
        <f aca="false">N60*5.1890047538</f>
        <v>18362781.7356446</v>
      </c>
      <c r="Z60" s="42" t="n">
        <f aca="false">L60*5.5017049523</f>
        <v>6864548.43734761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3" t="n">
        <v>31049092.8441998</v>
      </c>
      <c r="G61" s="123" t="n">
        <v>29776520.1613583</v>
      </c>
      <c r="H61" s="42" t="n">
        <f aca="false">F61-J61</f>
        <v>31049092.8441998</v>
      </c>
      <c r="I61" s="42" t="n">
        <f aca="false">G61-K61</f>
        <v>29776520.1613583</v>
      </c>
      <c r="J61" s="123"/>
      <c r="K61" s="123"/>
      <c r="L61" s="42" t="n">
        <f aca="false">H61-I61</f>
        <v>1272572.68284155</v>
      </c>
      <c r="M61" s="42" t="n">
        <f aca="false">J61-K61</f>
        <v>0</v>
      </c>
      <c r="N61" s="123" t="n">
        <v>3512495.95019981</v>
      </c>
      <c r="O61" s="7"/>
      <c r="P61" s="7"/>
      <c r="Q61" s="42" t="n">
        <f aca="false">I61*5.5017049523</f>
        <v>163821628.434006</v>
      </c>
      <c r="R61" s="42"/>
      <c r="S61" s="42"/>
      <c r="T61" s="7"/>
      <c r="U61" s="7"/>
      <c r="V61" s="42" t="n">
        <f aca="false">K61*5.5017049523</f>
        <v>0</v>
      </c>
      <c r="W61" s="42" t="n">
        <f aca="false">M61*5.5017049523</f>
        <v>0</v>
      </c>
      <c r="X61" s="42" t="n">
        <f aca="false">N61*5.1890047538+L61*5.5017049523</f>
        <v>25227677.6146411</v>
      </c>
      <c r="Y61" s="42" t="n">
        <f aca="false">N61*5.1890047538</f>
        <v>18226358.1832901</v>
      </c>
      <c r="Z61" s="42" t="n">
        <f aca="false">L61*5.5017049523</f>
        <v>7001319.43135103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40"/>
      <c r="B62" s="5"/>
      <c r="C62" s="40" t="n">
        <f aca="false">C58+1</f>
        <v>2027</v>
      </c>
      <c r="D62" s="40" t="n">
        <f aca="false">D58</f>
        <v>1</v>
      </c>
      <c r="E62" s="40" t="n">
        <v>209</v>
      </c>
      <c r="F62" s="121" t="n">
        <v>31177983.0058825</v>
      </c>
      <c r="G62" s="121" t="n">
        <v>29900835.3486906</v>
      </c>
      <c r="H62" s="8" t="n">
        <f aca="false">F62-J62</f>
        <v>31177983.0058825</v>
      </c>
      <c r="I62" s="8" t="n">
        <f aca="false">G62-K62</f>
        <v>29900835.3486906</v>
      </c>
      <c r="J62" s="121"/>
      <c r="K62" s="121"/>
      <c r="L62" s="8" t="n">
        <f aca="false">H62-I62</f>
        <v>1277147.65719184</v>
      </c>
      <c r="M62" s="8" t="n">
        <f aca="false">J62-K62</f>
        <v>0</v>
      </c>
      <c r="N62" s="121" t="n">
        <v>4287079.59864997</v>
      </c>
      <c r="O62" s="5"/>
      <c r="P62" s="5"/>
      <c r="Q62" s="8" t="n">
        <f aca="false">I62*5.5017049523</f>
        <v>164505573.915798</v>
      </c>
      <c r="R62" s="8"/>
      <c r="S62" s="8"/>
      <c r="T62" s="5"/>
      <c r="U62" s="5"/>
      <c r="V62" s="8" t="n">
        <f aca="false">K62*5.5017049523</f>
        <v>0</v>
      </c>
      <c r="W62" s="8" t="n">
        <f aca="false">M62*5.5017049523</f>
        <v>0</v>
      </c>
      <c r="X62" s="8" t="n">
        <f aca="false">N62*5.1890047538+L62*5.5017049523</f>
        <v>29272166.0077044</v>
      </c>
      <c r="Y62" s="8" t="n">
        <f aca="false">N62*5.1890047538</f>
        <v>22245676.4173137</v>
      </c>
      <c r="Z62" s="8" t="n">
        <f aca="false">L62*5.5017049523</f>
        <v>7026489.59039066</v>
      </c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3" t="n">
        <v>31815865.38454</v>
      </c>
      <c r="G63" s="123" t="n">
        <v>30511812.8528474</v>
      </c>
      <c r="H63" s="42" t="n">
        <f aca="false">F63-J63</f>
        <v>31815865.38454</v>
      </c>
      <c r="I63" s="42" t="n">
        <f aca="false">G63-K63</f>
        <v>30511812.8528474</v>
      </c>
      <c r="J63" s="123"/>
      <c r="K63" s="123"/>
      <c r="L63" s="42" t="n">
        <f aca="false">H63-I63</f>
        <v>1304052.53169267</v>
      </c>
      <c r="M63" s="42" t="n">
        <f aca="false">J63-K63</f>
        <v>0</v>
      </c>
      <c r="N63" s="123" t="n">
        <v>3563974.27606681</v>
      </c>
      <c r="O63" s="7"/>
      <c r="P63" s="7"/>
      <c r="Q63" s="42" t="n">
        <f aca="false">I63*5.5017049523</f>
        <v>167866991.876161</v>
      </c>
      <c r="R63" s="42"/>
      <c r="S63" s="42"/>
      <c r="T63" s="7"/>
      <c r="U63" s="7"/>
      <c r="V63" s="42" t="n">
        <f aca="false">K63*5.5017049523</f>
        <v>0</v>
      </c>
      <c r="W63" s="42" t="n">
        <f aca="false">M63*5.5017049523</f>
        <v>0</v>
      </c>
      <c r="X63" s="42" t="n">
        <f aca="false">N63*5.1890047538+L63*5.5017049523</f>
        <v>25667991.7326045</v>
      </c>
      <c r="Y63" s="42" t="n">
        <f aca="false">N63*5.1890047538</f>
        <v>18493479.4609316</v>
      </c>
      <c r="Z63" s="42" t="n">
        <f aca="false">L63*5.5017049523</f>
        <v>7174512.27167289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3" t="n">
        <v>31914273.0367966</v>
      </c>
      <c r="G64" s="123" t="n">
        <v>30605757.1635708</v>
      </c>
      <c r="H64" s="42" t="n">
        <f aca="false">F64-J64</f>
        <v>31914273.0367966</v>
      </c>
      <c r="I64" s="42" t="n">
        <f aca="false">G64-K64</f>
        <v>30605757.1635708</v>
      </c>
      <c r="J64" s="123"/>
      <c r="K64" s="123"/>
      <c r="L64" s="42" t="n">
        <f aca="false">H64-I64</f>
        <v>1308515.87322572</v>
      </c>
      <c r="M64" s="42" t="n">
        <f aca="false">J64-K64</f>
        <v>0</v>
      </c>
      <c r="N64" s="123" t="n">
        <v>3620511.13512016</v>
      </c>
      <c r="O64" s="7"/>
      <c r="P64" s="7"/>
      <c r="Q64" s="42" t="n">
        <f aca="false">I64*5.5017049523</f>
        <v>168383845.755709</v>
      </c>
      <c r="R64" s="42"/>
      <c r="S64" s="42"/>
      <c r="T64" s="7"/>
      <c r="U64" s="7"/>
      <c r="V64" s="42" t="n">
        <f aca="false">K64*5.5017049523</f>
        <v>0</v>
      </c>
      <c r="W64" s="42" t="n">
        <f aca="false">M64*5.5017049523</f>
        <v>0</v>
      </c>
      <c r="X64" s="42" t="n">
        <f aca="false">N64*5.1890047538+L64*5.5017049523</f>
        <v>25985917.7512134</v>
      </c>
      <c r="Y64" s="42" t="n">
        <f aca="false">N64*5.1890047538</f>
        <v>18786849.4913244</v>
      </c>
      <c r="Z64" s="42" t="n">
        <f aca="false">L64*5.5017049523</f>
        <v>7199068.25988908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3" t="n">
        <v>32415796.988733</v>
      </c>
      <c r="G65" s="123" t="n">
        <v>31085978.3060038</v>
      </c>
      <c r="H65" s="42" t="n">
        <f aca="false">F65-J65</f>
        <v>32415796.988733</v>
      </c>
      <c r="I65" s="42" t="n">
        <f aca="false">G65-K65</f>
        <v>31085978.3060038</v>
      </c>
      <c r="J65" s="123"/>
      <c r="K65" s="123"/>
      <c r="L65" s="42" t="n">
        <f aca="false">H65-I65</f>
        <v>1329818.68272923</v>
      </c>
      <c r="M65" s="42" t="n">
        <f aca="false">J65-K65</f>
        <v>0</v>
      </c>
      <c r="N65" s="123" t="n">
        <v>3523525.26253333</v>
      </c>
      <c r="O65" s="7"/>
      <c r="P65" s="7"/>
      <c r="Q65" s="42" t="n">
        <f aca="false">I65*5.5017049523</f>
        <v>171025880.793231</v>
      </c>
      <c r="R65" s="42"/>
      <c r="S65" s="42"/>
      <c r="T65" s="7"/>
      <c r="U65" s="7"/>
      <c r="V65" s="42" t="n">
        <f aca="false">K65*5.5017049523</f>
        <v>0</v>
      </c>
      <c r="W65" s="42" t="n">
        <f aca="false">M65*5.5017049523</f>
        <v>0</v>
      </c>
      <c r="X65" s="42" t="n">
        <f aca="false">N65*5.1890047538+L65*5.5017049523</f>
        <v>25599859.3698523</v>
      </c>
      <c r="Y65" s="42" t="n">
        <f aca="false">N65*5.1890047538</f>
        <v>18283589.3374198</v>
      </c>
      <c r="Z65" s="42" t="n">
        <f aca="false">L65*5.5017049523</f>
        <v>7316270.03243246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40"/>
      <c r="B66" s="5"/>
      <c r="C66" s="40" t="n">
        <f aca="false">C62+1</f>
        <v>2028</v>
      </c>
      <c r="D66" s="40" t="n">
        <f aca="false">D62</f>
        <v>1</v>
      </c>
      <c r="E66" s="40" t="n">
        <v>213</v>
      </c>
      <c r="F66" s="121" t="n">
        <v>32635420.3736484</v>
      </c>
      <c r="G66" s="121" t="n">
        <v>31295602.0227436</v>
      </c>
      <c r="H66" s="8" t="n">
        <f aca="false">F66-J66</f>
        <v>32635420.3736484</v>
      </c>
      <c r="I66" s="8" t="n">
        <f aca="false">G66-K66</f>
        <v>31295602.0227436</v>
      </c>
      <c r="J66" s="121"/>
      <c r="K66" s="121"/>
      <c r="L66" s="8" t="n">
        <f aca="false">H66-I66</f>
        <v>1339818.35090479</v>
      </c>
      <c r="M66" s="8" t="n">
        <f aca="false">J66-K66</f>
        <v>0</v>
      </c>
      <c r="N66" s="121" t="n">
        <v>4403525.98009485</v>
      </c>
      <c r="O66" s="5"/>
      <c r="P66" s="5"/>
      <c r="Q66" s="8" t="n">
        <f aca="false">I66*5.5017049523</f>
        <v>172179168.633738</v>
      </c>
      <c r="R66" s="8"/>
      <c r="S66" s="8"/>
      <c r="T66" s="5"/>
      <c r="U66" s="5"/>
      <c r="V66" s="8" t="n">
        <f aca="false">K66*5.5017049523</f>
        <v>0</v>
      </c>
      <c r="W66" s="8" t="n">
        <f aca="false">M66*5.5017049523</f>
        <v>0</v>
      </c>
      <c r="X66" s="8" t="n">
        <f aca="false">N66*5.1890047538+L66*5.5017049523</f>
        <v>30221202.5005493</v>
      </c>
      <c r="Y66" s="8" t="n">
        <f aca="false">N66*5.1890047538</f>
        <v>22849917.244194</v>
      </c>
      <c r="Z66" s="8" t="n">
        <f aca="false">L66*5.5017049523</f>
        <v>7371285.25635532</v>
      </c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3" t="n">
        <v>33329003.3521395</v>
      </c>
      <c r="G67" s="123" t="n">
        <v>31959917.7371088</v>
      </c>
      <c r="H67" s="42" t="n">
        <f aca="false">F67-J67</f>
        <v>33329003.3521395</v>
      </c>
      <c r="I67" s="42" t="n">
        <f aca="false">G67-K67</f>
        <v>31959917.7371088</v>
      </c>
      <c r="J67" s="123"/>
      <c r="K67" s="123"/>
      <c r="L67" s="42" t="n">
        <f aca="false">H67-I67</f>
        <v>1369085.61503067</v>
      </c>
      <c r="M67" s="42" t="n">
        <f aca="false">J67-K67</f>
        <v>0</v>
      </c>
      <c r="N67" s="123" t="n">
        <v>3722317.80679702</v>
      </c>
      <c r="O67" s="7"/>
      <c r="P67" s="7"/>
      <c r="Q67" s="42" t="n">
        <f aca="false">I67*5.5017049523</f>
        <v>175834037.689352</v>
      </c>
      <c r="R67" s="42"/>
      <c r="S67" s="42"/>
      <c r="T67" s="7"/>
      <c r="U67" s="7"/>
      <c r="V67" s="42" t="n">
        <f aca="false">K67*5.5017049523</f>
        <v>0</v>
      </c>
      <c r="W67" s="42" t="n">
        <f aca="false">M67*5.5017049523</f>
        <v>0</v>
      </c>
      <c r="X67" s="42" t="n">
        <f aca="false">N67*5.1890047538+L67*5.5017049523</f>
        <v>26847429.902961</v>
      </c>
      <c r="Y67" s="42" t="n">
        <f aca="false">N67*5.1890047538</f>
        <v>19315124.7946241</v>
      </c>
      <c r="Z67" s="42" t="n">
        <f aca="false">L67*5.5017049523</f>
        <v>7532305.10833692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3" t="n">
        <v>33446068.8326711</v>
      </c>
      <c r="G68" s="123" t="n">
        <v>32071713.4088523</v>
      </c>
      <c r="H68" s="42" t="n">
        <f aca="false">F68-J68</f>
        <v>33446068.8326711</v>
      </c>
      <c r="I68" s="42" t="n">
        <f aca="false">G68-K68</f>
        <v>32071713.4088523</v>
      </c>
      <c r="J68" s="123"/>
      <c r="K68" s="123"/>
      <c r="L68" s="42" t="n">
        <f aca="false">H68-I68</f>
        <v>1374355.42381883</v>
      </c>
      <c r="M68" s="42" t="n">
        <f aca="false">J68-K68</f>
        <v>0</v>
      </c>
      <c r="N68" s="123" t="n">
        <v>3648111.70753746</v>
      </c>
      <c r="O68" s="7"/>
      <c r="P68" s="7"/>
      <c r="Q68" s="42" t="n">
        <f aca="false">I68*5.5017049523</f>
        <v>176449104.490229</v>
      </c>
      <c r="R68" s="42"/>
      <c r="S68" s="42"/>
      <c r="T68" s="7"/>
      <c r="U68" s="7"/>
      <c r="V68" s="42" t="n">
        <f aca="false">K68*5.5017049523</f>
        <v>0</v>
      </c>
      <c r="W68" s="42" t="n">
        <f aca="false">M68*5.5017049523</f>
        <v>0</v>
      </c>
      <c r="X68" s="42" t="n">
        <f aca="false">N68*5.1890047538+L68*5.5017049523</f>
        <v>26491367.0342498</v>
      </c>
      <c r="Y68" s="42" t="n">
        <f aca="false">N68*5.1890047538</f>
        <v>18930068.9928053</v>
      </c>
      <c r="Z68" s="42" t="n">
        <f aca="false">L68*5.5017049523</f>
        <v>7561298.04144442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3" t="n">
        <v>33871307.1549693</v>
      </c>
      <c r="G69" s="123" t="n">
        <v>32478191.3053392</v>
      </c>
      <c r="H69" s="42" t="n">
        <f aca="false">F69-J69</f>
        <v>33871307.1549693</v>
      </c>
      <c r="I69" s="42" t="n">
        <f aca="false">G69-K69</f>
        <v>32478191.3053392</v>
      </c>
      <c r="J69" s="123"/>
      <c r="K69" s="123"/>
      <c r="L69" s="42" t="n">
        <f aca="false">H69-I69</f>
        <v>1393115.84963011</v>
      </c>
      <c r="M69" s="42" t="n">
        <f aca="false">J69-K69</f>
        <v>0</v>
      </c>
      <c r="N69" s="123" t="n">
        <v>3637768.68027609</v>
      </c>
      <c r="O69" s="7"/>
      <c r="P69" s="7"/>
      <c r="Q69" s="42" t="n">
        <f aca="false">I69*5.5017049523</f>
        <v>178685425.946332</v>
      </c>
      <c r="R69" s="42"/>
      <c r="S69" s="42"/>
      <c r="T69" s="7"/>
      <c r="U69" s="7"/>
      <c r="V69" s="42" t="n">
        <f aca="false">K69*5.5017049523</f>
        <v>0</v>
      </c>
      <c r="W69" s="42" t="n">
        <f aca="false">M69*5.5017049523</f>
        <v>0</v>
      </c>
      <c r="X69" s="42" t="n">
        <f aca="false">N69*5.1890047538+L69*5.5017049523</f>
        <v>26540911.344215</v>
      </c>
      <c r="Y69" s="42" t="n">
        <f aca="false">N69*5.1890047538</f>
        <v>18876398.9751774</v>
      </c>
      <c r="Z69" s="42" t="n">
        <f aca="false">L69*5.5017049523</f>
        <v>7664512.36903762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40"/>
      <c r="B70" s="5"/>
      <c r="C70" s="40" t="n">
        <f aca="false">C66+1</f>
        <v>2029</v>
      </c>
      <c r="D70" s="40" t="n">
        <f aca="false">D66</f>
        <v>1</v>
      </c>
      <c r="E70" s="40" t="n">
        <v>217</v>
      </c>
      <c r="F70" s="121" t="n">
        <v>34042653.6704952</v>
      </c>
      <c r="G70" s="121" t="n">
        <v>32641049.3141635</v>
      </c>
      <c r="H70" s="8" t="n">
        <f aca="false">F70-J70</f>
        <v>34042653.6704952</v>
      </c>
      <c r="I70" s="8" t="n">
        <f aca="false">G70-K70</f>
        <v>32641049.3141635</v>
      </c>
      <c r="J70" s="121"/>
      <c r="K70" s="121"/>
      <c r="L70" s="8" t="n">
        <f aca="false">H70-I70</f>
        <v>1401604.35633168</v>
      </c>
      <c r="M70" s="8" t="n">
        <f aca="false">J70-K70</f>
        <v>0</v>
      </c>
      <c r="N70" s="121" t="n">
        <v>4431960.26220775</v>
      </c>
      <c r="O70" s="5"/>
      <c r="P70" s="5"/>
      <c r="Q70" s="8" t="n">
        <f aca="false">I70*5.5017049523</f>
        <v>179581422.660002</v>
      </c>
      <c r="R70" s="8"/>
      <c r="S70" s="8"/>
      <c r="T70" s="5"/>
      <c r="U70" s="5"/>
      <c r="V70" s="8" t="n">
        <f aca="false">K70*5.5017049523</f>
        <v>0</v>
      </c>
      <c r="W70" s="8" t="n">
        <f aca="false">M70*5.5017049523</f>
        <v>0</v>
      </c>
      <c r="X70" s="8" t="n">
        <f aca="false">N70*5.1890047538+L70*5.5017049523</f>
        <v>30708676.497644</v>
      </c>
      <c r="Y70" s="8" t="n">
        <f aca="false">N70*5.1890047538</f>
        <v>22997462.8692487</v>
      </c>
      <c r="Z70" s="8" t="n">
        <f aca="false">L70*5.5017049523</f>
        <v>7711213.62839524</v>
      </c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3" t="n">
        <v>34704746.2978856</v>
      </c>
      <c r="G71" s="123" t="n">
        <v>33276850.9496242</v>
      </c>
      <c r="H71" s="42" t="n">
        <f aca="false">F71-J71</f>
        <v>34704746.2978856</v>
      </c>
      <c r="I71" s="42" t="n">
        <f aca="false">G71-K71</f>
        <v>33276850.9496242</v>
      </c>
      <c r="J71" s="123"/>
      <c r="K71" s="123"/>
      <c r="L71" s="42" t="n">
        <f aca="false">H71-I71</f>
        <v>1427895.34826141</v>
      </c>
      <c r="M71" s="42" t="n">
        <f aca="false">J71-K71</f>
        <v>0</v>
      </c>
      <c r="N71" s="123" t="n">
        <v>3739619.46251963</v>
      </c>
      <c r="O71" s="7"/>
      <c r="P71" s="7"/>
      <c r="Q71" s="42" t="n">
        <f aca="false">I71*5.5017049523</f>
        <v>183079415.666496</v>
      </c>
      <c r="R71" s="42"/>
      <c r="S71" s="42"/>
      <c r="T71" s="7"/>
      <c r="U71" s="7"/>
      <c r="V71" s="42" t="n">
        <f aca="false">K71*5.5017049523</f>
        <v>0</v>
      </c>
      <c r="W71" s="42" t="n">
        <f aca="false">M71*5.5017049523</f>
        <v>0</v>
      </c>
      <c r="X71" s="42" t="n">
        <f aca="false">N71*5.1890047538+L71*5.5017049523</f>
        <v>27260762.0773133</v>
      </c>
      <c r="Y71" s="42" t="n">
        <f aca="false">N71*5.1890047538</f>
        <v>19404903.1684174</v>
      </c>
      <c r="Z71" s="42" t="n">
        <f aca="false">L71*5.5017049523</f>
        <v>7855858.90889595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3" t="n">
        <v>34841303.3417619</v>
      </c>
      <c r="G72" s="123" t="n">
        <v>33407894.9068102</v>
      </c>
      <c r="H72" s="42" t="n">
        <f aca="false">F72-J72</f>
        <v>34841303.3417619</v>
      </c>
      <c r="I72" s="42" t="n">
        <f aca="false">G72-K72</f>
        <v>33407894.9068102</v>
      </c>
      <c r="J72" s="123"/>
      <c r="K72" s="123"/>
      <c r="L72" s="42" t="n">
        <f aca="false">H72-I72</f>
        <v>1433408.43495168</v>
      </c>
      <c r="M72" s="42" t="n">
        <f aca="false">J72-K72</f>
        <v>0</v>
      </c>
      <c r="N72" s="123" t="n">
        <v>3640557.28689956</v>
      </c>
      <c r="O72" s="7"/>
      <c r="P72" s="7"/>
      <c r="Q72" s="42" t="n">
        <f aca="false">I72*5.5017049523</f>
        <v>183800380.854716</v>
      </c>
      <c r="R72" s="42"/>
      <c r="S72" s="42"/>
      <c r="T72" s="7"/>
      <c r="U72" s="7"/>
      <c r="V72" s="42" t="n">
        <f aca="false">K72*5.5017049523</f>
        <v>0</v>
      </c>
      <c r="W72" s="42" t="n">
        <f aca="false">M72*5.5017049523</f>
        <v>0</v>
      </c>
      <c r="X72" s="42" t="n">
        <f aca="false">N72*5.1890047538+L72*5.5017049523</f>
        <v>26777059.3534453</v>
      </c>
      <c r="Y72" s="42" t="n">
        <f aca="false">N72*5.1890047538</f>
        <v>18890869.0682031</v>
      </c>
      <c r="Z72" s="42" t="n">
        <f aca="false">L72*5.5017049523</f>
        <v>7886190.28524224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3" t="n">
        <v>35154386.6156268</v>
      </c>
      <c r="G73" s="123" t="n">
        <v>33707624.3792388</v>
      </c>
      <c r="H73" s="42" t="n">
        <f aca="false">F73-J73</f>
        <v>35154386.6156268</v>
      </c>
      <c r="I73" s="42" t="n">
        <f aca="false">G73-K73</f>
        <v>33707624.3792388</v>
      </c>
      <c r="J73" s="123"/>
      <c r="K73" s="123"/>
      <c r="L73" s="42" t="n">
        <f aca="false">H73-I73</f>
        <v>1446762.23638804</v>
      </c>
      <c r="M73" s="42" t="n">
        <f aca="false">J73-K73</f>
        <v>0</v>
      </c>
      <c r="N73" s="123" t="n">
        <v>3682106.03185888</v>
      </c>
      <c r="O73" s="7"/>
      <c r="P73" s="7"/>
      <c r="Q73" s="42" t="n">
        <f aca="false">I73*5.5017049523</f>
        <v>185449403.977526</v>
      </c>
      <c r="R73" s="42"/>
      <c r="S73" s="42"/>
      <c r="T73" s="7"/>
      <c r="U73" s="7"/>
      <c r="V73" s="42" t="n">
        <f aca="false">K73*5.5017049523</f>
        <v>0</v>
      </c>
      <c r="W73" s="42" t="n">
        <f aca="false">M73*5.5017049523</f>
        <v>0</v>
      </c>
      <c r="X73" s="42" t="n">
        <f aca="false">N73*5.1890047538+L73*5.5017049523</f>
        <v>27066124.6640481</v>
      </c>
      <c r="Y73" s="42" t="n">
        <f aca="false">N73*5.1890047538</f>
        <v>19106465.7033114</v>
      </c>
      <c r="Z73" s="42" t="n">
        <f aca="false">L73*5.5017049523</f>
        <v>7959658.96073672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40"/>
      <c r="B74" s="5"/>
      <c r="C74" s="40" t="n">
        <f aca="false">C70+1</f>
        <v>2030</v>
      </c>
      <c r="D74" s="40" t="n">
        <f aca="false">D70</f>
        <v>1</v>
      </c>
      <c r="E74" s="40" t="n">
        <v>221</v>
      </c>
      <c r="F74" s="121" t="n">
        <v>35385389.8150039</v>
      </c>
      <c r="G74" s="121" t="n">
        <v>33928590.0232801</v>
      </c>
      <c r="H74" s="8" t="n">
        <f aca="false">F74-J74</f>
        <v>35385389.8150039</v>
      </c>
      <c r="I74" s="8" t="n">
        <f aca="false">G74-K74</f>
        <v>33928590.0232801</v>
      </c>
      <c r="J74" s="121"/>
      <c r="K74" s="121"/>
      <c r="L74" s="8" t="n">
        <f aca="false">H74-I74</f>
        <v>1456799.79172372</v>
      </c>
      <c r="M74" s="8" t="n">
        <f aca="false">J74-K74</f>
        <v>0</v>
      </c>
      <c r="N74" s="121" t="n">
        <v>4456960.13107193</v>
      </c>
      <c r="O74" s="5"/>
      <c r="P74" s="5"/>
      <c r="Q74" s="8" t="n">
        <f aca="false">I74*5.5017049523</f>
        <v>186665091.755637</v>
      </c>
      <c r="R74" s="8"/>
      <c r="S74" s="8"/>
      <c r="T74" s="5"/>
      <c r="U74" s="5"/>
      <c r="V74" s="8" t="n">
        <f aca="false">K74*5.5017049523</f>
        <v>0</v>
      </c>
      <c r="W74" s="8" t="n">
        <f aca="false">M74*5.5017049523</f>
        <v>0</v>
      </c>
      <c r="X74" s="8" t="n">
        <f aca="false">N74*5.1890047538+L74*5.5017049523</f>
        <v>31142069.9362653</v>
      </c>
      <c r="Y74" s="8" t="n">
        <f aca="false">N74*5.1890047538</f>
        <v>23127187.3076293</v>
      </c>
      <c r="Z74" s="8" t="n">
        <f aca="false">L74*5.5017049523</f>
        <v>8014882.628636</v>
      </c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3" t="n">
        <v>36081014.6572222</v>
      </c>
      <c r="G75" s="123" t="n">
        <v>34594675.6818307</v>
      </c>
      <c r="H75" s="42" t="n">
        <f aca="false">F75-J75</f>
        <v>36081014.6572222</v>
      </c>
      <c r="I75" s="42" t="n">
        <f aca="false">G75-K75</f>
        <v>34594675.6818307</v>
      </c>
      <c r="J75" s="123"/>
      <c r="K75" s="123"/>
      <c r="L75" s="42" t="n">
        <f aca="false">H75-I75</f>
        <v>1486338.9753915</v>
      </c>
      <c r="M75" s="42" t="n">
        <f aca="false">J75-K75</f>
        <v>0</v>
      </c>
      <c r="N75" s="123" t="n">
        <v>3829275.52478136</v>
      </c>
      <c r="O75" s="7"/>
      <c r="P75" s="7"/>
      <c r="Q75" s="42" t="n">
        <f aca="false">I75*5.5017049523</f>
        <v>190329698.521941</v>
      </c>
      <c r="R75" s="42"/>
      <c r="S75" s="42"/>
      <c r="T75" s="7"/>
      <c r="U75" s="7"/>
      <c r="V75" s="42" t="n">
        <f aca="false">K75*5.5017049523</f>
        <v>0</v>
      </c>
      <c r="W75" s="42" t="n">
        <f aca="false">M75*5.5017049523</f>
        <v>0</v>
      </c>
      <c r="X75" s="42" t="n">
        <f aca="false">N75*5.1890047538+L75*5.5017049523</f>
        <v>28047527.4034084</v>
      </c>
      <c r="Y75" s="42" t="n">
        <f aca="false">N75*5.1890047538</f>
        <v>19870128.9017005</v>
      </c>
      <c r="Z75" s="42" t="n">
        <f aca="false">L75*5.5017049523</f>
        <v>8177398.50170792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3" t="n">
        <v>36390338.7382206</v>
      </c>
      <c r="G76" s="123" t="n">
        <v>34889587.1369627</v>
      </c>
      <c r="H76" s="42" t="n">
        <f aca="false">F76-J76</f>
        <v>36390338.7382206</v>
      </c>
      <c r="I76" s="42" t="n">
        <f aca="false">G76-K76</f>
        <v>34889587.1369627</v>
      </c>
      <c r="J76" s="123"/>
      <c r="K76" s="123"/>
      <c r="L76" s="42" t="n">
        <f aca="false">H76-I76</f>
        <v>1500751.60125796</v>
      </c>
      <c r="M76" s="42" t="n">
        <f aca="false">J76-K76</f>
        <v>0</v>
      </c>
      <c r="N76" s="123" t="n">
        <v>3784228.41013249</v>
      </c>
      <c r="O76" s="7"/>
      <c r="P76" s="7"/>
      <c r="Q76" s="42" t="n">
        <f aca="false">I76*5.5017049523</f>
        <v>191952214.33513</v>
      </c>
      <c r="R76" s="42"/>
      <c r="S76" s="42"/>
      <c r="T76" s="7"/>
      <c r="U76" s="7"/>
      <c r="V76" s="42" t="n">
        <f aca="false">K76*5.5017049523</f>
        <v>0</v>
      </c>
      <c r="W76" s="42" t="n">
        <f aca="false">M76*5.5017049523</f>
        <v>0</v>
      </c>
      <c r="X76" s="42" t="n">
        <f aca="false">N76*5.1890047538+L76*5.5017049523</f>
        <v>27893071.7264556</v>
      </c>
      <c r="Y76" s="42" t="n">
        <f aca="false">N76*5.1890047538</f>
        <v>19636379.2096425</v>
      </c>
      <c r="Z76" s="42" t="n">
        <f aca="false">L76*5.5017049523</f>
        <v>8256692.5168131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3" t="n">
        <v>36827045.186705</v>
      </c>
      <c r="G77" s="123" t="n">
        <v>35306115.7543972</v>
      </c>
      <c r="H77" s="42" t="n">
        <f aca="false">F77-J77</f>
        <v>36827045.186705</v>
      </c>
      <c r="I77" s="42" t="n">
        <f aca="false">G77-K77</f>
        <v>35306115.7543972</v>
      </c>
      <c r="J77" s="123"/>
      <c r="K77" s="123"/>
      <c r="L77" s="42" t="n">
        <f aca="false">H77-I77</f>
        <v>1520929.4323078</v>
      </c>
      <c r="M77" s="42" t="n">
        <f aca="false">J77-K77</f>
        <v>0</v>
      </c>
      <c r="N77" s="123" t="n">
        <v>3806353.16152135</v>
      </c>
      <c r="O77" s="7"/>
      <c r="P77" s="7"/>
      <c r="Q77" s="42" t="n">
        <f aca="false">I77*5.5017049523</f>
        <v>194243831.892444</v>
      </c>
      <c r="R77" s="42"/>
      <c r="S77" s="42"/>
      <c r="T77" s="7"/>
      <c r="U77" s="7"/>
      <c r="V77" s="42" t="n">
        <f aca="false">K77*5.5017049523</f>
        <v>0</v>
      </c>
      <c r="W77" s="42" t="n">
        <f aca="false">M77*5.5017049523</f>
        <v>0</v>
      </c>
      <c r="X77" s="42" t="n">
        <f aca="false">N77*5.1890047538+L77*5.5017049523</f>
        <v>28118889.6396026</v>
      </c>
      <c r="Y77" s="42" t="n">
        <f aca="false">N77*5.1890047538</f>
        <v>19751184.649776</v>
      </c>
      <c r="Z77" s="42" t="n">
        <f aca="false">L77*5.5017049523</f>
        <v>8367704.98982666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40"/>
      <c r="B78" s="5"/>
      <c r="C78" s="40" t="n">
        <f aca="false">C74+1</f>
        <v>2031</v>
      </c>
      <c r="D78" s="40" t="n">
        <f aca="false">D74</f>
        <v>1</v>
      </c>
      <c r="E78" s="40" t="n">
        <v>225</v>
      </c>
      <c r="F78" s="121" t="n">
        <v>36967639.5426523</v>
      </c>
      <c r="G78" s="121" t="n">
        <v>35440211.906163</v>
      </c>
      <c r="H78" s="8" t="n">
        <f aca="false">F78-J78</f>
        <v>36967639.5426523</v>
      </c>
      <c r="I78" s="8" t="n">
        <f aca="false">G78-K78</f>
        <v>35440211.906163</v>
      </c>
      <c r="J78" s="121"/>
      <c r="K78" s="121"/>
      <c r="L78" s="8" t="n">
        <f aca="false">H78-I78</f>
        <v>1527427.63648935</v>
      </c>
      <c r="M78" s="8" t="n">
        <f aca="false">J78-K78</f>
        <v>0</v>
      </c>
      <c r="N78" s="121" t="n">
        <v>4619543.18219167</v>
      </c>
      <c r="O78" s="5"/>
      <c r="P78" s="5"/>
      <c r="Q78" s="8" t="n">
        <f aca="false">I78*5.5017049523</f>
        <v>194981589.354698</v>
      </c>
      <c r="R78" s="8"/>
      <c r="S78" s="8"/>
      <c r="T78" s="5"/>
      <c r="U78" s="5"/>
      <c r="V78" s="8" t="n">
        <f aca="false">K78*5.5017049523</f>
        <v>0</v>
      </c>
      <c r="W78" s="8" t="n">
        <f aca="false">M78*5.5017049523</f>
        <v>0</v>
      </c>
      <c r="X78" s="8" t="n">
        <f aca="false">N78*5.1890047538+L78*5.5017049523</f>
        <v>32374287.7247303</v>
      </c>
      <c r="Y78" s="8" t="n">
        <f aca="false">N78*5.1890047538</f>
        <v>23970831.532777</v>
      </c>
      <c r="Z78" s="8" t="n">
        <f aca="false">L78*5.5017049523</f>
        <v>8403456.19195336</v>
      </c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3" t="n">
        <v>37663940.6008251</v>
      </c>
      <c r="G79" s="123" t="n">
        <v>36108583.7628391</v>
      </c>
      <c r="H79" s="42" t="n">
        <f aca="false">F79-J79</f>
        <v>37663940.6008251</v>
      </c>
      <c r="I79" s="42" t="n">
        <f aca="false">G79-K79</f>
        <v>36108583.7628391</v>
      </c>
      <c r="J79" s="123"/>
      <c r="K79" s="123"/>
      <c r="L79" s="42" t="n">
        <f aca="false">H79-I79</f>
        <v>1555356.83798596</v>
      </c>
      <c r="M79" s="42" t="n">
        <f aca="false">J79-K79</f>
        <v>0</v>
      </c>
      <c r="N79" s="123" t="n">
        <v>3799969.36453229</v>
      </c>
      <c r="O79" s="7"/>
      <c r="P79" s="7"/>
      <c r="Q79" s="42" t="n">
        <f aca="false">I79*5.5017049523</f>
        <v>198658774.108551</v>
      </c>
      <c r="R79" s="42"/>
      <c r="S79" s="42"/>
      <c r="T79" s="7"/>
      <c r="U79" s="7"/>
      <c r="V79" s="42" t="n">
        <f aca="false">K79*5.5017049523</f>
        <v>0</v>
      </c>
      <c r="W79" s="42" t="n">
        <f aca="false">M79*5.5017049523</f>
        <v>0</v>
      </c>
      <c r="X79" s="42" t="n">
        <f aca="false">N79*5.1890047538+L79*5.5017049523</f>
        <v>28275173.5149934</v>
      </c>
      <c r="Y79" s="42" t="n">
        <f aca="false">N79*5.1890047538</f>
        <v>19718059.0968524</v>
      </c>
      <c r="Z79" s="42" t="n">
        <f aca="false">L79*5.5017049523</f>
        <v>8557114.41814104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3" t="n">
        <v>37826638.8064344</v>
      </c>
      <c r="G80" s="123" t="n">
        <v>36264713.9094484</v>
      </c>
      <c r="H80" s="42" t="n">
        <f aca="false">F80-J80</f>
        <v>37826638.8064344</v>
      </c>
      <c r="I80" s="42" t="n">
        <f aca="false">G80-K80</f>
        <v>36264713.9094484</v>
      </c>
      <c r="J80" s="123"/>
      <c r="K80" s="123"/>
      <c r="L80" s="42" t="n">
        <f aca="false">H80-I80</f>
        <v>1561924.89698599</v>
      </c>
      <c r="M80" s="42" t="n">
        <f aca="false">J80-K80</f>
        <v>0</v>
      </c>
      <c r="N80" s="123" t="n">
        <v>3715594.3361265</v>
      </c>
      <c r="O80" s="7"/>
      <c r="P80" s="7"/>
      <c r="Q80" s="42" t="n">
        <f aca="false">I80*5.5017049523</f>
        <v>199517756.109355</v>
      </c>
      <c r="R80" s="42"/>
      <c r="S80" s="42"/>
      <c r="T80" s="7"/>
      <c r="U80" s="7"/>
      <c r="V80" s="42" t="n">
        <f aca="false">K80*5.5017049523</f>
        <v>0</v>
      </c>
      <c r="W80" s="42" t="n">
        <f aca="false">M80*5.5017049523</f>
        <v>0</v>
      </c>
      <c r="X80" s="42" t="n">
        <f aca="false">N80*5.1890047538+L80*5.5017049523</f>
        <v>27873486.6142212</v>
      </c>
      <c r="Y80" s="42" t="n">
        <f aca="false">N80*5.1890047538</f>
        <v>19280236.6733528</v>
      </c>
      <c r="Z80" s="42" t="n">
        <f aca="false">L80*5.5017049523</f>
        <v>8593249.94086846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3" t="n">
        <v>38333482.1849848</v>
      </c>
      <c r="G81" s="123" t="n">
        <v>36749646.5759735</v>
      </c>
      <c r="H81" s="42" t="n">
        <f aca="false">F81-J81</f>
        <v>38333482.1849848</v>
      </c>
      <c r="I81" s="42" t="n">
        <f aca="false">G81-K81</f>
        <v>36749646.5759735</v>
      </c>
      <c r="J81" s="123"/>
      <c r="K81" s="123"/>
      <c r="L81" s="42" t="n">
        <f aca="false">H81-I81</f>
        <v>1583835.60901134</v>
      </c>
      <c r="M81" s="42" t="n">
        <f aca="false">J81-K81</f>
        <v>0</v>
      </c>
      <c r="N81" s="123" t="n">
        <v>3782683.14155263</v>
      </c>
      <c r="O81" s="7"/>
      <c r="P81" s="7"/>
      <c r="Q81" s="42" t="n">
        <f aca="false">I81*5.5017049523</f>
        <v>202185712.562308</v>
      </c>
      <c r="R81" s="42"/>
      <c r="S81" s="42"/>
      <c r="T81" s="7"/>
      <c r="U81" s="7"/>
      <c r="V81" s="42" t="n">
        <f aca="false">K81*5.5017049523</f>
        <v>0</v>
      </c>
      <c r="W81" s="42" t="n">
        <f aca="false">M81*5.5017049523</f>
        <v>0</v>
      </c>
      <c r="X81" s="42" t="n">
        <f aca="false">N81*5.1890047538+L81*5.5017049523</f>
        <v>28342157.0173625</v>
      </c>
      <c r="Y81" s="42" t="n">
        <f aca="false">N81*5.1890047538</f>
        <v>19628360.8036357</v>
      </c>
      <c r="Z81" s="42" t="n">
        <f aca="false">L81*5.5017049523</f>
        <v>8713796.2137268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40"/>
      <c r="B82" s="5"/>
      <c r="C82" s="40" t="n">
        <f aca="false">C78+1</f>
        <v>2032</v>
      </c>
      <c r="D82" s="40" t="n">
        <f aca="false">D78</f>
        <v>1</v>
      </c>
      <c r="E82" s="40" t="n">
        <v>229</v>
      </c>
      <c r="F82" s="121" t="n">
        <v>38407360.1652891</v>
      </c>
      <c r="G82" s="121" t="n">
        <v>36819974.6797516</v>
      </c>
      <c r="H82" s="8" t="n">
        <f aca="false">F82-J82</f>
        <v>38407360.1652891</v>
      </c>
      <c r="I82" s="8" t="n">
        <f aca="false">G82-K82</f>
        <v>36819974.6797516</v>
      </c>
      <c r="J82" s="121"/>
      <c r="K82" s="121"/>
      <c r="L82" s="8" t="n">
        <f aca="false">H82-I82</f>
        <v>1587385.48553751</v>
      </c>
      <c r="M82" s="8" t="n">
        <f aca="false">J82-K82</f>
        <v>0</v>
      </c>
      <c r="N82" s="121" t="n">
        <v>4633347.48906763</v>
      </c>
      <c r="O82" s="5"/>
      <c r="P82" s="5"/>
      <c r="Q82" s="8" t="n">
        <f aca="false">I82*5.5017049523</f>
        <v>202572637.03915</v>
      </c>
      <c r="R82" s="8"/>
      <c r="S82" s="8"/>
      <c r="T82" s="5"/>
      <c r="U82" s="5"/>
      <c r="V82" s="8" t="n">
        <f aca="false">K82*5.5017049523</f>
        <v>0</v>
      </c>
      <c r="W82" s="8" t="n">
        <f aca="false">M82*5.5017049523</f>
        <v>0</v>
      </c>
      <c r="X82" s="8" t="n">
        <f aca="false">N82*5.1890047538+L82*5.5017049523</f>
        <v>32775788.7337701</v>
      </c>
      <c r="Y82" s="8" t="n">
        <f aca="false">N82*5.1890047538</f>
        <v>24042462.1467792</v>
      </c>
      <c r="Z82" s="8" t="n">
        <f aca="false">L82*5.5017049523</f>
        <v>8733326.58699088</v>
      </c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3" t="n">
        <v>39195469.9703548</v>
      </c>
      <c r="G83" s="123" t="n">
        <v>37575731.4594326</v>
      </c>
      <c r="H83" s="42" t="n">
        <f aca="false">F83-J83</f>
        <v>39195469.9703548</v>
      </c>
      <c r="I83" s="42" t="n">
        <f aca="false">G83-K83</f>
        <v>37575731.4594326</v>
      </c>
      <c r="J83" s="123"/>
      <c r="K83" s="123"/>
      <c r="L83" s="42" t="n">
        <f aca="false">H83-I83</f>
        <v>1619738.51092222</v>
      </c>
      <c r="M83" s="42" t="n">
        <f aca="false">J83-K83</f>
        <v>0</v>
      </c>
      <c r="N83" s="123" t="n">
        <v>3917396.60016252</v>
      </c>
      <c r="O83" s="7"/>
      <c r="P83" s="7"/>
      <c r="Q83" s="42" t="n">
        <f aca="false">I83*5.5017049523</f>
        <v>206730587.856655</v>
      </c>
      <c r="R83" s="42"/>
      <c r="S83" s="42"/>
      <c r="T83" s="7"/>
      <c r="U83" s="7"/>
      <c r="V83" s="42" t="n">
        <f aca="false">K83*5.5017049523</f>
        <v>0</v>
      </c>
      <c r="W83" s="42" t="n">
        <f aca="false">M83*5.5017049523</f>
        <v>0</v>
      </c>
      <c r="X83" s="42" t="n">
        <f aca="false">N83*5.1890047538+L83*5.5017049523</f>
        <v>29238712.967735</v>
      </c>
      <c r="Y83" s="42" t="n">
        <f aca="false">N83*5.1890047538</f>
        <v>20327389.5807633</v>
      </c>
      <c r="Z83" s="42" t="n">
        <f aca="false">L83*5.5017049523</f>
        <v>8911323.38697178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3" t="n">
        <v>39408804.220255</v>
      </c>
      <c r="G84" s="123" t="n">
        <v>37780483.8215384</v>
      </c>
      <c r="H84" s="42" t="n">
        <f aca="false">F84-J84</f>
        <v>39408804.220255</v>
      </c>
      <c r="I84" s="42" t="n">
        <f aca="false">G84-K84</f>
        <v>37780483.8215384</v>
      </c>
      <c r="J84" s="123"/>
      <c r="K84" s="123"/>
      <c r="L84" s="42" t="n">
        <f aca="false">H84-I84</f>
        <v>1628320.3987166</v>
      </c>
      <c r="M84" s="42" t="n">
        <f aca="false">J84-K84</f>
        <v>0</v>
      </c>
      <c r="N84" s="123" t="n">
        <v>3887305.70399681</v>
      </c>
      <c r="O84" s="7"/>
      <c r="P84" s="7"/>
      <c r="Q84" s="42" t="n">
        <f aca="false">I84*5.5017049523</f>
        <v>207857074.941248</v>
      </c>
      <c r="R84" s="42"/>
      <c r="S84" s="42"/>
      <c r="T84" s="7"/>
      <c r="U84" s="7"/>
      <c r="V84" s="42" t="n">
        <f aca="false">K84*5.5017049523</f>
        <v>0</v>
      </c>
      <c r="W84" s="42" t="n">
        <f aca="false">M84*5.5017049523</f>
        <v>0</v>
      </c>
      <c r="X84" s="42" t="n">
        <f aca="false">N84*5.1890047538+L84*5.5017049523</f>
        <v>29129786.1790636</v>
      </c>
      <c r="Y84" s="42" t="n">
        <f aca="false">N84*5.1890047538</f>
        <v>20171247.7775133</v>
      </c>
      <c r="Z84" s="42" t="n">
        <f aca="false">L84*5.5017049523</f>
        <v>8958538.40155022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3" t="n">
        <v>39711797.3437203</v>
      </c>
      <c r="G85" s="123" t="n">
        <v>38070440.9725071</v>
      </c>
      <c r="H85" s="42" t="n">
        <f aca="false">F85-J85</f>
        <v>39711797.3437203</v>
      </c>
      <c r="I85" s="42" t="n">
        <f aca="false">G85-K85</f>
        <v>38070440.9725071</v>
      </c>
      <c r="J85" s="123"/>
      <c r="K85" s="123"/>
      <c r="L85" s="42" t="n">
        <f aca="false">H85-I85</f>
        <v>1641356.37121315</v>
      </c>
      <c r="M85" s="42" t="n">
        <f aca="false">J85-K85</f>
        <v>0</v>
      </c>
      <c r="N85" s="123" t="n">
        <v>3799389.06355631</v>
      </c>
      <c r="O85" s="7"/>
      <c r="P85" s="7"/>
      <c r="Q85" s="42" t="n">
        <f aca="false">I85*5.5017049523</f>
        <v>209452333.634687</v>
      </c>
      <c r="R85" s="42"/>
      <c r="S85" s="42"/>
      <c r="T85" s="7"/>
      <c r="U85" s="7"/>
      <c r="V85" s="42" t="n">
        <f aca="false">K85*5.5017049523</f>
        <v>0</v>
      </c>
      <c r="W85" s="42" t="n">
        <f aca="false">M85*5.5017049523</f>
        <v>0</v>
      </c>
      <c r="X85" s="42" t="n">
        <f aca="false">N85*5.1890047538+L85*5.5017049523</f>
        <v>28745306.3883219</v>
      </c>
      <c r="Y85" s="42" t="n">
        <f aca="false">N85*5.1890047538</f>
        <v>19715047.9123294</v>
      </c>
      <c r="Z85" s="42" t="n">
        <f aca="false">L85*5.5017049523</f>
        <v>9030258.47599252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40"/>
      <c r="B86" s="5"/>
      <c r="C86" s="40" t="n">
        <f aca="false">C82+1</f>
        <v>2033</v>
      </c>
      <c r="D86" s="40" t="n">
        <f aca="false">D82</f>
        <v>1</v>
      </c>
      <c r="E86" s="40" t="n">
        <v>233</v>
      </c>
      <c r="F86" s="121" t="n">
        <v>39911404.0189391</v>
      </c>
      <c r="G86" s="121" t="n">
        <v>38261636.9106106</v>
      </c>
      <c r="H86" s="8" t="n">
        <f aca="false">F86-J86</f>
        <v>39911404.0189391</v>
      </c>
      <c r="I86" s="8" t="n">
        <f aca="false">G86-K86</f>
        <v>38261636.9106106</v>
      </c>
      <c r="J86" s="121"/>
      <c r="K86" s="121"/>
      <c r="L86" s="8" t="n">
        <f aca="false">H86-I86</f>
        <v>1649767.10832848</v>
      </c>
      <c r="M86" s="8" t="n">
        <f aca="false">J86-K86</f>
        <v>0</v>
      </c>
      <c r="N86" s="121" t="n">
        <v>4704812.20271964</v>
      </c>
      <c r="O86" s="5"/>
      <c r="P86" s="5"/>
      <c r="Q86" s="8" t="n">
        <f aca="false">I86*5.5017049523</f>
        <v>210504237.274211</v>
      </c>
      <c r="R86" s="8"/>
      <c r="S86" s="8"/>
      <c r="T86" s="5"/>
      <c r="U86" s="5"/>
      <c r="V86" s="8" t="n">
        <f aca="false">K86*5.5017049523</f>
        <v>0</v>
      </c>
      <c r="W86" s="8" t="n">
        <f aca="false">M86*5.5017049523</f>
        <v>0</v>
      </c>
      <c r="X86" s="8" t="n">
        <f aca="false">N86*5.1890047538+L86*5.5017049523</f>
        <v>33489824.7556809</v>
      </c>
      <c r="Y86" s="8" t="n">
        <f aca="false">N86*5.1890047538</f>
        <v>24413292.8856485</v>
      </c>
      <c r="Z86" s="8" t="n">
        <f aca="false">L86*5.5017049523</f>
        <v>9076531.87003247</v>
      </c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3" t="n">
        <v>40730427.1784402</v>
      </c>
      <c r="G87" s="123" t="n">
        <v>39045102.9481776</v>
      </c>
      <c r="H87" s="42" t="n">
        <f aca="false">F87-J87</f>
        <v>40730427.1784402</v>
      </c>
      <c r="I87" s="42" t="n">
        <f aca="false">G87-K87</f>
        <v>39045102.9481776</v>
      </c>
      <c r="J87" s="123"/>
      <c r="K87" s="123"/>
      <c r="L87" s="42" t="n">
        <f aca="false">H87-I87</f>
        <v>1685324.23026259</v>
      </c>
      <c r="M87" s="42" t="n">
        <f aca="false">J87-K87</f>
        <v>0</v>
      </c>
      <c r="N87" s="123" t="n">
        <v>4000593.09165415</v>
      </c>
      <c r="O87" s="7"/>
      <c r="P87" s="7"/>
      <c r="Q87" s="42" t="n">
        <f aca="false">I87*5.5017049523</f>
        <v>214814636.253052</v>
      </c>
      <c r="R87" s="42"/>
      <c r="S87" s="42"/>
      <c r="T87" s="7"/>
      <c r="U87" s="7"/>
      <c r="V87" s="42" t="n">
        <f aca="false">K87*5.5017049523</f>
        <v>0</v>
      </c>
      <c r="W87" s="42" t="n">
        <f aca="false">M87*5.5017049523</f>
        <v>0</v>
      </c>
      <c r="X87" s="42" t="n">
        <f aca="false">N87*5.1890047538+L87*5.5017049523</f>
        <v>30031253.2344797</v>
      </c>
      <c r="Y87" s="42" t="n">
        <f aca="false">N87*5.1890047538</f>
        <v>20759096.5706128</v>
      </c>
      <c r="Z87" s="42" t="n">
        <f aca="false">L87*5.5017049523</f>
        <v>9272156.66386689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3" t="n">
        <v>40954193.8233571</v>
      </c>
      <c r="G88" s="123" t="n">
        <v>39259294.4274288</v>
      </c>
      <c r="H88" s="42" t="n">
        <f aca="false">F88-J88</f>
        <v>40954193.8233571</v>
      </c>
      <c r="I88" s="42" t="n">
        <f aca="false">G88-K88</f>
        <v>39259294.4274288</v>
      </c>
      <c r="J88" s="123"/>
      <c r="K88" s="123"/>
      <c r="L88" s="42" t="n">
        <f aca="false">H88-I88</f>
        <v>1694899.39592835</v>
      </c>
      <c r="M88" s="42" t="n">
        <f aca="false">J88-K88</f>
        <v>0</v>
      </c>
      <c r="N88" s="123" t="n">
        <v>3965874.31905848</v>
      </c>
      <c r="O88" s="7"/>
      <c r="P88" s="7"/>
      <c r="Q88" s="42" t="n">
        <f aca="false">I88*5.5017049523</f>
        <v>215993054.575189</v>
      </c>
      <c r="R88" s="42"/>
      <c r="S88" s="42"/>
      <c r="T88" s="7"/>
      <c r="U88" s="7"/>
      <c r="V88" s="42" t="n">
        <f aca="false">K88*5.5017049523</f>
        <v>0</v>
      </c>
      <c r="W88" s="42" t="n">
        <f aca="false">M88*5.5017049523</f>
        <v>0</v>
      </c>
      <c r="X88" s="42" t="n">
        <f aca="false">N88*5.1890047538+L88*5.5017049523</f>
        <v>29903777.0947971</v>
      </c>
      <c r="Y88" s="42" t="n">
        <f aca="false">N88*5.1890047538</f>
        <v>20578940.6945678</v>
      </c>
      <c r="Z88" s="42" t="n">
        <f aca="false">L88*5.5017049523</f>
        <v>9324836.4002293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3" t="n">
        <v>41281371.1312012</v>
      </c>
      <c r="G89" s="123" t="n">
        <v>39572623.5968095</v>
      </c>
      <c r="H89" s="42" t="n">
        <f aca="false">F89-J89</f>
        <v>41281371.1312012</v>
      </c>
      <c r="I89" s="42" t="n">
        <f aca="false">G89-K89</f>
        <v>39572623.5968095</v>
      </c>
      <c r="J89" s="123"/>
      <c r="K89" s="123"/>
      <c r="L89" s="42" t="n">
        <f aca="false">H89-I89</f>
        <v>1708747.53439172</v>
      </c>
      <c r="M89" s="42" t="n">
        <f aca="false">J89-K89</f>
        <v>0</v>
      </c>
      <c r="N89" s="123" t="n">
        <v>3921465.96520206</v>
      </c>
      <c r="O89" s="7"/>
      <c r="P89" s="7"/>
      <c r="Q89" s="42" t="n">
        <f aca="false">I89*5.5017049523</f>
        <v>217716899.218071</v>
      </c>
      <c r="R89" s="42"/>
      <c r="S89" s="42"/>
      <c r="T89" s="7"/>
      <c r="U89" s="7"/>
      <c r="V89" s="42" t="n">
        <f aca="false">K89*5.5017049523</f>
        <v>0</v>
      </c>
      <c r="W89" s="42" t="n">
        <f aca="false">M89*5.5017049523</f>
        <v>0</v>
      </c>
      <c r="X89" s="42" t="n">
        <f aca="false">N89*5.1890047538+L89*5.5017049523</f>
        <v>29749530.3074917</v>
      </c>
      <c r="Y89" s="42" t="n">
        <f aca="false">N89*5.1890047538</f>
        <v>20348505.5352984</v>
      </c>
      <c r="Z89" s="42" t="n">
        <f aca="false">L89*5.5017049523</f>
        <v>9401024.77219336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40"/>
      <c r="B90" s="5"/>
      <c r="C90" s="40" t="n">
        <f aca="false">C86+1</f>
        <v>2034</v>
      </c>
      <c r="D90" s="40" t="n">
        <f aca="false">D86</f>
        <v>1</v>
      </c>
      <c r="E90" s="40" t="n">
        <v>237</v>
      </c>
      <c r="F90" s="121" t="n">
        <v>41509430.0490397</v>
      </c>
      <c r="G90" s="121" t="n">
        <v>39791194.1746491</v>
      </c>
      <c r="H90" s="8" t="n">
        <f aca="false">F90-J90</f>
        <v>41509430.0490397</v>
      </c>
      <c r="I90" s="8" t="n">
        <f aca="false">G90-K90</f>
        <v>39791194.1746491</v>
      </c>
      <c r="J90" s="121"/>
      <c r="K90" s="121"/>
      <c r="L90" s="8" t="n">
        <f aca="false">H90-I90</f>
        <v>1718235.87439059</v>
      </c>
      <c r="M90" s="8" t="n">
        <f aca="false">J90-K90</f>
        <v>0</v>
      </c>
      <c r="N90" s="121" t="n">
        <v>4715686.31591414</v>
      </c>
      <c r="O90" s="5"/>
      <c r="P90" s="5"/>
      <c r="Q90" s="8" t="n">
        <f aca="false">I90*5.5017049523</f>
        <v>218919410.048598</v>
      </c>
      <c r="R90" s="8"/>
      <c r="S90" s="8"/>
      <c r="T90" s="5"/>
      <c r="U90" s="5"/>
      <c r="V90" s="8" t="n">
        <f aca="false">K90*5.5017049523</f>
        <v>0</v>
      </c>
      <c r="W90" s="8" t="n">
        <f aca="false">M90*5.5017049523</f>
        <v>0</v>
      </c>
      <c r="X90" s="8" t="n">
        <f aca="false">N90*5.1890047538+L90*5.5017049523</f>
        <v>33922945.5300623</v>
      </c>
      <c r="Y90" s="8" t="n">
        <f aca="false">N90*5.1890047538</f>
        <v>24469718.7107081</v>
      </c>
      <c r="Z90" s="8" t="n">
        <f aca="false">L90*5.5017049523</f>
        <v>9453226.81935425</v>
      </c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3" t="n">
        <v>42543136.9352815</v>
      </c>
      <c r="G91" s="123" t="n">
        <v>40781773.5443662</v>
      </c>
      <c r="H91" s="42" t="n">
        <f aca="false">F91-J91</f>
        <v>42543136.9352815</v>
      </c>
      <c r="I91" s="42" t="n">
        <f aca="false">G91-K91</f>
        <v>40781773.5443662</v>
      </c>
      <c r="J91" s="123"/>
      <c r="K91" s="123"/>
      <c r="L91" s="42" t="n">
        <f aca="false">H91-I91</f>
        <v>1761363.39091531</v>
      </c>
      <c r="M91" s="42" t="n">
        <f aca="false">J91-K91</f>
        <v>0</v>
      </c>
      <c r="N91" s="123" t="n">
        <v>4079942.6267803</v>
      </c>
      <c r="O91" s="7"/>
      <c r="P91" s="7"/>
      <c r="Q91" s="42" t="n">
        <f aca="false">I91*5.5017049523</f>
        <v>224369285.472617</v>
      </c>
      <c r="R91" s="42"/>
      <c r="S91" s="42"/>
      <c r="T91" s="7"/>
      <c r="U91" s="7"/>
      <c r="V91" s="42" t="n">
        <f aca="false">K91*5.5017049523</f>
        <v>0</v>
      </c>
      <c r="W91" s="42" t="n">
        <f aca="false">M91*5.5017049523</f>
        <v>0</v>
      </c>
      <c r="X91" s="42" t="n">
        <f aca="false">N91*5.1890047538+L91*5.5017049523</f>
        <v>30861343.3761929</v>
      </c>
      <c r="Y91" s="42" t="n">
        <f aca="false">N91*5.1890047538</f>
        <v>21170841.6855942</v>
      </c>
      <c r="Z91" s="42" t="n">
        <f aca="false">L91*5.5017049523</f>
        <v>9690501.69059869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3" t="n">
        <v>42748990.3878213</v>
      </c>
      <c r="G92" s="123" t="n">
        <v>40979459.0514659</v>
      </c>
      <c r="H92" s="42" t="n">
        <f aca="false">F92-J92</f>
        <v>42748990.3878213</v>
      </c>
      <c r="I92" s="42" t="n">
        <f aca="false">G92-K92</f>
        <v>40979459.0514659</v>
      </c>
      <c r="J92" s="123"/>
      <c r="K92" s="123"/>
      <c r="L92" s="42" t="n">
        <f aca="false">H92-I92</f>
        <v>1769531.33635538</v>
      </c>
      <c r="M92" s="42" t="n">
        <f aca="false">J92-K92</f>
        <v>0</v>
      </c>
      <c r="N92" s="123" t="n">
        <v>4090469.60210892</v>
      </c>
      <c r="O92" s="7"/>
      <c r="P92" s="7"/>
      <c r="Q92" s="42" t="n">
        <f aca="false">I92*5.5017049523</f>
        <v>225456892.806025</v>
      </c>
      <c r="R92" s="42"/>
      <c r="S92" s="42"/>
      <c r="T92" s="7"/>
      <c r="U92" s="7"/>
      <c r="V92" s="42" t="n">
        <f aca="false">K92*5.5017049523</f>
        <v>0</v>
      </c>
      <c r="W92" s="42" t="n">
        <f aca="false">M92*5.5017049523</f>
        <v>0</v>
      </c>
      <c r="X92" s="42" t="n">
        <f aca="false">N92*5.1890047538+L92*5.5017049523</f>
        <v>30960905.527094</v>
      </c>
      <c r="Y92" s="42" t="n">
        <f aca="false">N92*5.1890047538</f>
        <v>21225466.2106176</v>
      </c>
      <c r="Z92" s="42" t="n">
        <f aca="false">L92*5.5017049523</f>
        <v>9735439.31647643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3" t="n">
        <v>43117566.1594447</v>
      </c>
      <c r="G93" s="123" t="n">
        <v>41332488.6040317</v>
      </c>
      <c r="H93" s="42" t="n">
        <f aca="false">F93-J93</f>
        <v>43117566.1594447</v>
      </c>
      <c r="I93" s="42" t="n">
        <f aca="false">G93-K93</f>
        <v>41332488.6040317</v>
      </c>
      <c r="J93" s="123"/>
      <c r="K93" s="123"/>
      <c r="L93" s="42" t="n">
        <f aca="false">H93-I93</f>
        <v>1785077.55541293</v>
      </c>
      <c r="M93" s="42" t="n">
        <f aca="false">J93-K93</f>
        <v>0</v>
      </c>
      <c r="N93" s="123" t="n">
        <v>4068133.50658014</v>
      </c>
      <c r="O93" s="7"/>
      <c r="P93" s="7"/>
      <c r="Q93" s="42" t="n">
        <f aca="false">I93*5.5017049523</f>
        <v>227399157.243685</v>
      </c>
      <c r="R93" s="42"/>
      <c r="S93" s="42"/>
      <c r="T93" s="7"/>
      <c r="U93" s="7"/>
      <c r="V93" s="42" t="n">
        <f aca="false">K93*5.5017049523</f>
        <v>0</v>
      </c>
      <c r="W93" s="42" t="n">
        <f aca="false">M93*5.5017049523</f>
        <v>0</v>
      </c>
      <c r="X93" s="42" t="n">
        <f aca="false">N93*5.1890047538+L93*5.5017049523</f>
        <v>30930534.1315923</v>
      </c>
      <c r="Y93" s="42" t="n">
        <f aca="false">N93*5.1890047538</f>
        <v>21109564.1047374</v>
      </c>
      <c r="Z93" s="42" t="n">
        <f aca="false">L93*5.5017049523</f>
        <v>9820970.02685491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40"/>
      <c r="B94" s="5"/>
      <c r="C94" s="40" t="n">
        <f aca="false">C90+1</f>
        <v>2035</v>
      </c>
      <c r="D94" s="40" t="n">
        <f aca="false">D90</f>
        <v>1</v>
      </c>
      <c r="E94" s="40" t="n">
        <v>241</v>
      </c>
      <c r="F94" s="121" t="n">
        <v>43183788.173604</v>
      </c>
      <c r="G94" s="121" t="n">
        <v>41395873.00172</v>
      </c>
      <c r="H94" s="8" t="n">
        <f aca="false">F94-J94</f>
        <v>43183788.173604</v>
      </c>
      <c r="I94" s="8" t="n">
        <f aca="false">G94-K94</f>
        <v>41395873.00172</v>
      </c>
      <c r="J94" s="121"/>
      <c r="K94" s="121"/>
      <c r="L94" s="8" t="n">
        <f aca="false">H94-I94</f>
        <v>1787915.17188404</v>
      </c>
      <c r="M94" s="8" t="n">
        <f aca="false">J94-K94</f>
        <v>0</v>
      </c>
      <c r="N94" s="121" t="n">
        <v>4834670.37053494</v>
      </c>
      <c r="O94" s="5"/>
      <c r="P94" s="5"/>
      <c r="Q94" s="8" t="n">
        <f aca="false">I94*5.5017049523</f>
        <v>227747879.498345</v>
      </c>
      <c r="R94" s="8"/>
      <c r="S94" s="8"/>
      <c r="T94" s="5"/>
      <c r="U94" s="5"/>
      <c r="V94" s="8" t="n">
        <f aca="false">K94*5.5017049523</f>
        <v>0</v>
      </c>
      <c r="W94" s="8" t="n">
        <f aca="false">M94*5.5017049523</f>
        <v>0</v>
      </c>
      <c r="X94" s="8" t="n">
        <f aca="false">N94*5.1890047538+L94*5.5017049523</f>
        <v>34923709.2912086</v>
      </c>
      <c r="Y94" s="8" t="n">
        <f aca="false">N94*5.1890047538</f>
        <v>25087127.5357618</v>
      </c>
      <c r="Z94" s="8" t="n">
        <f aca="false">L94*5.5017049523</f>
        <v>9836581.75544672</v>
      </c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3" t="n">
        <v>43898465.9345101</v>
      </c>
      <c r="G95" s="123" t="n">
        <v>42081056.4290085</v>
      </c>
      <c r="H95" s="42" t="n">
        <f aca="false">F95-J95</f>
        <v>43898465.9345101</v>
      </c>
      <c r="I95" s="42" t="n">
        <f aca="false">G95-K95</f>
        <v>42081056.4290085</v>
      </c>
      <c r="J95" s="123"/>
      <c r="K95" s="123"/>
      <c r="L95" s="42" t="n">
        <f aca="false">H95-I95</f>
        <v>1817409.50550162</v>
      </c>
      <c r="M95" s="42" t="n">
        <f aca="false">J95-K95</f>
        <v>0</v>
      </c>
      <c r="N95" s="123" t="n">
        <v>4115869.96577983</v>
      </c>
      <c r="O95" s="7"/>
      <c r="P95" s="7"/>
      <c r="Q95" s="42" t="n">
        <f aca="false">I95*5.5017049523</f>
        <v>231517556.553492</v>
      </c>
      <c r="R95" s="42"/>
      <c r="S95" s="42"/>
      <c r="T95" s="7"/>
      <c r="U95" s="7"/>
      <c r="V95" s="42" t="n">
        <f aca="false">K95*5.5017049523</f>
        <v>0</v>
      </c>
      <c r="W95" s="42" t="n">
        <f aca="false">M95*5.5017049523</f>
        <v>0</v>
      </c>
      <c r="X95" s="42" t="n">
        <f aca="false">N95*5.1890047538+L95*5.5017049523</f>
        <v>31356119.6952295</v>
      </c>
      <c r="Y95" s="42" t="n">
        <f aca="false">N95*5.1890047538</f>
        <v>21357268.8184542</v>
      </c>
      <c r="Z95" s="42" t="n">
        <f aca="false">L95*5.5017049523</f>
        <v>9998850.87677536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3" t="n">
        <v>44144334.575124</v>
      </c>
      <c r="G96" s="123" t="n">
        <v>42316986.8656698</v>
      </c>
      <c r="H96" s="42" t="n">
        <f aca="false">F96-J96</f>
        <v>44144334.575124</v>
      </c>
      <c r="I96" s="42" t="n">
        <f aca="false">G96-K96</f>
        <v>42316986.8656698</v>
      </c>
      <c r="J96" s="123"/>
      <c r="K96" s="123"/>
      <c r="L96" s="42" t="n">
        <f aca="false">H96-I96</f>
        <v>1827347.70945415</v>
      </c>
      <c r="M96" s="42" t="n">
        <f aca="false">J96-K96</f>
        <v>0</v>
      </c>
      <c r="N96" s="123" t="n">
        <v>3973784.50888243</v>
      </c>
      <c r="O96" s="7"/>
      <c r="P96" s="7"/>
      <c r="Q96" s="42" t="n">
        <f aca="false">I96*5.5017049523</f>
        <v>232815576.20527</v>
      </c>
      <c r="R96" s="42"/>
      <c r="S96" s="42"/>
      <c r="T96" s="7"/>
      <c r="U96" s="7"/>
      <c r="V96" s="42" t="n">
        <f aca="false">K96*5.5017049523</f>
        <v>0</v>
      </c>
      <c r="W96" s="42" t="n">
        <f aca="false">M96*5.5017049523</f>
        <v>0</v>
      </c>
      <c r="X96" s="42" t="n">
        <f aca="false">N96*5.1890047538+L96*5.5017049523</f>
        <v>30673514.6498457</v>
      </c>
      <c r="Y96" s="42" t="n">
        <f aca="false">N96*5.1890047538</f>
        <v>20619986.7071677</v>
      </c>
      <c r="Z96" s="42" t="n">
        <f aca="false">L96*5.5017049523</f>
        <v>10053527.942678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3" t="n">
        <v>44509496.191971</v>
      </c>
      <c r="G97" s="123" t="n">
        <v>42667385.3370964</v>
      </c>
      <c r="H97" s="42" t="n">
        <f aca="false">F97-J97</f>
        <v>44509496.191971</v>
      </c>
      <c r="I97" s="42" t="n">
        <f aca="false">G97-K97</f>
        <v>42667385.3370964</v>
      </c>
      <c r="J97" s="123"/>
      <c r="K97" s="123"/>
      <c r="L97" s="42" t="n">
        <f aca="false">H97-I97</f>
        <v>1842110.85487463</v>
      </c>
      <c r="M97" s="42" t="n">
        <f aca="false">J97-K97</f>
        <v>0</v>
      </c>
      <c r="N97" s="123" t="n">
        <v>4038126.61962342</v>
      </c>
      <c r="O97" s="7"/>
      <c r="P97" s="7"/>
      <c r="Q97" s="42" t="n">
        <f aca="false">I97*5.5017049523</f>
        <v>234743365.210796</v>
      </c>
      <c r="R97" s="42"/>
      <c r="S97" s="42"/>
      <c r="T97" s="7"/>
      <c r="U97" s="7"/>
      <c r="V97" s="42" t="n">
        <f aca="false">K97*5.5017049523</f>
        <v>0</v>
      </c>
      <c r="W97" s="42" t="n">
        <f aca="false">M97*5.5017049523</f>
        <v>0</v>
      </c>
      <c r="X97" s="42" t="n">
        <f aca="false">N97*5.1890047538+L97*5.5017049523</f>
        <v>31088608.6386216</v>
      </c>
      <c r="Y97" s="42" t="n">
        <f aca="false">N97*5.1890047538</f>
        <v>20953858.2256723</v>
      </c>
      <c r="Z97" s="42" t="n">
        <f aca="false">L97*5.5017049523</f>
        <v>10134750.4129493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40"/>
      <c r="B98" s="5"/>
      <c r="C98" s="40" t="n">
        <f aca="false">C94+1</f>
        <v>2036</v>
      </c>
      <c r="D98" s="40" t="n">
        <f aca="false">D94</f>
        <v>1</v>
      </c>
      <c r="E98" s="40" t="n">
        <v>245</v>
      </c>
      <c r="F98" s="121" t="n">
        <v>44710429.3999747</v>
      </c>
      <c r="G98" s="121" t="n">
        <v>42859623.6778133</v>
      </c>
      <c r="H98" s="8" t="n">
        <f aca="false">F98-J98</f>
        <v>44710429.3999747</v>
      </c>
      <c r="I98" s="8" t="n">
        <f aca="false">G98-K98</f>
        <v>42859623.6778133</v>
      </c>
      <c r="J98" s="121"/>
      <c r="K98" s="121"/>
      <c r="L98" s="8" t="n">
        <f aca="false">H98-I98</f>
        <v>1850805.72216146</v>
      </c>
      <c r="M98" s="8" t="n">
        <f aca="false">J98-K98</f>
        <v>0</v>
      </c>
      <c r="N98" s="121" t="n">
        <v>4812632.88903753</v>
      </c>
      <c r="O98" s="5"/>
      <c r="P98" s="5"/>
      <c r="Q98" s="8" t="n">
        <f aca="false">I98*5.5017049523</f>
        <v>235801003.841939</v>
      </c>
      <c r="R98" s="8"/>
      <c r="S98" s="8"/>
      <c r="T98" s="5"/>
      <c r="U98" s="5"/>
      <c r="V98" s="8" t="n">
        <f aca="false">K98*5.5017049523</f>
        <v>0</v>
      </c>
      <c r="W98" s="8" t="n">
        <f aca="false">M98*5.5017049523</f>
        <v>0</v>
      </c>
      <c r="X98" s="8" t="n">
        <f aca="false">N98*5.1890047538+L98*5.5017049523</f>
        <v>35155361.9468708</v>
      </c>
      <c r="Y98" s="8" t="n">
        <f aca="false">N98*5.1890047538</f>
        <v>24972774.93951</v>
      </c>
      <c r="Z98" s="8" t="n">
        <f aca="false">L98*5.5017049523</f>
        <v>10182587.0073609</v>
      </c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3" t="n">
        <v>45531208.6210332</v>
      </c>
      <c r="G99" s="123" t="n">
        <v>43645368.6667617</v>
      </c>
      <c r="H99" s="42" t="n">
        <f aca="false">F99-J99</f>
        <v>45531208.6210332</v>
      </c>
      <c r="I99" s="42" t="n">
        <f aca="false">G99-K99</f>
        <v>43645368.6667617</v>
      </c>
      <c r="J99" s="123"/>
      <c r="K99" s="123"/>
      <c r="L99" s="42" t="n">
        <f aca="false">H99-I99</f>
        <v>1885839.95427144</v>
      </c>
      <c r="M99" s="42" t="n">
        <f aca="false">J99-K99</f>
        <v>0</v>
      </c>
      <c r="N99" s="123" t="n">
        <v>4031544.37132412</v>
      </c>
      <c r="O99" s="7"/>
      <c r="P99" s="7"/>
      <c r="Q99" s="42" t="n">
        <f aca="false">I99*5.5017049523</f>
        <v>240123940.938882</v>
      </c>
      <c r="R99" s="42"/>
      <c r="S99" s="42"/>
      <c r="T99" s="7"/>
      <c r="U99" s="7"/>
      <c r="V99" s="42" t="n">
        <f aca="false">K99*5.5017049523</f>
        <v>0</v>
      </c>
      <c r="W99" s="42" t="n">
        <f aca="false">M99*5.5017049523</f>
        <v>0</v>
      </c>
      <c r="X99" s="42" t="n">
        <f aca="false">N99*5.1890047538+L99*5.5017049523</f>
        <v>31295037.9236169</v>
      </c>
      <c r="Y99" s="42" t="n">
        <f aca="false">N99*5.1890047538</f>
        <v>20919702.9079565</v>
      </c>
      <c r="Z99" s="42" t="n">
        <f aca="false">L99*5.5017049523</f>
        <v>10375335.0156604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3" t="n">
        <v>45786125.2144679</v>
      </c>
      <c r="G100" s="123" t="n">
        <v>43889599.3186558</v>
      </c>
      <c r="H100" s="42" t="n">
        <f aca="false">F100-J100</f>
        <v>45786125.2144679</v>
      </c>
      <c r="I100" s="42" t="n">
        <f aca="false">G100-K100</f>
        <v>43889599.3186558</v>
      </c>
      <c r="J100" s="123"/>
      <c r="K100" s="123"/>
      <c r="L100" s="42" t="n">
        <f aca="false">H100-I100</f>
        <v>1896525.89581212</v>
      </c>
      <c r="M100" s="42" t="n">
        <f aca="false">J100-K100</f>
        <v>0</v>
      </c>
      <c r="N100" s="123" t="n">
        <v>3989659.31049473</v>
      </c>
      <c r="O100" s="7"/>
      <c r="P100" s="7"/>
      <c r="Q100" s="42" t="n">
        <f aca="false">I100*5.5017049523</f>
        <v>241467625.925911</v>
      </c>
      <c r="R100" s="42"/>
      <c r="S100" s="42"/>
      <c r="T100" s="7"/>
      <c r="U100" s="7"/>
      <c r="V100" s="42" t="n">
        <f aca="false">K100*5.5017049523</f>
        <v>0</v>
      </c>
      <c r="W100" s="42" t="n">
        <f aca="false">M100*5.5017049523</f>
        <v>0</v>
      </c>
      <c r="X100" s="42" t="n">
        <f aca="false">N100*5.1890047538+L100*5.5017049523</f>
        <v>31136487.0413544</v>
      </c>
      <c r="Y100" s="42" t="n">
        <f aca="false">N100*5.1890047538</f>
        <v>20702361.1281996</v>
      </c>
      <c r="Z100" s="42" t="n">
        <f aca="false">L100*5.5017049523</f>
        <v>10434125.9131548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3" t="n">
        <v>46044308.741516</v>
      </c>
      <c r="G101" s="123" t="n">
        <v>44137715.4456402</v>
      </c>
      <c r="H101" s="42" t="n">
        <f aca="false">F101-J101</f>
        <v>46044308.741516</v>
      </c>
      <c r="I101" s="42" t="n">
        <f aca="false">G101-K101</f>
        <v>44137715.4456402</v>
      </c>
      <c r="J101" s="123"/>
      <c r="K101" s="123"/>
      <c r="L101" s="42" t="n">
        <f aca="false">H101-I101</f>
        <v>1906593.2958758</v>
      </c>
      <c r="M101" s="42" t="n">
        <f aca="false">J101-K101</f>
        <v>0</v>
      </c>
      <c r="N101" s="123" t="n">
        <v>4046226.16476716</v>
      </c>
      <c r="O101" s="7"/>
      <c r="P101" s="7"/>
      <c r="Q101" s="42" t="n">
        <f aca="false">I101*5.5017049523</f>
        <v>242832687.650487</v>
      </c>
      <c r="R101" s="42"/>
      <c r="S101" s="42"/>
      <c r="T101" s="7"/>
      <c r="U101" s="7"/>
      <c r="V101" s="42" t="n">
        <f aca="false">K101*5.5017049523</f>
        <v>0</v>
      </c>
      <c r="W101" s="42" t="n">
        <f aca="false">M101*5.5017049523</f>
        <v>0</v>
      </c>
      <c r="X101" s="42" t="n">
        <f aca="false">N101*5.1890047538+L101*5.5017049523</f>
        <v>31485400.5818686</v>
      </c>
      <c r="Y101" s="42" t="n">
        <f aca="false">N101*5.1890047538</f>
        <v>20995886.8039267</v>
      </c>
      <c r="Z101" s="42" t="n">
        <f aca="false">L101*5.5017049523</f>
        <v>10489513.7779419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40"/>
      <c r="B102" s="5"/>
      <c r="C102" s="40" t="n">
        <f aca="false">C98+1</f>
        <v>2037</v>
      </c>
      <c r="D102" s="40" t="n">
        <f aca="false">D98</f>
        <v>1</v>
      </c>
      <c r="E102" s="40" t="n">
        <v>249</v>
      </c>
      <c r="F102" s="121" t="n">
        <v>46274635.3701087</v>
      </c>
      <c r="G102" s="121" t="n">
        <v>44359283.145782</v>
      </c>
      <c r="H102" s="8" t="n">
        <f aca="false">F102-J102</f>
        <v>46274635.3701087</v>
      </c>
      <c r="I102" s="8" t="n">
        <f aca="false">G102-K102</f>
        <v>44359283.145782</v>
      </c>
      <c r="J102" s="121"/>
      <c r="K102" s="121"/>
      <c r="L102" s="8" t="n">
        <f aca="false">H102-I102</f>
        <v>1915352.22432671</v>
      </c>
      <c r="M102" s="8" t="n">
        <f aca="false">J102-K102</f>
        <v>0</v>
      </c>
      <c r="N102" s="121" t="n">
        <v>4806666.80889256</v>
      </c>
      <c r="O102" s="5"/>
      <c r="P102" s="5"/>
      <c r="Q102" s="8" t="n">
        <f aca="false">I102*5.5017049523</f>
        <v>244051687.763627</v>
      </c>
      <c r="R102" s="8"/>
      <c r="S102" s="8"/>
      <c r="T102" s="5"/>
      <c r="U102" s="5"/>
      <c r="V102" s="8" t="n">
        <f aca="false">K102*5.5017049523</f>
        <v>0</v>
      </c>
      <c r="W102" s="8" t="n">
        <f aca="false">M102*5.5017049523</f>
        <v>0</v>
      </c>
      <c r="X102" s="8" t="n">
        <f aca="false">N102*5.1890047538+L102*5.5017049523</f>
        <v>35479519.7392532</v>
      </c>
      <c r="Y102" s="8" t="n">
        <f aca="false">N102*5.1890047538</f>
        <v>24941816.9212761</v>
      </c>
      <c r="Z102" s="8" t="n">
        <f aca="false">L102*5.5017049523</f>
        <v>10537702.8179771</v>
      </c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3" t="n">
        <v>46997499.8823025</v>
      </c>
      <c r="G103" s="123" t="n">
        <v>45051920.3141074</v>
      </c>
      <c r="H103" s="42" t="n">
        <f aca="false">F103-J103</f>
        <v>46997499.8823025</v>
      </c>
      <c r="I103" s="42" t="n">
        <f aca="false">G103-K103</f>
        <v>45051920.3141074</v>
      </c>
      <c r="J103" s="123"/>
      <c r="K103" s="123"/>
      <c r="L103" s="42" t="n">
        <f aca="false">H103-I103</f>
        <v>1945579.56819507</v>
      </c>
      <c r="M103" s="42" t="n">
        <f aca="false">J103-K103</f>
        <v>0</v>
      </c>
      <c r="N103" s="123" t="n">
        <v>4095300.57657125</v>
      </c>
      <c r="O103" s="7"/>
      <c r="P103" s="7"/>
      <c r="Q103" s="42" t="n">
        <f aca="false">I103*5.5017049523</f>
        <v>247862373.10275</v>
      </c>
      <c r="R103" s="42"/>
      <c r="S103" s="42"/>
      <c r="T103" s="7"/>
      <c r="U103" s="7"/>
      <c r="V103" s="42" t="n">
        <f aca="false">K103*5.5017049523</f>
        <v>0</v>
      </c>
      <c r="W103" s="42" t="n">
        <f aca="false">M103*5.5017049523</f>
        <v>0</v>
      </c>
      <c r="X103" s="42" t="n">
        <f aca="false">N103*5.1890047538+L103*5.5017049523</f>
        <v>31954538.9055006</v>
      </c>
      <c r="Y103" s="42" t="n">
        <f aca="false">N103*5.1890047538</f>
        <v>21250534.1600681</v>
      </c>
      <c r="Z103" s="42" t="n">
        <f aca="false">L103*5.5017049523</f>
        <v>10704004.7454325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3" t="n">
        <v>47304024.6456041</v>
      </c>
      <c r="G104" s="123" t="n">
        <v>45344719.657817</v>
      </c>
      <c r="H104" s="42" t="n">
        <f aca="false">F104-J104</f>
        <v>47304024.6456041</v>
      </c>
      <c r="I104" s="42" t="n">
        <f aca="false">G104-K104</f>
        <v>45344719.657817</v>
      </c>
      <c r="J104" s="123"/>
      <c r="K104" s="123"/>
      <c r="L104" s="42" t="n">
        <f aca="false">H104-I104</f>
        <v>1959304.98778709</v>
      </c>
      <c r="M104" s="42" t="n">
        <f aca="false">J104-K104</f>
        <v>0</v>
      </c>
      <c r="N104" s="123" t="n">
        <v>3952805.70585465</v>
      </c>
      <c r="O104" s="7"/>
      <c r="P104" s="7"/>
      <c r="Q104" s="42" t="n">
        <f aca="false">I104*5.5017049523</f>
        <v>249473268.702067</v>
      </c>
      <c r="R104" s="42"/>
      <c r="S104" s="42"/>
      <c r="T104" s="7"/>
      <c r="U104" s="7"/>
      <c r="V104" s="42" t="n">
        <f aca="false">K104*5.5017049523</f>
        <v>0</v>
      </c>
      <c r="W104" s="42" t="n">
        <f aca="false">M104*5.5017049523</f>
        <v>0</v>
      </c>
      <c r="X104" s="42" t="n">
        <f aca="false">N104*5.1890047538+L104*5.5017049523</f>
        <v>31290645.5529019</v>
      </c>
      <c r="Y104" s="42" t="n">
        <f aca="false">N104*5.1890047538</f>
        <v>20511127.5985275</v>
      </c>
      <c r="Z104" s="42" t="n">
        <f aca="false">L104*5.5017049523</f>
        <v>10779517.9543743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3" t="n">
        <v>47997530.9888148</v>
      </c>
      <c r="G105" s="123" t="n">
        <v>46010158.7193873</v>
      </c>
      <c r="H105" s="42" t="n">
        <f aca="false">F105-J105</f>
        <v>47997530.9888148</v>
      </c>
      <c r="I105" s="42" t="n">
        <f aca="false">G105-K105</f>
        <v>46010158.7193873</v>
      </c>
      <c r="J105" s="123"/>
      <c r="K105" s="123"/>
      <c r="L105" s="42" t="n">
        <f aca="false">H105-I105</f>
        <v>1987372.26942749</v>
      </c>
      <c r="M105" s="42" t="n">
        <f aca="false">J105-K105</f>
        <v>0</v>
      </c>
      <c r="N105" s="123" t="n">
        <v>3992102.01505876</v>
      </c>
      <c r="O105" s="7"/>
      <c r="P105" s="7"/>
      <c r="Q105" s="42" t="n">
        <f aca="false">I105*5.5017049523</f>
        <v>253134318.082562</v>
      </c>
      <c r="R105" s="42"/>
      <c r="S105" s="42"/>
      <c r="T105" s="7"/>
      <c r="U105" s="7"/>
      <c r="V105" s="42" t="n">
        <f aca="false">K105*5.5017049523</f>
        <v>0</v>
      </c>
      <c r="W105" s="42" t="n">
        <f aca="false">M105*5.5017049523</f>
        <v>0</v>
      </c>
      <c r="X105" s="42" t="n">
        <f aca="false">N105*5.1890047538+L105*5.5017049523</f>
        <v>31648972.1905673</v>
      </c>
      <c r="Y105" s="42" t="n">
        <f aca="false">N105*5.1890047538</f>
        <v>20715036.3337944</v>
      </c>
      <c r="Z105" s="42" t="n">
        <f aca="false">L105*5.5017049523</f>
        <v>10933935.8567729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40"/>
      <c r="B106" s="5"/>
      <c r="C106" s="40" t="n">
        <f aca="false">C102+1</f>
        <v>2038</v>
      </c>
      <c r="D106" s="40" t="n">
        <f aca="false">D102</f>
        <v>1</v>
      </c>
      <c r="E106" s="40" t="n">
        <v>253</v>
      </c>
      <c r="F106" s="121" t="n">
        <v>48200791.6653322</v>
      </c>
      <c r="G106" s="121" t="n">
        <v>46205608.2962649</v>
      </c>
      <c r="H106" s="8" t="n">
        <f aca="false">F106-J106</f>
        <v>48200791.6653322</v>
      </c>
      <c r="I106" s="8" t="n">
        <f aca="false">G106-K106</f>
        <v>46205608.2962649</v>
      </c>
      <c r="J106" s="121"/>
      <c r="K106" s="121"/>
      <c r="L106" s="8" t="n">
        <f aca="false">H106-I106</f>
        <v>1995183.36906728</v>
      </c>
      <c r="M106" s="8" t="n">
        <f aca="false">J106-K106</f>
        <v>0</v>
      </c>
      <c r="N106" s="121" t="n">
        <v>4805277.36747171</v>
      </c>
      <c r="O106" s="5"/>
      <c r="P106" s="5"/>
      <c r="Q106" s="8" t="n">
        <f aca="false">I106*5.5017049523</f>
        <v>254209623.987595</v>
      </c>
      <c r="R106" s="8"/>
      <c r="S106" s="8"/>
      <c r="T106" s="5"/>
      <c r="U106" s="5"/>
      <c r="V106" s="8" t="n">
        <f aca="false">K106*5.5017049523</f>
        <v>0</v>
      </c>
      <c r="W106" s="8" t="n">
        <f aca="false">M106*5.5017049523</f>
        <v>0</v>
      </c>
      <c r="X106" s="8" t="n">
        <f aca="false">N106*5.1890047538+L106*5.5017049523</f>
        <v>35911517.3254823</v>
      </c>
      <c r="Y106" s="8" t="n">
        <f aca="false">N106*5.1890047538</f>
        <v>24934607.1031383</v>
      </c>
      <c r="Z106" s="8" t="n">
        <f aca="false">L106*5.5017049523</f>
        <v>10976910.2223441</v>
      </c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3" t="n">
        <v>49021096.7273936</v>
      </c>
      <c r="G107" s="123" t="n">
        <v>46992474.5977161</v>
      </c>
      <c r="H107" s="42" t="n">
        <f aca="false">F107-J107</f>
        <v>49021096.7273936</v>
      </c>
      <c r="I107" s="42" t="n">
        <f aca="false">G107-K107</f>
        <v>46992474.5977161</v>
      </c>
      <c r="J107" s="123"/>
      <c r="K107" s="123"/>
      <c r="L107" s="42" t="n">
        <f aca="false">H107-I107</f>
        <v>2028622.12967749</v>
      </c>
      <c r="M107" s="42" t="n">
        <f aca="false">J107-K107</f>
        <v>0</v>
      </c>
      <c r="N107" s="123" t="n">
        <v>4166890.75899157</v>
      </c>
      <c r="O107" s="7"/>
      <c r="P107" s="7"/>
      <c r="Q107" s="42" t="n">
        <f aca="false">I107*5.5017049523</f>
        <v>258538730.215087</v>
      </c>
      <c r="R107" s="42"/>
      <c r="S107" s="42"/>
      <c r="T107" s="7"/>
      <c r="U107" s="7"/>
      <c r="V107" s="42" t="n">
        <f aca="false">K107*5.5017049523</f>
        <v>0</v>
      </c>
      <c r="W107" s="42" t="n">
        <f aca="false">M107*5.5017049523</f>
        <v>0</v>
      </c>
      <c r="X107" s="42" t="n">
        <f aca="false">N107*5.1890047538+L107*5.5017049523</f>
        <v>32782896.3741646</v>
      </c>
      <c r="Y107" s="42" t="n">
        <f aca="false">N107*5.1890047538</f>
        <v>21622015.9569725</v>
      </c>
      <c r="Z107" s="42" t="n">
        <f aca="false">L107*5.5017049523</f>
        <v>11160880.417192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3" t="n">
        <v>49240554.5606655</v>
      </c>
      <c r="G108" s="123" t="n">
        <v>47203829.5844629</v>
      </c>
      <c r="H108" s="42" t="n">
        <f aca="false">F108-J108</f>
        <v>49240554.5606655</v>
      </c>
      <c r="I108" s="42" t="n">
        <f aca="false">G108-K108</f>
        <v>47203829.5844629</v>
      </c>
      <c r="J108" s="123"/>
      <c r="K108" s="123"/>
      <c r="L108" s="42" t="n">
        <f aca="false">H108-I108</f>
        <v>2036724.97620261</v>
      </c>
      <c r="M108" s="42" t="n">
        <f aca="false">J108-K108</f>
        <v>0</v>
      </c>
      <c r="N108" s="123" t="n">
        <v>4170706.2730166</v>
      </c>
      <c r="O108" s="7"/>
      <c r="P108" s="7"/>
      <c r="Q108" s="42" t="n">
        <f aca="false">I108*5.5017049523</f>
        <v>259701542.992365</v>
      </c>
      <c r="R108" s="42"/>
      <c r="S108" s="42"/>
      <c r="T108" s="7"/>
      <c r="U108" s="7"/>
      <c r="V108" s="42" t="n">
        <f aca="false">K108*5.5017049523</f>
        <v>0</v>
      </c>
      <c r="W108" s="42" t="n">
        <f aca="false">M108*5.5017049523</f>
        <v>0</v>
      </c>
      <c r="X108" s="42" t="n">
        <f aca="false">N108*5.1890047538+L108*5.5017049523</f>
        <v>32847274.5654336</v>
      </c>
      <c r="Y108" s="42" t="n">
        <f aca="false">N108*5.1890047538</f>
        <v>21641814.6773866</v>
      </c>
      <c r="Z108" s="42" t="n">
        <f aca="false">L108*5.5017049523</f>
        <v>11205459.888047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3" t="n">
        <v>49679245.2676371</v>
      </c>
      <c r="G109" s="123" t="n">
        <v>47624952.7786766</v>
      </c>
      <c r="H109" s="42" t="n">
        <f aca="false">F109-J109</f>
        <v>49679245.2676371</v>
      </c>
      <c r="I109" s="42" t="n">
        <f aca="false">G109-K109</f>
        <v>47624952.7786766</v>
      </c>
      <c r="J109" s="123"/>
      <c r="K109" s="123"/>
      <c r="L109" s="42" t="n">
        <f aca="false">H109-I109</f>
        <v>2054292.48896049</v>
      </c>
      <c r="M109" s="42" t="n">
        <f aca="false">J109-K109</f>
        <v>0</v>
      </c>
      <c r="N109" s="123" t="n">
        <v>4143313.34761743</v>
      </c>
      <c r="O109" s="7"/>
      <c r="P109" s="7"/>
      <c r="Q109" s="42" t="n">
        <f aca="false">I109*5.5017049523</f>
        <v>262018438.555498</v>
      </c>
      <c r="R109" s="42"/>
      <c r="S109" s="42"/>
      <c r="T109" s="7"/>
      <c r="U109" s="7"/>
      <c r="V109" s="42" t="n">
        <f aca="false">K109*5.5017049523</f>
        <v>0</v>
      </c>
      <c r="W109" s="42" t="n">
        <f aca="false">M109*5.5017049523</f>
        <v>0</v>
      </c>
      <c r="X109" s="42" t="n">
        <f aca="false">N109*5.1890047538+L109*5.5017049523</f>
        <v>32801783.8172564</v>
      </c>
      <c r="Y109" s="42" t="n">
        <f aca="false">N109*5.1890047538</f>
        <v>21499672.6572698</v>
      </c>
      <c r="Z109" s="42" t="n">
        <f aca="false">L109*5.5017049523</f>
        <v>11302111.1599866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40"/>
      <c r="B110" s="5"/>
      <c r="C110" s="40" t="n">
        <f aca="false">C106+1</f>
        <v>2039</v>
      </c>
      <c r="D110" s="40" t="n">
        <f aca="false">D106</f>
        <v>1</v>
      </c>
      <c r="E110" s="40" t="n">
        <v>257</v>
      </c>
      <c r="F110" s="121" t="n">
        <v>50145121.327096</v>
      </c>
      <c r="G110" s="121" t="n">
        <v>48072097.98067</v>
      </c>
      <c r="H110" s="8" t="n">
        <f aca="false">F110-J110</f>
        <v>50145121.327096</v>
      </c>
      <c r="I110" s="8" t="n">
        <f aca="false">G110-K110</f>
        <v>48072097.98067</v>
      </c>
      <c r="J110" s="121"/>
      <c r="K110" s="121"/>
      <c r="L110" s="8" t="n">
        <f aca="false">H110-I110</f>
        <v>2073023.34642596</v>
      </c>
      <c r="M110" s="8" t="n">
        <f aca="false">J110-K110</f>
        <v>0</v>
      </c>
      <c r="N110" s="121" t="n">
        <v>4991996.19322491</v>
      </c>
      <c r="O110" s="5"/>
      <c r="P110" s="5"/>
      <c r="Q110" s="8" t="n">
        <f aca="false">I110*5.5017049523</f>
        <v>264478499.527703</v>
      </c>
      <c r="R110" s="8"/>
      <c r="S110" s="8"/>
      <c r="T110" s="5"/>
      <c r="U110" s="5"/>
      <c r="V110" s="8" t="n">
        <f aca="false">K110*5.5017049523</f>
        <v>0</v>
      </c>
      <c r="W110" s="8" t="n">
        <f aca="false">M110*5.5017049523</f>
        <v>0</v>
      </c>
      <c r="X110" s="8" t="n">
        <f aca="false">N110*5.1890047538+L110*5.5017049523</f>
        <v>37308654.7888608</v>
      </c>
      <c r="Y110" s="8" t="n">
        <f aca="false">N110*5.1890047538</f>
        <v>25903491.9775955</v>
      </c>
      <c r="Z110" s="8" t="n">
        <f aca="false">L110*5.5017049523</f>
        <v>11405162.8112652</v>
      </c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3" t="n">
        <v>51038314.4874508</v>
      </c>
      <c r="G111" s="123" t="n">
        <v>48926642.2595621</v>
      </c>
      <c r="H111" s="42" t="n">
        <f aca="false">F111-J111</f>
        <v>51038314.4874508</v>
      </c>
      <c r="I111" s="42" t="n">
        <f aca="false">G111-K111</f>
        <v>48926642.2595621</v>
      </c>
      <c r="J111" s="123"/>
      <c r="K111" s="123"/>
      <c r="L111" s="42" t="n">
        <f aca="false">H111-I111</f>
        <v>2111672.22788868</v>
      </c>
      <c r="M111" s="42" t="n">
        <f aca="false">J111-K111</f>
        <v>0</v>
      </c>
      <c r="N111" s="123" t="n">
        <v>4157314.85208716</v>
      </c>
      <c r="O111" s="7"/>
      <c r="P111" s="7"/>
      <c r="Q111" s="42" t="n">
        <f aca="false">I111*5.5017049523</f>
        <v>269179950.018843</v>
      </c>
      <c r="R111" s="42"/>
      <c r="S111" s="42"/>
      <c r="T111" s="7"/>
      <c r="U111" s="7"/>
      <c r="V111" s="42" t="n">
        <f aca="false">K111*5.5017049523</f>
        <v>0</v>
      </c>
      <c r="W111" s="42" t="n">
        <f aca="false">M111*5.5017049523</f>
        <v>0</v>
      </c>
      <c r="X111" s="42" t="n">
        <f aca="false">N111*5.1890047538+L111*5.5017049523</f>
        <v>33190124.0843331</v>
      </c>
      <c r="Y111" s="42" t="n">
        <f aca="false">N111*5.1890047538</f>
        <v>21572326.5305236</v>
      </c>
      <c r="Z111" s="42" t="n">
        <f aca="false">L111*5.5017049523</f>
        <v>11617797.5538095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3" t="n">
        <v>51116534.6367131</v>
      </c>
      <c r="G112" s="123" t="n">
        <v>49002836.8438859</v>
      </c>
      <c r="H112" s="42" t="n">
        <f aca="false">F112-J112</f>
        <v>51116534.6367131</v>
      </c>
      <c r="I112" s="42" t="n">
        <f aca="false">G112-K112</f>
        <v>49002836.8438859</v>
      </c>
      <c r="J112" s="123"/>
      <c r="K112" s="123"/>
      <c r="L112" s="42" t="n">
        <f aca="false">H112-I112</f>
        <v>2113697.79282723</v>
      </c>
      <c r="M112" s="42" t="n">
        <f aca="false">J112-K112</f>
        <v>0</v>
      </c>
      <c r="N112" s="123" t="n">
        <v>4083343.69935746</v>
      </c>
      <c r="O112" s="7"/>
      <c r="P112" s="7"/>
      <c r="Q112" s="42" t="n">
        <f aca="false">I112*5.5017049523</f>
        <v>269599150.140756</v>
      </c>
      <c r="R112" s="42"/>
      <c r="S112" s="42"/>
      <c r="T112" s="7"/>
      <c r="U112" s="7"/>
      <c r="V112" s="42" t="n">
        <f aca="false">K112*5.5017049523</f>
        <v>0</v>
      </c>
      <c r="W112" s="42" t="n">
        <f aca="false">M112*5.5017049523</f>
        <v>0</v>
      </c>
      <c r="X112" s="42" t="n">
        <f aca="false">N112*5.1890047538+L112*5.5017049523</f>
        <v>32817431.4818283</v>
      </c>
      <c r="Y112" s="42" t="n">
        <f aca="false">N112*5.1890047538</f>
        <v>21188489.8673651</v>
      </c>
      <c r="Z112" s="42" t="n">
        <f aca="false">L112*5.5017049523</f>
        <v>11628941.6144631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3" t="n">
        <v>51687403.408257</v>
      </c>
      <c r="G113" s="123" t="n">
        <v>49550680.1287724</v>
      </c>
      <c r="H113" s="42" t="n">
        <f aca="false">F113-J113</f>
        <v>51687403.408257</v>
      </c>
      <c r="I113" s="42" t="n">
        <f aca="false">G113-K113</f>
        <v>49550680.1287724</v>
      </c>
      <c r="J113" s="123"/>
      <c r="K113" s="123"/>
      <c r="L113" s="42" t="n">
        <f aca="false">H113-I113</f>
        <v>2136723.27948467</v>
      </c>
      <c r="M113" s="42" t="n">
        <f aca="false">J113-K113</f>
        <v>0</v>
      </c>
      <c r="N113" s="123" t="n">
        <v>4169758.24448226</v>
      </c>
      <c r="O113" s="7"/>
      <c r="P113" s="7"/>
      <c r="Q113" s="42" t="n">
        <f aca="false">I113*5.5017049523</f>
        <v>272613222.2543</v>
      </c>
      <c r="R113" s="42"/>
      <c r="S113" s="42"/>
      <c r="T113" s="7"/>
      <c r="U113" s="7"/>
      <c r="V113" s="42" t="n">
        <f aca="false">K113*5.5017049523</f>
        <v>0</v>
      </c>
      <c r="W113" s="42" t="n">
        <f aca="false">M113*5.5017049523</f>
        <v>0</v>
      </c>
      <c r="X113" s="42" t="n">
        <f aca="false">N113*5.1890047538+L113*5.5017049523</f>
        <v>33392516.4012507</v>
      </c>
      <c r="Y113" s="42" t="n">
        <f aca="false">N113*5.1890047538</f>
        <v>21636895.3528152</v>
      </c>
      <c r="Z113" s="42" t="n">
        <f aca="false">L113*5.5017049523</f>
        <v>11755621.0484355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40"/>
      <c r="B114" s="5"/>
      <c r="C114" s="40" t="n">
        <f aca="false">C110+1</f>
        <v>2040</v>
      </c>
      <c r="D114" s="40" t="n">
        <f aca="false">D110</f>
        <v>1</v>
      </c>
      <c r="E114" s="40" t="n">
        <v>261</v>
      </c>
      <c r="F114" s="121" t="n">
        <v>51960881.6195213</v>
      </c>
      <c r="G114" s="121" t="n">
        <v>49812001.2429839</v>
      </c>
      <c r="H114" s="8" t="n">
        <f aca="false">F114-J114</f>
        <v>51960881.6195213</v>
      </c>
      <c r="I114" s="8" t="n">
        <f aca="false">G114-K114</f>
        <v>49812001.2429839</v>
      </c>
      <c r="J114" s="121"/>
      <c r="K114" s="121"/>
      <c r="L114" s="8" t="n">
        <f aca="false">H114-I114</f>
        <v>2148880.3765374</v>
      </c>
      <c r="M114" s="8" t="n">
        <f aca="false">J114-K114</f>
        <v>0</v>
      </c>
      <c r="N114" s="121" t="n">
        <v>5077450.05809496</v>
      </c>
      <c r="O114" s="5"/>
      <c r="P114" s="5"/>
      <c r="Q114" s="8" t="n">
        <f aca="false">I114*5.5017049523</f>
        <v>274050933.922498</v>
      </c>
      <c r="R114" s="8"/>
      <c r="S114" s="8"/>
      <c r="T114" s="5"/>
      <c r="U114" s="5"/>
      <c r="V114" s="8" t="n">
        <f aca="false">K114*5.5017049523</f>
        <v>0</v>
      </c>
      <c r="W114" s="8" t="n">
        <f aca="false">M114*5.5017049523</f>
        <v>0</v>
      </c>
      <c r="X114" s="8" t="n">
        <f aca="false">N114*5.1890047538+L114*5.5017049523</f>
        <v>38169418.2981329</v>
      </c>
      <c r="Y114" s="8" t="n">
        <f aca="false">N114*5.1890047538</f>
        <v>26346912.4886369</v>
      </c>
      <c r="Z114" s="8" t="n">
        <f aca="false">L114*5.5017049523</f>
        <v>11822505.8094961</v>
      </c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3" t="n">
        <v>52659847.0382598</v>
      </c>
      <c r="G115" s="123" t="n">
        <v>50482576.4933498</v>
      </c>
      <c r="H115" s="42" t="n">
        <f aca="false">F115-J115</f>
        <v>52659847.0382598</v>
      </c>
      <c r="I115" s="42" t="n">
        <f aca="false">G115-K115</f>
        <v>50482576.4933498</v>
      </c>
      <c r="J115" s="123"/>
      <c r="K115" s="123"/>
      <c r="L115" s="42" t="n">
        <f aca="false">H115-I115</f>
        <v>2177270.54491008</v>
      </c>
      <c r="M115" s="42" t="n">
        <f aca="false">J115-K115</f>
        <v>0</v>
      </c>
      <c r="N115" s="123" t="n">
        <v>4220141.71000215</v>
      </c>
      <c r="O115" s="7"/>
      <c r="P115" s="7"/>
      <c r="Q115" s="42" t="n">
        <f aca="false">I115*5.5017049523</f>
        <v>277740241.098326</v>
      </c>
      <c r="R115" s="42"/>
      <c r="S115" s="42"/>
      <c r="T115" s="7"/>
      <c r="U115" s="7"/>
      <c r="V115" s="42" t="n">
        <f aca="false">K115*5.5017049523</f>
        <v>0</v>
      </c>
      <c r="W115" s="42" t="n">
        <f aca="false">M115*5.5017049523</f>
        <v>0</v>
      </c>
      <c r="X115" s="42" t="n">
        <f aca="false">N115*5.1890047538+L115*5.5017049523</f>
        <v>33877035.5343395</v>
      </c>
      <c r="Y115" s="42" t="n">
        <f aca="false">N115*5.1890047538</f>
        <v>21898335.3949108</v>
      </c>
      <c r="Z115" s="42" t="n">
        <f aca="false">L115*5.5017049523</f>
        <v>11978700.1394287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3" t="n">
        <v>53001926.8440431</v>
      </c>
      <c r="G116" s="123" t="n">
        <v>50809175.9009162</v>
      </c>
      <c r="H116" s="42" t="n">
        <f aca="false">F116-J116</f>
        <v>53001926.8440431</v>
      </c>
      <c r="I116" s="42" t="n">
        <f aca="false">G116-K116</f>
        <v>50809175.9009162</v>
      </c>
      <c r="J116" s="123"/>
      <c r="K116" s="123"/>
      <c r="L116" s="42" t="n">
        <f aca="false">H116-I116</f>
        <v>2192750.94312683</v>
      </c>
      <c r="M116" s="42" t="n">
        <f aca="false">J116-K116</f>
        <v>0</v>
      </c>
      <c r="N116" s="123" t="n">
        <v>4125966.33120134</v>
      </c>
      <c r="O116" s="7"/>
      <c r="P116" s="7"/>
      <c r="Q116" s="42" t="n">
        <f aca="false">I116*5.5017049523</f>
        <v>279537094.676353</v>
      </c>
      <c r="R116" s="42"/>
      <c r="S116" s="42"/>
      <c r="T116" s="7"/>
      <c r="U116" s="7"/>
      <c r="V116" s="42" t="n">
        <f aca="false">K116*5.5017049523</f>
        <v>0</v>
      </c>
      <c r="W116" s="42" t="n">
        <f aca="false">M116*5.5017049523</f>
        <v>0</v>
      </c>
      <c r="X116" s="42" t="n">
        <f aca="false">N116*5.1890047538+L116*5.5017049523</f>
        <v>33473527.6295839</v>
      </c>
      <c r="Y116" s="42" t="n">
        <f aca="false">N116*5.1890047538</f>
        <v>21409658.9066225</v>
      </c>
      <c r="Z116" s="42" t="n">
        <f aca="false">L116*5.5017049523</f>
        <v>12063868.7229614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3" t="n">
        <v>53695638.5493144</v>
      </c>
      <c r="G117" s="123" t="n">
        <v>51474991.1736103</v>
      </c>
      <c r="H117" s="42" t="n">
        <f aca="false">F117-J117</f>
        <v>53695638.5493144</v>
      </c>
      <c r="I117" s="42" t="n">
        <f aca="false">G117-K117</f>
        <v>51474991.1736103</v>
      </c>
      <c r="J117" s="123"/>
      <c r="K117" s="123"/>
      <c r="L117" s="42" t="n">
        <f aca="false">H117-I117</f>
        <v>2220647.37570406</v>
      </c>
      <c r="M117" s="42" t="n">
        <f aca="false">J117-K117</f>
        <v>0</v>
      </c>
      <c r="N117" s="123" t="n">
        <v>4211134.93980514</v>
      </c>
      <c r="O117" s="7"/>
      <c r="P117" s="7"/>
      <c r="Q117" s="42" t="n">
        <f aca="false">I117*5.5017049523</f>
        <v>283200213.859451</v>
      </c>
      <c r="R117" s="42"/>
      <c r="S117" s="42"/>
      <c r="T117" s="7"/>
      <c r="U117" s="7"/>
      <c r="V117" s="42" t="n">
        <f aca="false">K117*5.5017049523</f>
        <v>0</v>
      </c>
      <c r="W117" s="42" t="n">
        <f aca="false">M117*5.5017049523</f>
        <v>0</v>
      </c>
      <c r="X117" s="42" t="n">
        <f aca="false">N117*5.1890047538+L117*5.5017049523</f>
        <v>34068945.8857651</v>
      </c>
      <c r="Y117" s="42" t="n">
        <f aca="false">N117*5.1890047538</f>
        <v>21851599.2215421</v>
      </c>
      <c r="Z117" s="42" t="n">
        <f aca="false">L117*5.5017049523</f>
        <v>12217346.664223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0" sqref="N14"/>
    </sheetView>
  </sheetViews>
  <sheetFormatPr defaultColWidth="9.0039062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02"/>
      <c r="B1" s="103"/>
      <c r="C1" s="102"/>
      <c r="D1" s="102"/>
      <c r="E1" s="102"/>
      <c r="F1" s="104" t="s">
        <v>110</v>
      </c>
      <c r="G1" s="104" t="s">
        <v>111</v>
      </c>
      <c r="H1" s="102"/>
      <c r="I1" s="102"/>
      <c r="J1" s="105" t="s">
        <v>112</v>
      </c>
      <c r="K1" s="105" t="s">
        <v>113</v>
      </c>
      <c r="L1" s="102"/>
      <c r="M1" s="106"/>
      <c r="N1" s="107" t="s">
        <v>114</v>
      </c>
      <c r="O1" s="102"/>
      <c r="P1" s="103"/>
      <c r="Q1" s="102"/>
      <c r="R1" s="102"/>
      <c r="S1" s="102"/>
      <c r="T1" s="102"/>
      <c r="U1" s="103"/>
      <c r="V1" s="102"/>
      <c r="W1" s="102"/>
      <c r="X1" s="102"/>
      <c r="Y1" s="102"/>
      <c r="Z1" s="102"/>
      <c r="AA1" s="102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</row>
    <row r="2" customFormat="false" ht="12.8" hidden="false" customHeight="true" outlineLevel="0" collapsed="false">
      <c r="A2" s="102"/>
      <c r="B2" s="103"/>
      <c r="C2" s="102"/>
      <c r="D2" s="102"/>
      <c r="E2" s="102"/>
      <c r="F2" s="105" t="s">
        <v>115</v>
      </c>
      <c r="G2" s="105" t="s">
        <v>116</v>
      </c>
      <c r="H2" s="102"/>
      <c r="I2" s="102"/>
      <c r="J2" s="107"/>
      <c r="K2" s="107"/>
      <c r="L2" s="102"/>
      <c r="M2" s="106"/>
      <c r="N2" s="107" t="s">
        <v>117</v>
      </c>
      <c r="O2" s="102"/>
      <c r="P2" s="103"/>
      <c r="Q2" s="102"/>
      <c r="R2" s="102"/>
      <c r="S2" s="102"/>
      <c r="T2" s="102"/>
      <c r="U2" s="103"/>
      <c r="V2" s="102"/>
      <c r="W2" s="102"/>
      <c r="X2" s="102"/>
      <c r="Y2" s="102"/>
      <c r="Z2" s="102"/>
      <c r="AA2" s="102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</row>
    <row r="3" customFormat="false" ht="71.75" hidden="false" customHeight="true" outlineLevel="0" collapsed="false">
      <c r="A3" s="109" t="s">
        <v>118</v>
      </c>
      <c r="B3" s="110"/>
      <c r="C3" s="109" t="s">
        <v>119</v>
      </c>
      <c r="D3" s="109" t="s">
        <v>120</v>
      </c>
      <c r="E3" s="109" t="s">
        <v>121</v>
      </c>
      <c r="F3" s="111" t="s">
        <v>122</v>
      </c>
      <c r="G3" s="111" t="s">
        <v>123</v>
      </c>
      <c r="H3" s="109" t="s">
        <v>124</v>
      </c>
      <c r="I3" s="109" t="s">
        <v>125</v>
      </c>
      <c r="J3" s="111" t="s">
        <v>126</v>
      </c>
      <c r="K3" s="111" t="s">
        <v>127</v>
      </c>
      <c r="L3" s="109" t="s">
        <v>128</v>
      </c>
      <c r="M3" s="112" t="s">
        <v>129</v>
      </c>
      <c r="N3" s="111" t="s">
        <v>130</v>
      </c>
      <c r="O3" s="109" t="s">
        <v>131</v>
      </c>
      <c r="P3" s="110" t="s">
        <v>132</v>
      </c>
      <c r="Q3" s="109" t="s">
        <v>133</v>
      </c>
      <c r="R3" s="109" t="s">
        <v>134</v>
      </c>
      <c r="S3" s="109" t="s">
        <v>135</v>
      </c>
      <c r="T3" s="109" t="s">
        <v>136</v>
      </c>
      <c r="U3" s="110" t="s">
        <v>137</v>
      </c>
      <c r="V3" s="109" t="s">
        <v>138</v>
      </c>
      <c r="W3" s="109" t="s">
        <v>139</v>
      </c>
      <c r="X3" s="109" t="s">
        <v>140</v>
      </c>
      <c r="Y3" s="109" t="s">
        <v>141</v>
      </c>
      <c r="Z3" s="109" t="s">
        <v>142</v>
      </c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</row>
    <row r="4" customFormat="false" ht="12.8" hidden="false" customHeight="false" outlineLevel="0" collapsed="false">
      <c r="A4" s="114" t="s">
        <v>143</v>
      </c>
      <c r="B4" s="115"/>
      <c r="C4" s="114" t="n">
        <v>2014</v>
      </c>
      <c r="D4" s="114" t="n">
        <v>1</v>
      </c>
      <c r="E4" s="114" t="n">
        <v>1005</v>
      </c>
      <c r="F4" s="116" t="n">
        <v>13919743</v>
      </c>
      <c r="G4" s="116" t="n">
        <v>13367098</v>
      </c>
      <c r="H4" s="117" t="n">
        <f aca="false">F4-J4</f>
        <v>13919743</v>
      </c>
      <c r="I4" s="117" t="n">
        <f aca="false">G4-K4</f>
        <v>13367098</v>
      </c>
      <c r="J4" s="118"/>
      <c r="K4" s="118"/>
      <c r="L4" s="117" t="n">
        <f aca="false">H4-I4</f>
        <v>552645</v>
      </c>
      <c r="M4" s="117" t="n">
        <f aca="false">J4-K4</f>
        <v>0</v>
      </c>
      <c r="N4" s="116" t="n">
        <v>2431521</v>
      </c>
      <c r="O4" s="119" t="n">
        <v>68064666.1181856</v>
      </c>
      <c r="P4" s="114" t="n">
        <f aca="false">O4/I4</f>
        <v>5.09195534574412</v>
      </c>
      <c r="Q4" s="117" t="n">
        <f aca="false">I4*5.5017049523</f>
        <v>73541829.2644794</v>
      </c>
      <c r="R4" s="117" t="n">
        <v>11018747.8054275</v>
      </c>
      <c r="S4" s="117" t="n">
        <v>2463940.91347832</v>
      </c>
      <c r="T4" s="119" t="n">
        <v>13733232.3112091</v>
      </c>
      <c r="U4" s="114" t="n">
        <f aca="false">R4/N4</f>
        <v>4.53162765422445</v>
      </c>
      <c r="V4" s="115"/>
      <c r="W4" s="115"/>
      <c r="X4" s="117" t="n">
        <f aca="false">N4*U12+L4*P13</f>
        <v>15657663.7612308</v>
      </c>
      <c r="Y4" s="117" t="n">
        <f aca="false">N4*5.1890047538</f>
        <v>12617174.0279645</v>
      </c>
      <c r="Z4" s="117" t="n">
        <f aca="false">L4*5.5017049523</f>
        <v>3040489.73336383</v>
      </c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</row>
    <row r="5" customFormat="false" ht="12.8" hidden="false" customHeight="false" outlineLevel="0" collapsed="false">
      <c r="B5" s="115"/>
      <c r="C5" s="114" t="n">
        <v>2014</v>
      </c>
      <c r="D5" s="114" t="n">
        <v>2</v>
      </c>
      <c r="E5" s="114" t="n">
        <v>1004</v>
      </c>
      <c r="F5" s="116" t="n">
        <v>14482790</v>
      </c>
      <c r="G5" s="116" t="n">
        <v>13911325</v>
      </c>
      <c r="H5" s="117" t="n">
        <f aca="false">F5-J5</f>
        <v>14482790</v>
      </c>
      <c r="I5" s="117" t="n">
        <f aca="false">G5-K5</f>
        <v>13911325</v>
      </c>
      <c r="J5" s="118"/>
      <c r="K5" s="118"/>
      <c r="L5" s="117" t="n">
        <f aca="false">H5-I5</f>
        <v>571465</v>
      </c>
      <c r="M5" s="117" t="n">
        <f aca="false">J5-K5</f>
        <v>0</v>
      </c>
      <c r="N5" s="116" t="n">
        <v>2156056</v>
      </c>
      <c r="O5" s="119" t="n">
        <v>80470827.8892677</v>
      </c>
      <c r="P5" s="114" t="n">
        <f aca="false">O5/I5</f>
        <v>5.78455523749662</v>
      </c>
      <c r="Q5" s="117" t="n">
        <f aca="false">I5*5.5017049523</f>
        <v>76536005.6455548</v>
      </c>
      <c r="R5" s="117" t="n">
        <v>13090128.797517</v>
      </c>
      <c r="S5" s="117" t="n">
        <v>2913043.96959149</v>
      </c>
      <c r="T5" s="119" t="n">
        <v>16270046.9661959</v>
      </c>
      <c r="U5" s="114" t="n">
        <f aca="false">R5/N5</f>
        <v>6.07133061363759</v>
      </c>
      <c r="V5" s="115"/>
      <c r="W5" s="115"/>
      <c r="X5" s="117" t="n">
        <f aca="false">N5*5.1890047538+L5*5.5017049523</f>
        <v>14331816.6540251</v>
      </c>
      <c r="Y5" s="117" t="n">
        <f aca="false">N5*5.1890047538</f>
        <v>11187784.833459</v>
      </c>
      <c r="Z5" s="117" t="n">
        <f aca="false">L5*5.5017049523</f>
        <v>3144031.82056612</v>
      </c>
    </row>
    <row r="6" customFormat="false" ht="12.8" hidden="false" customHeight="false" outlineLevel="0" collapsed="false">
      <c r="B6" s="115"/>
      <c r="C6" s="114" t="n">
        <v>2014</v>
      </c>
      <c r="D6" s="114" t="n">
        <v>3</v>
      </c>
      <c r="E6" s="114" t="n">
        <v>1003</v>
      </c>
      <c r="F6" s="116" t="n">
        <v>15149966</v>
      </c>
      <c r="G6" s="116" t="n">
        <v>14531608</v>
      </c>
      <c r="H6" s="117" t="n">
        <f aca="false">F6-J6</f>
        <v>15149966</v>
      </c>
      <c r="I6" s="117" t="n">
        <f aca="false">G6-K6</f>
        <v>14531608</v>
      </c>
      <c r="J6" s="118"/>
      <c r="K6" s="118"/>
      <c r="L6" s="117" t="n">
        <f aca="false">H6-I6</f>
        <v>618358</v>
      </c>
      <c r="M6" s="117" t="n">
        <f aca="false">J6-K6</f>
        <v>0</v>
      </c>
      <c r="N6" s="116" t="n">
        <v>2697106</v>
      </c>
      <c r="O6" s="119" t="n">
        <v>71025009.1540406</v>
      </c>
      <c r="P6" s="114" t="n">
        <f aca="false">O6/I6</f>
        <v>4.88762215124717</v>
      </c>
      <c r="Q6" s="117" t="n">
        <f aca="false">I6*5.5017049523</f>
        <v>79948619.6984823</v>
      </c>
      <c r="R6" s="117" t="n">
        <v>13303482.9648562</v>
      </c>
      <c r="S6" s="117" t="n">
        <v>2571105.33137627</v>
      </c>
      <c r="T6" s="119" t="n">
        <v>17670963.688597</v>
      </c>
      <c r="U6" s="114" t="n">
        <f aca="false">R6/N6</f>
        <v>4.93250282519716</v>
      </c>
      <c r="V6" s="115"/>
      <c r="W6" s="115"/>
      <c r="X6" s="117" t="n">
        <f aca="false">N6*5.1890047538+L6*5.5017049523</f>
        <v>17397319.1263968</v>
      </c>
      <c r="Y6" s="117" t="n">
        <f aca="false">N6*5.1890047538</f>
        <v>13995295.8555025</v>
      </c>
      <c r="Z6" s="117" t="n">
        <f aca="false">L6*5.5017049523</f>
        <v>3402023.27089432</v>
      </c>
    </row>
    <row r="7" customFormat="false" ht="12.8" hidden="false" customHeight="false" outlineLevel="0" collapsed="false">
      <c r="B7" s="115"/>
      <c r="C7" s="114" t="n">
        <v>2014</v>
      </c>
      <c r="D7" s="114" t="n">
        <v>4</v>
      </c>
      <c r="E7" s="114" t="n">
        <v>160</v>
      </c>
      <c r="F7" s="116" t="n">
        <v>15745971</v>
      </c>
      <c r="G7" s="116" t="n">
        <v>15148486</v>
      </c>
      <c r="H7" s="117" t="n">
        <f aca="false">F7-J7</f>
        <v>15745971</v>
      </c>
      <c r="I7" s="117" t="n">
        <f aca="false">G7-K7</f>
        <v>15148486</v>
      </c>
      <c r="J7" s="118"/>
      <c r="K7" s="118"/>
      <c r="L7" s="117" t="n">
        <f aca="false">H7-I7</f>
        <v>597485</v>
      </c>
      <c r="M7" s="117" t="n">
        <f aca="false">J7-K7</f>
        <v>0</v>
      </c>
      <c r="N7" s="116" t="n">
        <v>2598761</v>
      </c>
      <c r="O7" s="119" t="n">
        <v>90838150.786</v>
      </c>
      <c r="P7" s="114" t="n">
        <f aca="false">O7/I7</f>
        <v>5.99651679950062</v>
      </c>
      <c r="Q7" s="117" t="n">
        <f aca="false">I7*5.5017049523</f>
        <v>83342500.4460472</v>
      </c>
      <c r="R7" s="117" t="n">
        <v>12713686.068</v>
      </c>
      <c r="S7" s="117" t="n">
        <v>3288341.0584532</v>
      </c>
      <c r="T7" s="119" t="n">
        <v>17161490.7544532</v>
      </c>
      <c r="U7" s="114" t="n">
        <f aca="false">R7/N7</f>
        <v>4.89221058342803</v>
      </c>
      <c r="V7" s="115"/>
      <c r="W7" s="115"/>
      <c r="X7" s="117" t="n">
        <f aca="false">N7*5.1890047538+L7*5.5017049523</f>
        <v>16772169.366415</v>
      </c>
      <c r="Y7" s="117" t="n">
        <f aca="false">N7*5.1890047538</f>
        <v>13484983.18299</v>
      </c>
      <c r="Z7" s="117" t="n">
        <f aca="false">L7*5.5017049523</f>
        <v>3287186.18342497</v>
      </c>
    </row>
    <row r="8" customFormat="false" ht="12.8" hidden="false" customHeight="false" outlineLevel="0" collapsed="false">
      <c r="B8" s="115"/>
      <c r="C8" s="114" t="n">
        <f aca="false">C4+1</f>
        <v>2015</v>
      </c>
      <c r="D8" s="114" t="n">
        <f aca="false">D4</f>
        <v>1</v>
      </c>
      <c r="E8" s="114" t="n">
        <v>1001</v>
      </c>
      <c r="F8" s="116" t="n">
        <v>16507879</v>
      </c>
      <c r="G8" s="116" t="n">
        <v>15853349</v>
      </c>
      <c r="H8" s="117" t="n">
        <f aca="false">F8-J8</f>
        <v>16507879</v>
      </c>
      <c r="I8" s="117" t="n">
        <f aca="false">G8-K8</f>
        <v>15853349</v>
      </c>
      <c r="J8" s="118"/>
      <c r="K8" s="118"/>
      <c r="L8" s="117" t="n">
        <f aca="false">H8-I8</f>
        <v>654530</v>
      </c>
      <c r="M8" s="117" t="n">
        <f aca="false">J8-K8</f>
        <v>0</v>
      </c>
      <c r="N8" s="116" t="n">
        <v>3002195</v>
      </c>
      <c r="O8" s="119" t="n">
        <v>81897043.9675653</v>
      </c>
      <c r="P8" s="114" t="n">
        <f aca="false">O8/I8</f>
        <v>5.16591440506137</v>
      </c>
      <c r="Q8" s="117" t="n">
        <f aca="false">I8*5.5017049523</f>
        <v>87220448.7038403</v>
      </c>
      <c r="R8" s="117" t="n">
        <v>13986686.083894</v>
      </c>
      <c r="S8" s="117" t="n">
        <v>2964672.99162586</v>
      </c>
      <c r="T8" s="119" t="n">
        <v>18231627.4986104</v>
      </c>
      <c r="U8" s="114" t="n">
        <f aca="false">R8/N8</f>
        <v>4.65881999133767</v>
      </c>
      <c r="V8" s="115"/>
      <c r="W8" s="115"/>
      <c r="X8" s="117" t="n">
        <f aca="false">N8*5.1890047538+L8*5.5017049523</f>
        <v>19179435.0692635</v>
      </c>
      <c r="Y8" s="117" t="n">
        <f aca="false">N8*5.1890047538</f>
        <v>15578404.1268346</v>
      </c>
      <c r="Z8" s="117" t="n">
        <f aca="false">L8*5.5017049523</f>
        <v>3601030.94242892</v>
      </c>
    </row>
    <row r="9" customFormat="false" ht="12.8" hidden="false" customHeight="false" outlineLevel="0" collapsed="false">
      <c r="B9" s="115"/>
      <c r="C9" s="114" t="n">
        <f aca="false">C5+1</f>
        <v>2015</v>
      </c>
      <c r="D9" s="114" t="n">
        <f aca="false">D5</f>
        <v>2</v>
      </c>
      <c r="E9" s="114" t="n">
        <v>1000</v>
      </c>
      <c r="F9" s="116" t="n">
        <v>17877475</v>
      </c>
      <c r="G9" s="116" t="n">
        <v>17180984</v>
      </c>
      <c r="H9" s="117" t="n">
        <f aca="false">F9-J9</f>
        <v>17877475</v>
      </c>
      <c r="I9" s="117" t="n">
        <f aca="false">G9-K9</f>
        <v>17180984</v>
      </c>
      <c r="J9" s="118"/>
      <c r="K9" s="118"/>
      <c r="L9" s="117" t="n">
        <f aca="false">H9-I9</f>
        <v>696491</v>
      </c>
      <c r="M9" s="117" t="n">
        <f aca="false">J9-K9</f>
        <v>0</v>
      </c>
      <c r="N9" s="116" t="n">
        <v>2371185</v>
      </c>
      <c r="O9" s="119" t="n">
        <v>104523364.336654</v>
      </c>
      <c r="P9" s="114" t="n">
        <f aca="false">O9/I9</f>
        <v>6.08366577471081</v>
      </c>
      <c r="Q9" s="117" t="n">
        <f aca="false">I9*5.5017049523</f>
        <v>94524704.7581871</v>
      </c>
      <c r="R9" s="117" t="n">
        <v>14339828.6769147</v>
      </c>
      <c r="S9" s="117" t="n">
        <v>3783745.78898687</v>
      </c>
      <c r="T9" s="119" t="n">
        <v>19687951.5296409</v>
      </c>
      <c r="U9" s="114" t="n">
        <f aca="false">R9/N9</f>
        <v>6.04753685474339</v>
      </c>
      <c r="V9" s="115"/>
      <c r="W9" s="115"/>
      <c r="X9" s="117" t="n">
        <f aca="false">N9*5.1890047538+L9*5.5017049523</f>
        <v>16135978.2210716</v>
      </c>
      <c r="Y9" s="117" t="n">
        <f aca="false">N9*5.1890047538</f>
        <v>12304090.2371393</v>
      </c>
      <c r="Z9" s="117" t="n">
        <f aca="false">L9*5.5017049523</f>
        <v>3831887.98393238</v>
      </c>
    </row>
    <row r="10" customFormat="false" ht="12.8" hidden="false" customHeight="false" outlineLevel="0" collapsed="false">
      <c r="B10" s="115"/>
      <c r="C10" s="114" t="n">
        <v>2016</v>
      </c>
      <c r="D10" s="114" t="n">
        <v>2</v>
      </c>
      <c r="E10" s="114" t="n">
        <v>996</v>
      </c>
      <c r="F10" s="116" t="n">
        <v>18529945</v>
      </c>
      <c r="G10" s="116" t="n">
        <v>17797215</v>
      </c>
      <c r="H10" s="117" t="n">
        <f aca="false">F10-J10</f>
        <v>18529945</v>
      </c>
      <c r="I10" s="117" t="n">
        <f aca="false">G10-K10</f>
        <v>17797215</v>
      </c>
      <c r="J10" s="118"/>
      <c r="K10" s="118"/>
      <c r="L10" s="117" t="n">
        <f aca="false">H10-I10</f>
        <v>732730</v>
      </c>
      <c r="M10" s="117" t="n">
        <f aca="false">J10-K10</f>
        <v>0</v>
      </c>
      <c r="N10" s="118"/>
      <c r="O10" s="115"/>
      <c r="P10" s="115"/>
      <c r="Q10" s="117" t="n">
        <f aca="false">I10*5.5017049523</f>
        <v>97915025.9026478</v>
      </c>
      <c r="R10" s="117"/>
      <c r="S10" s="117"/>
      <c r="T10" s="115"/>
      <c r="U10" s="115"/>
      <c r="V10" s="115"/>
      <c r="W10" s="115"/>
      <c r="X10" s="117"/>
      <c r="Y10" s="117"/>
      <c r="Z10" s="117"/>
    </row>
    <row r="11" customFormat="false" ht="12.8" hidden="false" customHeight="false" outlineLevel="0" collapsed="false">
      <c r="B11" s="115"/>
      <c r="C11" s="114" t="n">
        <v>2016</v>
      </c>
      <c r="D11" s="114" t="n">
        <v>3</v>
      </c>
      <c r="E11" s="114" t="n">
        <v>995</v>
      </c>
      <c r="F11" s="116" t="n">
        <v>19118239</v>
      </c>
      <c r="G11" s="116" t="n">
        <v>18342944</v>
      </c>
      <c r="H11" s="117" t="n">
        <f aca="false">F11-J11</f>
        <v>19118239</v>
      </c>
      <c r="I11" s="117" t="n">
        <f aca="false">G11-K11</f>
        <v>18342944</v>
      </c>
      <c r="J11" s="118"/>
      <c r="K11" s="118"/>
      <c r="L11" s="117" t="n">
        <f aca="false">H11-I11</f>
        <v>775295</v>
      </c>
      <c r="M11" s="117" t="n">
        <f aca="false">J11-K11</f>
        <v>0</v>
      </c>
      <c r="N11" s="118"/>
      <c r="O11" s="115"/>
      <c r="P11" s="115"/>
      <c r="Q11" s="117" t="n">
        <f aca="false">I11*5.5017049523</f>
        <v>100917465.844562</v>
      </c>
      <c r="R11" s="117"/>
      <c r="S11" s="117"/>
      <c r="T11" s="115"/>
      <c r="U11" s="115"/>
      <c r="V11" s="115"/>
      <c r="W11" s="115"/>
      <c r="X11" s="117"/>
      <c r="Y11" s="117"/>
      <c r="Z11" s="117"/>
    </row>
    <row r="12" customFormat="false" ht="12.8" hidden="false" customHeight="false" outlineLevel="0" collapsed="false">
      <c r="B12" s="115"/>
      <c r="C12" s="114" t="n">
        <v>2016</v>
      </c>
      <c r="D12" s="114" t="n">
        <v>4</v>
      </c>
      <c r="E12" s="114" t="n">
        <v>994</v>
      </c>
      <c r="F12" s="116" t="n">
        <v>20592277</v>
      </c>
      <c r="G12" s="116" t="n">
        <v>19759371</v>
      </c>
      <c r="H12" s="117" t="n">
        <f aca="false">F12-J12</f>
        <v>20592277</v>
      </c>
      <c r="I12" s="117" t="n">
        <f aca="false">G12-K12</f>
        <v>19759371</v>
      </c>
      <c r="J12" s="118"/>
      <c r="K12" s="118"/>
      <c r="L12" s="117" t="n">
        <f aca="false">H12-I12</f>
        <v>832906</v>
      </c>
      <c r="M12" s="117" t="n">
        <f aca="false">J12-K12</f>
        <v>0</v>
      </c>
      <c r="N12" s="118"/>
      <c r="O12" s="115"/>
      <c r="P12" s="115" t="s">
        <v>144</v>
      </c>
      <c r="Q12" s="117" t="n">
        <f aca="false">I12*5.5017049523</f>
        <v>108710229.285033</v>
      </c>
      <c r="R12" s="117"/>
      <c r="S12" s="117"/>
      <c r="T12" s="115"/>
      <c r="U12" s="114" t="n">
        <f aca="false">AVERAGE(U4:U9)</f>
        <v>5.18900475376138</v>
      </c>
      <c r="V12" s="115"/>
      <c r="W12" s="115"/>
      <c r="X12" s="117"/>
      <c r="Y12" s="117"/>
      <c r="Z12" s="117"/>
    </row>
    <row r="13" customFormat="false" ht="12.8" hidden="false" customHeight="false" outlineLevel="0" collapsed="false">
      <c r="B13" s="115"/>
      <c r="C13" s="114" t="n">
        <v>2017</v>
      </c>
      <c r="D13" s="114" t="n">
        <v>1</v>
      </c>
      <c r="E13" s="114" t="n">
        <v>993</v>
      </c>
      <c r="F13" s="116" t="n">
        <v>20242858</v>
      </c>
      <c r="G13" s="116" t="n">
        <v>19409870</v>
      </c>
      <c r="H13" s="117" t="n">
        <f aca="false">F13-J13</f>
        <v>20242858</v>
      </c>
      <c r="I13" s="117" t="n">
        <f aca="false">G13-K13</f>
        <v>19409870</v>
      </c>
      <c r="J13" s="118"/>
      <c r="K13" s="118"/>
      <c r="L13" s="117" t="n">
        <f aca="false">H13-I13</f>
        <v>832988</v>
      </c>
      <c r="M13" s="117" t="n">
        <f aca="false">J13-K13</f>
        <v>0</v>
      </c>
      <c r="N13" s="118"/>
      <c r="O13" s="115"/>
      <c r="P13" s="114" t="n">
        <f aca="false">AVERAGE(P4:P9)</f>
        <v>5.50170495229345</v>
      </c>
      <c r="Q13" s="117" t="n">
        <f aca="false">I13*5.5017049523</f>
        <v>106787377.902499</v>
      </c>
      <c r="R13" s="117"/>
      <c r="S13" s="117"/>
      <c r="T13" s="115"/>
      <c r="U13" s="115"/>
      <c r="V13" s="115"/>
      <c r="W13" s="115"/>
      <c r="X13" s="117"/>
      <c r="Y13" s="117"/>
      <c r="Z13" s="117"/>
    </row>
    <row r="14" customFormat="false" ht="12.8" hidden="false" customHeight="false" outlineLevel="0" collapsed="false">
      <c r="A14" s="40" t="s">
        <v>145</v>
      </c>
      <c r="B14" s="5"/>
      <c r="C14" s="40" t="n">
        <v>2015</v>
      </c>
      <c r="D14" s="40" t="n">
        <v>1</v>
      </c>
      <c r="E14" s="40" t="n">
        <v>161</v>
      </c>
      <c r="F14" s="120" t="n">
        <v>17715121.486239</v>
      </c>
      <c r="G14" s="120" t="n">
        <v>17023180.2310724</v>
      </c>
      <c r="H14" s="8" t="n">
        <f aca="false">F14-J14</f>
        <v>17715121.486239</v>
      </c>
      <c r="I14" s="8" t="n">
        <f aca="false">G14-K14</f>
        <v>17023180.2310724</v>
      </c>
      <c r="J14" s="121"/>
      <c r="K14" s="121"/>
      <c r="L14" s="8" t="n">
        <f aca="false">H14-I14</f>
        <v>691941.255166631</v>
      </c>
      <c r="M14" s="8" t="n">
        <f aca="false">J14-K14</f>
        <v>0</v>
      </c>
      <c r="N14" s="121" t="n">
        <v>2734055.21918241</v>
      </c>
      <c r="O14" s="5"/>
      <c r="P14" s="5"/>
      <c r="Q14" s="8" t="n">
        <f aca="false">I14*5.5017049523</f>
        <v>93656514.9811863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17993882.1597402</v>
      </c>
      <c r="Y14" s="8" t="n">
        <f aca="false">N14*5.1890047538</f>
        <v>14187025.5294892</v>
      </c>
      <c r="Z14" s="8" t="n">
        <f aca="false">L14*5.5017049523</f>
        <v>3806856.63025093</v>
      </c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2" t="n">
        <v>20544273.8160203</v>
      </c>
      <c r="G15" s="122" t="n">
        <v>19739608.8068971</v>
      </c>
      <c r="H15" s="42" t="n">
        <f aca="false">F15-J15</f>
        <v>20544273.8160203</v>
      </c>
      <c r="I15" s="42" t="n">
        <f aca="false">G15-K15</f>
        <v>19739608.8068971</v>
      </c>
      <c r="J15" s="123"/>
      <c r="K15" s="123"/>
      <c r="L15" s="42" t="n">
        <f aca="false">H15-I15</f>
        <v>804665.009123139</v>
      </c>
      <c r="M15" s="42" t="n">
        <f aca="false">J15-K15</f>
        <v>0</v>
      </c>
      <c r="N15" s="123" t="n">
        <v>2420800.43581521</v>
      </c>
      <c r="O15" s="7"/>
      <c r="P15" s="7"/>
      <c r="Q15" s="42" t="n">
        <f aca="false">I15*5.5017049523</f>
        <v>108601503.529371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16988574.4350815</v>
      </c>
      <c r="Y15" s="42" t="n">
        <f aca="false">N15*5.1890047538</f>
        <v>12561544.9694462</v>
      </c>
      <c r="Z15" s="42" t="n">
        <f aca="false">L15*5.5017049523</f>
        <v>4427029.4656353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22" t="n">
        <v>19904647.1958466</v>
      </c>
      <c r="G16" s="122" t="n">
        <v>19122786.0052417</v>
      </c>
      <c r="H16" s="42" t="n">
        <f aca="false">F16-J16</f>
        <v>19904647.1958466</v>
      </c>
      <c r="I16" s="42" t="n">
        <f aca="false">G16-K16</f>
        <v>19122786.0052417</v>
      </c>
      <c r="J16" s="123"/>
      <c r="K16" s="123"/>
      <c r="L16" s="42" t="n">
        <f aca="false">H16-I16</f>
        <v>781861.190604858</v>
      </c>
      <c r="M16" s="42" t="n">
        <f aca="false">J16-K16</f>
        <v>0</v>
      </c>
      <c r="N16" s="123" t="n">
        <v>2884467.35077997</v>
      </c>
      <c r="O16" s="124" t="n">
        <v>94527377.1142455</v>
      </c>
      <c r="Q16" s="42" t="n">
        <f aca="false">I16*5.5017049523</f>
        <v>105207926.466812</v>
      </c>
      <c r="R16" s="42" t="n">
        <v>16695329.1346057</v>
      </c>
      <c r="S16" s="42" t="n">
        <v>3421891.05153569</v>
      </c>
      <c r="T16" s="124" t="n">
        <v>22190060.6351791</v>
      </c>
      <c r="U16" s="7" t="n">
        <f aca="false">R22/N16</f>
        <v>7.20338296294179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19269084.3797401</v>
      </c>
      <c r="Y16" s="42" t="n">
        <f aca="false">N16*5.1890047538</f>
        <v>14967514.7953782</v>
      </c>
      <c r="Z16" s="42" t="n">
        <f aca="false">L16*5.5017049523</f>
        <v>4301569.58436192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22" t="n">
        <v>21565532.0343132</v>
      </c>
      <c r="G17" s="122" t="n">
        <v>20716393.0021183</v>
      </c>
      <c r="H17" s="42" t="n">
        <f aca="false">F17-J17</f>
        <v>21565532.0343132</v>
      </c>
      <c r="I17" s="42" t="n">
        <f aca="false">G17-K17</f>
        <v>20716393.0021183</v>
      </c>
      <c r="J17" s="123"/>
      <c r="K17" s="123"/>
      <c r="L17" s="42" t="n">
        <f aca="false">H17-I17</f>
        <v>849139.032194909</v>
      </c>
      <c r="M17" s="42" t="n">
        <f aca="false">J17-K17</f>
        <v>0</v>
      </c>
      <c r="N17" s="123" t="n">
        <v>2795939.83379415</v>
      </c>
      <c r="O17" s="124" t="n">
        <v>111875162.875528</v>
      </c>
      <c r="Q17" s="42" t="n">
        <f aca="false">I17*5.5017049523</f>
        <v>113975481.973547</v>
      </c>
      <c r="R17" s="42" t="n">
        <v>16337001.0457356</v>
      </c>
      <c r="S17" s="42" t="n">
        <v>4049880.89609411</v>
      </c>
      <c r="T17" s="124" t="n">
        <v>22729747.8617584</v>
      </c>
      <c r="U17" s="7" t="n">
        <f aca="false">R23/N17</f>
        <v>6.6293819120095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19179857.5075146</v>
      </c>
      <c r="Y17" s="42" t="n">
        <f aca="false">N17*5.1890047538</f>
        <v>14508145.0888966</v>
      </c>
      <c r="Z17" s="42" t="n">
        <f aca="false">L17*5.5017049523</f>
        <v>4671712.41861796</v>
      </c>
    </row>
    <row r="18" customFormat="false" ht="12.8" hidden="false" customHeight="false" outlineLevel="0" collapsed="false">
      <c r="A18" s="40"/>
      <c r="B18" s="5"/>
      <c r="C18" s="40" t="n">
        <f aca="false">C14+1</f>
        <v>2016</v>
      </c>
      <c r="D18" s="40" t="n">
        <f aca="false">D14</f>
        <v>1</v>
      </c>
      <c r="E18" s="40" t="n">
        <v>165</v>
      </c>
      <c r="F18" s="120" t="n">
        <v>18938602.4304899</v>
      </c>
      <c r="G18" s="120" t="n">
        <v>18195363.4644723</v>
      </c>
      <c r="H18" s="8" t="n">
        <f aca="false">F18-J18</f>
        <v>18938602.4304899</v>
      </c>
      <c r="I18" s="8" t="n">
        <f aca="false">G18-K18</f>
        <v>18195363.4644723</v>
      </c>
      <c r="J18" s="121"/>
      <c r="K18" s="121"/>
      <c r="L18" s="8" t="n">
        <f aca="false">H18-I18</f>
        <v>743238.966017626</v>
      </c>
      <c r="M18" s="8" t="n">
        <f aca="false">J18-K18</f>
        <v>0</v>
      </c>
      <c r="N18" s="121" t="n">
        <v>2787177.88423236</v>
      </c>
      <c r="O18" s="125" t="n">
        <v>91414555.2301573</v>
      </c>
      <c r="P18" s="5"/>
      <c r="Q18" s="8" t="n">
        <f aca="false">I18*5.5017049523</f>
        <v>100105521.281386</v>
      </c>
      <c r="R18" s="8" t="n">
        <v>17527446.3296216</v>
      </c>
      <c r="S18" s="8" t="n">
        <v>3309206.89933169</v>
      </c>
      <c r="T18" s="125" t="n">
        <v>22762488.8207359</v>
      </c>
      <c r="U18" s="5" t="n">
        <f aca="false">R24/N18</f>
        <v>6.64355738289242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18551760.7910495</v>
      </c>
      <c r="Y18" s="8" t="n">
        <f aca="false">N18*5.1890047538</f>
        <v>14462679.290968</v>
      </c>
      <c r="Z18" s="8" t="n">
        <f aca="false">L18*5.5017049523</f>
        <v>4089081.50008151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2" t="n">
        <v>19471816.3518133</v>
      </c>
      <c r="G19" s="122" t="n">
        <v>18706565.530396</v>
      </c>
      <c r="H19" s="42" t="n">
        <f aca="false">F19-J19</f>
        <v>19471816.3518133</v>
      </c>
      <c r="I19" s="42" t="n">
        <f aca="false">G19-K19</f>
        <v>18706565.530396</v>
      </c>
      <c r="J19" s="123"/>
      <c r="K19" s="123"/>
      <c r="L19" s="42" t="n">
        <f aca="false">H19-I19</f>
        <v>765250.821417317</v>
      </c>
      <c r="M19" s="42" t="n">
        <f aca="false">J19-K19</f>
        <v>0</v>
      </c>
      <c r="N19" s="123" t="n">
        <v>2360820.19908017</v>
      </c>
      <c r="O19" s="124" t="n">
        <v>104116643.411142</v>
      </c>
      <c r="P19" s="7"/>
      <c r="Q19" s="42" t="n">
        <f aca="false">I19*5.5017049523</f>
        <v>102918004.219104</v>
      </c>
      <c r="R19" s="42" t="n">
        <v>18813591.3018501</v>
      </c>
      <c r="S19" s="42" t="n">
        <v>3769022.49148334</v>
      </c>
      <c r="T19" s="124" t="n">
        <v>24440890.5830178</v>
      </c>
      <c r="U19" s="7" t="n">
        <f aca="false">R19/N19</f>
        <v>7.96909112738881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16460491.4698374</v>
      </c>
      <c r="Y19" s="42" t="n">
        <f aca="false">N19*5.1890047538</f>
        <v>12250307.2358941</v>
      </c>
      <c r="Z19" s="42" t="n">
        <f aca="false">L19*5.5017049523</f>
        <v>4210184.2339433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3" t="n">
        <v>18512972.6048935</v>
      </c>
      <c r="G20" s="123" t="n">
        <v>17784795.4304638</v>
      </c>
      <c r="H20" s="42" t="n">
        <f aca="false">F20-J20</f>
        <v>18512972.6048935</v>
      </c>
      <c r="I20" s="42" t="n">
        <f aca="false">G20-K20</f>
        <v>17784795.4304638</v>
      </c>
      <c r="J20" s="123"/>
      <c r="K20" s="123"/>
      <c r="L20" s="42" t="n">
        <f aca="false">H20-I20</f>
        <v>728177.17442967</v>
      </c>
      <c r="M20" s="42" t="n">
        <f aca="false">J20-K20</f>
        <v>0</v>
      </c>
      <c r="N20" s="123" t="n">
        <v>2043321.27732794</v>
      </c>
      <c r="O20" s="124" t="n">
        <v>90764685.8571572</v>
      </c>
      <c r="P20" s="7"/>
      <c r="Q20" s="42" t="n">
        <f aca="false">I20*5.5017049523</f>
        <v>97846697.0954254</v>
      </c>
      <c r="R20" s="42" t="n">
        <v>16989362.3248539</v>
      </c>
      <c r="S20" s="42" t="n">
        <v>3285681.62802909</v>
      </c>
      <c r="T20" s="124" t="n">
        <v>22167728.6392591</v>
      </c>
      <c r="U20" s="7" t="n">
        <f aca="false">R20/N20</f>
        <v>8.31458200595402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14609019.7883069</v>
      </c>
      <c r="Y20" s="42" t="n">
        <f aca="false">N20*5.1890047538</f>
        <v>10602803.8215954</v>
      </c>
      <c r="Z20" s="42" t="n">
        <f aca="false">L20*5.5017049523</f>
        <v>4006215.96671154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3" t="n">
        <v>20157497.8261254</v>
      </c>
      <c r="G21" s="123" t="n">
        <v>19363940.1514728</v>
      </c>
      <c r="H21" s="42" t="n">
        <f aca="false">F21-J21</f>
        <v>20157497.8261254</v>
      </c>
      <c r="I21" s="42" t="n">
        <f aca="false">G21-K21</f>
        <v>19363940.1514728</v>
      </c>
      <c r="J21" s="123"/>
      <c r="K21" s="123"/>
      <c r="L21" s="42" t="n">
        <f aca="false">H21-I21</f>
        <v>793557.674652562</v>
      </c>
      <c r="M21" s="42" t="n">
        <f aca="false">J21-K21</f>
        <v>0</v>
      </c>
      <c r="N21" s="123" t="n">
        <v>3455197.24784243</v>
      </c>
      <c r="O21" s="124" t="n">
        <v>112083822.294624</v>
      </c>
      <c r="P21" s="7"/>
      <c r="Q21" s="42" t="n">
        <f aca="false">I21*5.5017049523</f>
        <v>106534685.427399</v>
      </c>
      <c r="R21" s="42" t="n">
        <v>21412355.8556138</v>
      </c>
      <c r="S21" s="42" t="n">
        <v>4057434.36706539</v>
      </c>
      <c r="T21" s="124" t="n">
        <v>27652287.4723871</v>
      </c>
      <c r="U21" s="7" t="n">
        <f aca="false">R21/N21</f>
        <v>6.19714427851682</v>
      </c>
      <c r="V21" s="42" t="n">
        <f aca="false">K21*5.5017049523</f>
        <v>0</v>
      </c>
      <c r="W21" s="42" t="n">
        <f aca="false">M21*5.5017049523</f>
        <v>0</v>
      </c>
      <c r="X21" s="42" t="n">
        <f aca="false">N21*5.1890047538+L21*5.5017049523</f>
        <v>22294955.1329427</v>
      </c>
      <c r="Y21" s="42" t="n">
        <f aca="false">N21*5.1890047538</f>
        <v>17929034.9443711</v>
      </c>
      <c r="Z21" s="42" t="n">
        <f aca="false">L21*5.5017049523</f>
        <v>4365920.18857167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40"/>
      <c r="B22" s="5"/>
      <c r="C22" s="40" t="n">
        <f aca="false">C18+1</f>
        <v>2017</v>
      </c>
      <c r="D22" s="40" t="n">
        <f aca="false">D18</f>
        <v>1</v>
      </c>
      <c r="E22" s="40" t="n">
        <v>169</v>
      </c>
      <c r="F22" s="121" t="n">
        <v>19322672.8613111</v>
      </c>
      <c r="G22" s="121" t="n">
        <v>18560738.2556432</v>
      </c>
      <c r="H22" s="8" t="n">
        <f aca="false">F22-J22</f>
        <v>19322672.8613111</v>
      </c>
      <c r="I22" s="8" t="n">
        <f aca="false">G22-K22</f>
        <v>18560738.2556432</v>
      </c>
      <c r="J22" s="121"/>
      <c r="K22" s="121"/>
      <c r="L22" s="8" t="n">
        <f aca="false">H22-I22</f>
        <v>761934.605667923</v>
      </c>
      <c r="M22" s="8" t="n">
        <f aca="false">J22-K22</f>
        <v>0</v>
      </c>
      <c r="N22" s="121" t="n">
        <v>3777709.9243059</v>
      </c>
      <c r="O22" s="125" t="n">
        <v>99073334.5554007</v>
      </c>
      <c r="P22" s="5"/>
      <c r="Q22" s="8" t="n">
        <f aca="false">I22*5.5017049523</f>
        <v>102115705.579416</v>
      </c>
      <c r="R22" s="8" t="n">
        <v>20777922.9717703</v>
      </c>
      <c r="S22" s="8" t="n">
        <v>3586454.71090551</v>
      </c>
      <c r="T22" s="125" t="n">
        <v>25889654.8342129</v>
      </c>
      <c r="U22" s="5" t="n">
        <f aca="false">R22/N22</f>
        <v>5.50013722284088</v>
      </c>
      <c r="V22" s="8" t="n">
        <f aca="false">K22*5.5017049523</f>
        <v>0</v>
      </c>
      <c r="W22" s="8" t="n">
        <f aca="false">M22*5.5017049523</f>
        <v>0</v>
      </c>
      <c r="X22" s="8" t="n">
        <f aca="false">N22*5.1890047538+L22*5.5017049523</f>
        <v>23794494.1490327</v>
      </c>
      <c r="Y22" s="8" t="n">
        <f aca="false">N22*5.1890047538</f>
        <v>19602554.7557008</v>
      </c>
      <c r="Z22" s="8" t="n">
        <f aca="false">L22*5.5017049523</f>
        <v>4191939.39333196</v>
      </c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3" t="n">
        <v>20588073.8779619</v>
      </c>
      <c r="G23" s="123" t="n">
        <v>19774739.9938983</v>
      </c>
      <c r="H23" s="42" t="n">
        <f aca="false">F23-J23</f>
        <v>20588073.8779619</v>
      </c>
      <c r="I23" s="42" t="n">
        <f aca="false">G23-K23</f>
        <v>19774739.9938983</v>
      </c>
      <c r="J23" s="123"/>
      <c r="K23" s="123"/>
      <c r="L23" s="42" t="n">
        <f aca="false">H23-I23</f>
        <v>813333.884063564</v>
      </c>
      <c r="M23" s="42" t="n">
        <f aca="false">J23-K23</f>
        <v>0</v>
      </c>
      <c r="N23" s="123" t="n">
        <v>3480220.1486442</v>
      </c>
      <c r="O23" s="124" t="n">
        <v>118311548.494431</v>
      </c>
      <c r="P23" s="7"/>
      <c r="Q23" s="42" t="n">
        <f aca="false">I23*5.5017049523</f>
        <v>108794784.954875</v>
      </c>
      <c r="R23" s="42" t="n">
        <v>18535352.9612218</v>
      </c>
      <c r="S23" s="42" t="n">
        <v>4282878.0554984</v>
      </c>
      <c r="T23" s="124" t="n">
        <v>24020927.7863425</v>
      </c>
      <c r="U23" s="7" t="n">
        <f aca="false">R23/N23</f>
        <v>5.32591392772744</v>
      </c>
      <c r="V23" s="42" t="n">
        <f aca="false">K23*5.5017049523</f>
        <v>0</v>
      </c>
      <c r="W23" s="42" t="n">
        <f aca="false">M23*5.5017049523</f>
        <v>0</v>
      </c>
      <c r="X23" s="42" t="n">
        <f aca="false">N23*5.1890047538+L23*5.5017049523</f>
        <v>22533601.9534112</v>
      </c>
      <c r="Y23" s="42" t="n">
        <f aca="false">N23*5.1890047538</f>
        <v>18058878.8955853</v>
      </c>
      <c r="Z23" s="42" t="n">
        <f aca="false">L23*5.5017049523</f>
        <v>4474723.05782591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3" t="n">
        <v>19771157.4021549</v>
      </c>
      <c r="G24" s="123" t="n">
        <v>18990379.5369209</v>
      </c>
      <c r="H24" s="42" t="n">
        <f aca="false">F24-J24</f>
        <v>19771157.4021549</v>
      </c>
      <c r="I24" s="42" t="n">
        <f aca="false">G24-K24</f>
        <v>18990379.5369209</v>
      </c>
      <c r="J24" s="123"/>
      <c r="K24" s="123"/>
      <c r="L24" s="42" t="n">
        <f aca="false">H24-I24</f>
        <v>780777.865234017</v>
      </c>
      <c r="M24" s="42" t="n">
        <f aca="false">J24-K24</f>
        <v>0</v>
      </c>
      <c r="N24" s="123" t="n">
        <v>3126537.14189256</v>
      </c>
      <c r="O24" s="124" t="n">
        <v>103254577.736778</v>
      </c>
      <c r="P24" s="7"/>
      <c r="Q24" s="42" t="n">
        <f aca="false">I24*5.5017049523</f>
        <v>104479465.144334</v>
      </c>
      <c r="R24" s="42" t="n">
        <v>18516776.2102264</v>
      </c>
      <c r="S24" s="42" t="n">
        <v>3737815.71407136</v>
      </c>
      <c r="T24" s="124" t="n">
        <v>24278813.7103198</v>
      </c>
      <c r="U24" s="7" t="n">
        <f aca="false">R24/N24</f>
        <v>5.92245521798529</v>
      </c>
      <c r="V24" s="42" t="n">
        <f aca="false">K24*5.5017049523</f>
        <v>0</v>
      </c>
      <c r="W24" s="42" t="n">
        <f aca="false">M24*5.5017049523</f>
        <v>0</v>
      </c>
      <c r="X24" s="42" t="n">
        <f aca="false">N24*5.1890047538+L24*5.5017049523</f>
        <v>20519225.540017</v>
      </c>
      <c r="Y24" s="42" t="n">
        <f aca="false">N24*5.1890047538</f>
        <v>16223616.0922128</v>
      </c>
      <c r="Z24" s="42" t="n">
        <f aca="false">L24*5.5017049523</f>
        <v>4295609.44780422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3" t="n">
        <v>21534311.4894563</v>
      </c>
      <c r="G25" s="123" t="n">
        <v>20682353.0675682</v>
      </c>
      <c r="H25" s="42" t="n">
        <f aca="false">F25-J25</f>
        <v>21534311.4894563</v>
      </c>
      <c r="I25" s="42" t="n">
        <f aca="false">G25-K25</f>
        <v>20682353.0675682</v>
      </c>
      <c r="J25" s="123"/>
      <c r="K25" s="123"/>
      <c r="L25" s="42" t="n">
        <f aca="false">H25-I25</f>
        <v>851958.421888165</v>
      </c>
      <c r="M25" s="42" t="n">
        <f aca="false">J25-K25</f>
        <v>0</v>
      </c>
      <c r="N25" s="123" t="n">
        <v>3567264.77388216</v>
      </c>
      <c r="O25" s="126" t="n">
        <v>124728426.724285</v>
      </c>
      <c r="Q25" s="42" t="n">
        <f aca="false">I25*5.5017049523</f>
        <v>113788204.297057</v>
      </c>
      <c r="R25" s="42" t="n">
        <v>18747481.3987943</v>
      </c>
      <c r="S25" s="42" t="n">
        <v>4515169.04741912</v>
      </c>
      <c r="T25" s="126" t="n">
        <v>24785174.0476736</v>
      </c>
      <c r="V25" s="42" t="n">
        <f aca="false">K25*5.5017049523</f>
        <v>0</v>
      </c>
      <c r="W25" s="42" t="n">
        <f aca="false">M25*5.5017049523</f>
        <v>0</v>
      </c>
      <c r="X25" s="42" t="n">
        <f aca="false">N25*5.1890047538+L25*5.5017049523</f>
        <v>23197777.7385936</v>
      </c>
      <c r="Y25" s="42" t="n">
        <f aca="false">N25*5.1890047538</f>
        <v>18510553.8697378</v>
      </c>
      <c r="Z25" s="42" t="n">
        <f aca="false">L25*5.5017049523</f>
        <v>4687223.86885581</v>
      </c>
    </row>
    <row r="26" customFormat="false" ht="12.8" hidden="false" customHeight="false" outlineLevel="0" collapsed="false">
      <c r="A26" s="40"/>
      <c r="B26" s="5"/>
      <c r="C26" s="40" t="n">
        <f aca="false">C22+1</f>
        <v>2018</v>
      </c>
      <c r="D26" s="40" t="n">
        <f aca="false">D22</f>
        <v>1</v>
      </c>
      <c r="E26" s="40" t="n">
        <v>173</v>
      </c>
      <c r="F26" s="121" t="n">
        <v>19948555.5829496</v>
      </c>
      <c r="G26" s="121" t="n">
        <v>19160656.979996</v>
      </c>
      <c r="H26" s="8" t="n">
        <f aca="false">F26-J26</f>
        <v>19948555.5829496</v>
      </c>
      <c r="I26" s="8" t="n">
        <f aca="false">G26-K26</f>
        <v>19160656.979996</v>
      </c>
      <c r="J26" s="121"/>
      <c r="K26" s="121"/>
      <c r="L26" s="8" t="n">
        <f aca="false">H26-I26</f>
        <v>787898.602953561</v>
      </c>
      <c r="M26" s="8" t="n">
        <f aca="false">J26-K26</f>
        <v>0</v>
      </c>
      <c r="N26" s="121" t="n">
        <v>3726476.37955283</v>
      </c>
      <c r="O26" s="5"/>
      <c r="P26" s="5"/>
      <c r="Q26" s="8" t="n">
        <f aca="false">I26*5.5017049523</f>
        <v>105416281.396166</v>
      </c>
      <c r="R26" s="8"/>
      <c r="S26" s="8"/>
      <c r="T26" s="5"/>
      <c r="U26" s="5"/>
      <c r="V26" s="8" t="n">
        <f aca="false">K26*5.5017049523</f>
        <v>0</v>
      </c>
      <c r="W26" s="8" t="n">
        <f aca="false">M26*5.5017049523</f>
        <v>0</v>
      </c>
      <c r="X26" s="8" t="n">
        <f aca="false">N26*5.1890047538+L26*5.5017049523</f>
        <v>23671489.2942029</v>
      </c>
      <c r="Y26" s="8" t="n">
        <f aca="false">N26*5.1890047538</f>
        <v>19336703.648423</v>
      </c>
      <c r="Z26" s="8" t="n">
        <f aca="false">L26*5.5017049523</f>
        <v>4334785.64577986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3" t="n">
        <v>21429739.9717399</v>
      </c>
      <c r="G27" s="123" t="n">
        <v>20581124.3725295</v>
      </c>
      <c r="H27" s="42" t="n">
        <f aca="false">F27-J27</f>
        <v>21429739.9717399</v>
      </c>
      <c r="I27" s="42" t="n">
        <f aca="false">G27-K27</f>
        <v>20581124.3725295</v>
      </c>
      <c r="J27" s="123"/>
      <c r="K27" s="123"/>
      <c r="L27" s="42" t="n">
        <f aca="false">H27-I27</f>
        <v>848615.59921046</v>
      </c>
      <c r="M27" s="42" t="n">
        <f aca="false">J27-K27</f>
        <v>0</v>
      </c>
      <c r="N27" s="123" t="n">
        <v>3545054.34815978</v>
      </c>
      <c r="O27" s="7"/>
      <c r="P27" s="7"/>
      <c r="Q27" s="42" t="n">
        <f aca="false">I27*5.5017049523</f>
        <v>113231273.884248</v>
      </c>
      <c r="R27" s="42"/>
      <c r="S27" s="42"/>
      <c r="T27" s="7"/>
      <c r="U27" s="7"/>
      <c r="V27" s="42" t="n">
        <f aca="false">K27*5.5017049523</f>
        <v>0</v>
      </c>
      <c r="W27" s="42" t="n">
        <f aca="false">M27*5.5017049523</f>
        <v>0</v>
      </c>
      <c r="X27" s="42" t="n">
        <f aca="false">N27*5.1890047538+L27*5.5017049523</f>
        <v>23064136.5098557</v>
      </c>
      <c r="Y27" s="42" t="n">
        <f aca="false">N27*5.1890047538</f>
        <v>18395303.8650804</v>
      </c>
      <c r="Z27" s="42" t="n">
        <f aca="false">L27*5.5017049523</f>
        <v>4668832.64477522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3" t="n">
        <v>19172386.444504</v>
      </c>
      <c r="G28" s="123" t="n">
        <v>18415211.0341632</v>
      </c>
      <c r="H28" s="42" t="n">
        <f aca="false">F28-J28</f>
        <v>19172386.444504</v>
      </c>
      <c r="I28" s="42" t="n">
        <f aca="false">G28-K28</f>
        <v>18415211.0341632</v>
      </c>
      <c r="J28" s="123"/>
      <c r="K28" s="123"/>
      <c r="L28" s="42" t="n">
        <f aca="false">H28-I28</f>
        <v>757175.410340801</v>
      </c>
      <c r="M28" s="42" t="n">
        <f aca="false">J28-K28</f>
        <v>0</v>
      </c>
      <c r="N28" s="123" t="n">
        <v>2985460.98784536</v>
      </c>
      <c r="O28" s="7"/>
      <c r="P28" s="7"/>
      <c r="Q28" s="42" t="n">
        <f aca="false">I28*5.5017049523</f>
        <v>101315057.744305</v>
      </c>
      <c r="R28" s="42"/>
      <c r="S28" s="42"/>
      <c r="T28" s="7"/>
      <c r="U28" s="7"/>
      <c r="V28" s="42" t="n">
        <f aca="false">K28*5.5017049523</f>
        <v>0</v>
      </c>
      <c r="W28" s="42" t="n">
        <f aca="false">M28*5.5017049523</f>
        <v>0</v>
      </c>
      <c r="X28" s="42" t="n">
        <f aca="false">N28*5.1890047538+L28*5.5017049523</f>
        <v>19657326.9630458</v>
      </c>
      <c r="Y28" s="42" t="n">
        <f aca="false">N28*5.1890047538</f>
        <v>15491571.258214</v>
      </c>
      <c r="Z28" s="42" t="n">
        <f aca="false">L28*5.5017049523</f>
        <v>4165755.70483177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3" t="n">
        <v>19296168.7197321</v>
      </c>
      <c r="G29" s="123" t="n">
        <v>18533209.8516123</v>
      </c>
      <c r="H29" s="42" t="n">
        <f aca="false">F29-J29</f>
        <v>19296168.7197321</v>
      </c>
      <c r="I29" s="42" t="n">
        <f aca="false">G29-K29</f>
        <v>18533209.8516123</v>
      </c>
      <c r="J29" s="123"/>
      <c r="K29" s="123"/>
      <c r="L29" s="42" t="n">
        <f aca="false">H29-I29</f>
        <v>762958.868119732</v>
      </c>
      <c r="M29" s="42" t="n">
        <f aca="false">J29-K29</f>
        <v>0</v>
      </c>
      <c r="N29" s="123" t="n">
        <v>3012864.24956994</v>
      </c>
      <c r="O29" s="7"/>
      <c r="P29" s="7"/>
      <c r="Q29" s="42" t="n">
        <f aca="false">I29*5.5017049523</f>
        <v>101964252.422631</v>
      </c>
      <c r="R29" s="42"/>
      <c r="S29" s="42"/>
      <c r="T29" s="7"/>
      <c r="U29" s="7"/>
      <c r="V29" s="42" t="n">
        <f aca="false">K29*5.5017049523</f>
        <v>0</v>
      </c>
      <c r="W29" s="42" t="n">
        <f aca="false">M29*5.5017049523</f>
        <v>0</v>
      </c>
      <c r="X29" s="42" t="n">
        <f aca="false">N29*5.1890047538+L29*5.5017049523</f>
        <v>19831341.496708</v>
      </c>
      <c r="Y29" s="42" t="n">
        <f aca="false">N29*5.1890047538</f>
        <v>15633766.9135725</v>
      </c>
      <c r="Z29" s="42" t="n">
        <f aca="false">L29*5.5017049523</f>
        <v>4197574.58313553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40"/>
      <c r="B30" s="5"/>
      <c r="C30" s="40" t="n">
        <f aca="false">C26+1</f>
        <v>2019</v>
      </c>
      <c r="D30" s="40" t="n">
        <f aca="false">D26</f>
        <v>1</v>
      </c>
      <c r="E30" s="40" t="n">
        <v>177</v>
      </c>
      <c r="F30" s="121" t="n">
        <v>17684434.5966824</v>
      </c>
      <c r="G30" s="121" t="n">
        <v>16985354.6105647</v>
      </c>
      <c r="H30" s="8" t="n">
        <f aca="false">F30-J30</f>
        <v>17684434.5966824</v>
      </c>
      <c r="I30" s="8" t="n">
        <f aca="false">G30-K30</f>
        <v>16985354.6105647</v>
      </c>
      <c r="J30" s="121"/>
      <c r="K30" s="121"/>
      <c r="L30" s="8" t="n">
        <f aca="false">H30-I30</f>
        <v>699079.986117665</v>
      </c>
      <c r="M30" s="8" t="n">
        <f aca="false">J30-K30</f>
        <v>0</v>
      </c>
      <c r="N30" s="121" t="n">
        <v>3188833.56147129</v>
      </c>
      <c r="O30" s="5"/>
      <c r="P30" s="5"/>
      <c r="Q30" s="8" t="n">
        <f aca="false">I30*5.5017049523</f>
        <v>93448409.5775154</v>
      </c>
      <c r="R30" s="8"/>
      <c r="S30" s="8"/>
      <c r="T30" s="5"/>
      <c r="U30" s="5"/>
      <c r="V30" s="8" t="n">
        <f aca="false">K30*5.5017049523</f>
        <v>0</v>
      </c>
      <c r="W30" s="8" t="n">
        <f aca="false">M30*5.5017049523</f>
        <v>0</v>
      </c>
      <c r="X30" s="8" t="n">
        <f aca="false">N30*5.1890047538+L30*5.5017049523</f>
        <v>20393004.3312289</v>
      </c>
      <c r="Y30" s="8" t="n">
        <f aca="false">N30*5.1890047538</f>
        <v>16546872.5095515</v>
      </c>
      <c r="Z30" s="8" t="n">
        <f aca="false">L30*5.5017049523</f>
        <v>3846131.82167737</v>
      </c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3" t="n">
        <v>20592051.1240859</v>
      </c>
      <c r="G31" s="123" t="n">
        <v>19774453.7441323</v>
      </c>
      <c r="H31" s="42" t="n">
        <f aca="false">F31-J31</f>
        <v>20592051.1240859</v>
      </c>
      <c r="I31" s="42" t="n">
        <f aca="false">G31-K31</f>
        <v>19774453.7441323</v>
      </c>
      <c r="J31" s="123"/>
      <c r="K31" s="123"/>
      <c r="L31" s="42" t="n">
        <f aca="false">H31-I31</f>
        <v>817597.379953593</v>
      </c>
      <c r="M31" s="42" t="n">
        <f aca="false">J31-K31</f>
        <v>0</v>
      </c>
      <c r="N31" s="123" t="n">
        <v>3386183.66984505</v>
      </c>
      <c r="O31" s="7"/>
      <c r="P31" s="7"/>
      <c r="Q31" s="42" t="n">
        <f aca="false">I31*5.5017049523</f>
        <v>108793210.09312</v>
      </c>
      <c r="R31" s="42"/>
      <c r="S31" s="42"/>
      <c r="T31" s="7"/>
      <c r="U31" s="7"/>
      <c r="V31" s="42" t="n">
        <f aca="false">K31*5.5017049523</f>
        <v>0</v>
      </c>
      <c r="W31" s="42" t="n">
        <f aca="false">M31*5.5017049523</f>
        <v>0</v>
      </c>
      <c r="X31" s="42" t="n">
        <f aca="false">N31*5.1890047538+L31*5.5017049523</f>
        <v>22069102.7143441</v>
      </c>
      <c r="Y31" s="42" t="n">
        <f aca="false">N31*5.1890047538</f>
        <v>17570923.1600659</v>
      </c>
      <c r="Z31" s="42" t="n">
        <f aca="false">L31*5.5017049523</f>
        <v>4498179.55427819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3" t="n">
        <v>18889378.6226711</v>
      </c>
      <c r="G32" s="123" t="n">
        <v>18139258.8848768</v>
      </c>
      <c r="H32" s="42" t="n">
        <f aca="false">F32-J32</f>
        <v>18889378.6226711</v>
      </c>
      <c r="I32" s="42" t="n">
        <f aca="false">G32-K32</f>
        <v>18139258.8848768</v>
      </c>
      <c r="J32" s="123"/>
      <c r="K32" s="123"/>
      <c r="L32" s="42" t="n">
        <f aca="false">H32-I32</f>
        <v>750119.737794276</v>
      </c>
      <c r="M32" s="42" t="n">
        <f aca="false">J32-K32</f>
        <v>0</v>
      </c>
      <c r="N32" s="123" t="n">
        <v>2915888.99411533</v>
      </c>
      <c r="O32" s="7"/>
      <c r="P32" s="7"/>
      <c r="Q32" s="42" t="n">
        <f aca="false">I32*5.5017049523</f>
        <v>99796850.4379787</v>
      </c>
      <c r="R32" s="42"/>
      <c r="S32" s="42"/>
      <c r="T32" s="7"/>
      <c r="U32" s="7"/>
      <c r="V32" s="42" t="n">
        <f aca="false">K32*5.5017049523</f>
        <v>0</v>
      </c>
      <c r="W32" s="42" t="n">
        <f aca="false">M32*5.5017049523</f>
        <v>0</v>
      </c>
      <c r="X32" s="42" t="n">
        <f aca="false">N32*5.1890047538+L32*5.5017049523</f>
        <v>19257499.3282583</v>
      </c>
      <c r="Y32" s="42" t="n">
        <f aca="false">N32*5.1890047538</f>
        <v>15130561.8520176</v>
      </c>
      <c r="Z32" s="42" t="n">
        <f aca="false">L32*5.5017049523</f>
        <v>4126937.47624075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3" t="n">
        <v>20296119.2571702</v>
      </c>
      <c r="G33" s="123" t="n">
        <v>19487744.2449492</v>
      </c>
      <c r="H33" s="42" t="n">
        <f aca="false">F33-J33</f>
        <v>20296119.2571702</v>
      </c>
      <c r="I33" s="42" t="n">
        <f aca="false">G33-K33</f>
        <v>19487744.2449492</v>
      </c>
      <c r="J33" s="123"/>
      <c r="K33" s="123"/>
      <c r="L33" s="42" t="n">
        <f aca="false">H33-I33</f>
        <v>808375.012220964</v>
      </c>
      <c r="M33" s="42" t="n">
        <f aca="false">J33-K33</f>
        <v>0</v>
      </c>
      <c r="N33" s="123" t="n">
        <v>3234749.80705187</v>
      </c>
      <c r="O33" s="7"/>
      <c r="P33" s="7"/>
      <c r="Q33" s="42" t="n">
        <f aca="false">I33*5.5017049523</f>
        <v>107215819.021593</v>
      </c>
      <c r="R33" s="42"/>
      <c r="S33" s="42"/>
      <c r="T33" s="7"/>
      <c r="U33" s="7"/>
      <c r="V33" s="42" t="n">
        <f aca="false">K33*5.5017049523</f>
        <v>0</v>
      </c>
      <c r="W33" s="42" t="n">
        <f aca="false">M33*5.5017049523</f>
        <v>0</v>
      </c>
      <c r="X33" s="42" t="n">
        <f aca="false">N33*5.1890047538+L33*5.5017049523</f>
        <v>21232572.9341974</v>
      </c>
      <c r="Y33" s="42" t="n">
        <f aca="false">N33*5.1890047538</f>
        <v>16785132.1261458</v>
      </c>
      <c r="Z33" s="42" t="n">
        <f aca="false">L33*5.5017049523</f>
        <v>4447440.80805165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40"/>
      <c r="B34" s="5"/>
      <c r="C34" s="40" t="n">
        <f aca="false">C30+1</f>
        <v>2020</v>
      </c>
      <c r="D34" s="40" t="n">
        <f aca="false">D30</f>
        <v>1</v>
      </c>
      <c r="E34" s="40" t="n">
        <v>181</v>
      </c>
      <c r="F34" s="121" t="n">
        <v>18259038.3005484</v>
      </c>
      <c r="G34" s="121" t="n">
        <v>17532279.3310415</v>
      </c>
      <c r="H34" s="8" t="n">
        <f aca="false">F34-J34</f>
        <v>18259038.3005484</v>
      </c>
      <c r="I34" s="8" t="n">
        <f aca="false">G34-K34</f>
        <v>17532279.3310415</v>
      </c>
      <c r="J34" s="121"/>
      <c r="K34" s="121"/>
      <c r="L34" s="8" t="n">
        <f aca="false">H34-I34</f>
        <v>726758.969506893</v>
      </c>
      <c r="M34" s="8" t="n">
        <f aca="false">J34-K34</f>
        <v>0</v>
      </c>
      <c r="N34" s="121" t="n">
        <v>3169080.74974327</v>
      </c>
      <c r="O34" s="5"/>
      <c r="P34" s="5"/>
      <c r="Q34" s="8" t="n">
        <f aca="false">I34*5.5017049523</f>
        <v>96457428.020698</v>
      </c>
      <c r="R34" s="8"/>
      <c r="S34" s="8"/>
      <c r="T34" s="5"/>
      <c r="U34" s="5"/>
      <c r="V34" s="8" t="n">
        <f aca="false">K34*5.5017049523</f>
        <v>0</v>
      </c>
      <c r="W34" s="8" t="n">
        <f aca="false">M34*5.5017049523</f>
        <v>0</v>
      </c>
      <c r="X34" s="8" t="n">
        <f aca="false">N34*5.1890047538+L34*5.5017049523</f>
        <v>20442788.4972584</v>
      </c>
      <c r="Y34" s="8" t="n">
        <f aca="false">N34*5.1890047538</f>
        <v>16444375.0755939</v>
      </c>
      <c r="Z34" s="8" t="n">
        <f aca="false">L34*5.5017049523</f>
        <v>3998413.42166452</v>
      </c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3" t="n">
        <v>20452235.671825</v>
      </c>
      <c r="G35" s="123" t="n">
        <v>19636962.0295141</v>
      </c>
      <c r="H35" s="42" t="n">
        <f aca="false">F35-J35</f>
        <v>20452235.671825</v>
      </c>
      <c r="I35" s="42" t="n">
        <f aca="false">G35-K35</f>
        <v>19636962.0295141</v>
      </c>
      <c r="J35" s="123"/>
      <c r="K35" s="123"/>
      <c r="L35" s="42" t="n">
        <f aca="false">H35-I35</f>
        <v>815273.642310828</v>
      </c>
      <c r="M35" s="42" t="n">
        <f aca="false">J35-K35</f>
        <v>0</v>
      </c>
      <c r="N35" s="123" t="n">
        <v>3093063.20627795</v>
      </c>
      <c r="O35" s="7"/>
      <c r="P35" s="7"/>
      <c r="Q35" s="42" t="n">
        <f aca="false">I35*5.5017049523</f>
        <v>108036771.245905</v>
      </c>
      <c r="R35" s="42"/>
      <c r="S35" s="42"/>
      <c r="T35" s="7"/>
      <c r="U35" s="7"/>
      <c r="V35" s="42" t="n">
        <f aca="false">K35*5.5017049523</f>
        <v>0</v>
      </c>
      <c r="W35" s="42" t="n">
        <f aca="false">M35*5.5017049523</f>
        <v>0</v>
      </c>
      <c r="X35" s="42" t="n">
        <f aca="false">N35*5.1890047538+L35*5.5017049523</f>
        <v>20535314.7165613</v>
      </c>
      <c r="Y35" s="42" t="n">
        <f aca="false">N35*5.1890047538</f>
        <v>16049919.6811801</v>
      </c>
      <c r="Z35" s="42" t="n">
        <f aca="false">L35*5.5017049523</f>
        <v>4485395.03538114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3" t="n">
        <v>18732548.1549865</v>
      </c>
      <c r="G36" s="123" t="n">
        <v>17985089.0858627</v>
      </c>
      <c r="H36" s="42" t="n">
        <f aca="false">F36-J36</f>
        <v>18732548.1549865</v>
      </c>
      <c r="I36" s="42" t="n">
        <f aca="false">G36-K36</f>
        <v>17985089.0858627</v>
      </c>
      <c r="J36" s="123"/>
      <c r="K36" s="123"/>
      <c r="L36" s="42" t="n">
        <f aca="false">H36-I36</f>
        <v>747459.069123846</v>
      </c>
      <c r="M36" s="42" t="n">
        <f aca="false">J36-K36</f>
        <v>0</v>
      </c>
      <c r="N36" s="123" t="n">
        <v>2670274.79463938</v>
      </c>
      <c r="O36" s="7"/>
      <c r="P36" s="7"/>
      <c r="Q36" s="42" t="n">
        <f aca="false">I36*5.5017049523</f>
        <v>98948653.6912474</v>
      </c>
      <c r="R36" s="42"/>
      <c r="S36" s="42"/>
      <c r="T36" s="7"/>
      <c r="U36" s="7"/>
      <c r="V36" s="42" t="n">
        <f aca="false">K36*5.5017049523</f>
        <v>0</v>
      </c>
      <c r="W36" s="42" t="n">
        <f aca="false">M36*5.5017049523</f>
        <v>0</v>
      </c>
      <c r="X36" s="42" t="n">
        <f aca="false">N36*5.1890047538+L36*5.5017049523</f>
        <v>17968367.8655763</v>
      </c>
      <c r="Y36" s="42" t="n">
        <f aca="false">N36*5.1890047538</f>
        <v>13856068.603336</v>
      </c>
      <c r="Z36" s="42" t="n">
        <f aca="false">L36*5.5017049523</f>
        <v>4112299.26224021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3" t="n">
        <v>20377985.065211</v>
      </c>
      <c r="G37" s="123" t="n">
        <v>19563823.4074728</v>
      </c>
      <c r="H37" s="42" t="n">
        <f aca="false">F37-J37</f>
        <v>20377985.065211</v>
      </c>
      <c r="I37" s="42" t="n">
        <f aca="false">G37-K37</f>
        <v>19563823.4074728</v>
      </c>
      <c r="J37" s="123"/>
      <c r="K37" s="123"/>
      <c r="L37" s="42" t="n">
        <f aca="false">H37-I37</f>
        <v>814161.657738283</v>
      </c>
      <c r="M37" s="42" t="n">
        <f aca="false">J37-K37</f>
        <v>0</v>
      </c>
      <c r="N37" s="123" t="n">
        <v>3030093.15412975</v>
      </c>
      <c r="O37" s="7"/>
      <c r="P37" s="7"/>
      <c r="Q37" s="42" t="n">
        <f aca="false">I37*5.5017049523</f>
        <v>107634384.126816</v>
      </c>
      <c r="R37" s="42"/>
      <c r="S37" s="42"/>
      <c r="T37" s="7"/>
      <c r="U37" s="7"/>
      <c r="V37" s="42" t="n">
        <f aca="false">K37*5.5017049523</f>
        <v>0</v>
      </c>
      <c r="W37" s="42" t="n">
        <f aca="false">M37*5.5017049523</f>
        <v>0</v>
      </c>
      <c r="X37" s="42" t="n">
        <f aca="false">N37*5.1890047538+L37*5.5017049523</f>
        <v>20202445.0055876</v>
      </c>
      <c r="Y37" s="42" t="n">
        <f aca="false">N37*5.1890047538</f>
        <v>15723167.7812361</v>
      </c>
      <c r="Z37" s="42" t="n">
        <f aca="false">L37*5.5017049523</f>
        <v>4479277.22435149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40"/>
      <c r="B38" s="5"/>
      <c r="C38" s="40" t="n">
        <f aca="false">C34+1</f>
        <v>2021</v>
      </c>
      <c r="D38" s="40" t="n">
        <f aca="false">D34</f>
        <v>1</v>
      </c>
      <c r="E38" s="40" t="n">
        <v>185</v>
      </c>
      <c r="F38" s="121" t="n">
        <v>19056254.9922021</v>
      </c>
      <c r="G38" s="121" t="n">
        <v>18292659.1452958</v>
      </c>
      <c r="H38" s="8" t="n">
        <f aca="false">F38-J38</f>
        <v>19056254.9922021</v>
      </c>
      <c r="I38" s="8" t="n">
        <f aca="false">G38-K38</f>
        <v>18292659.1452958</v>
      </c>
      <c r="J38" s="121"/>
      <c r="K38" s="121"/>
      <c r="L38" s="8" t="n">
        <f aca="false">H38-I38</f>
        <v>763595.846906327</v>
      </c>
      <c r="M38" s="8" t="n">
        <f aca="false">J38-K38</f>
        <v>0</v>
      </c>
      <c r="N38" s="121" t="n">
        <v>3209295.53732072</v>
      </c>
      <c r="O38" s="5"/>
      <c r="P38" s="5"/>
      <c r="Q38" s="8" t="n">
        <f aca="false">I38*5.5017049523</f>
        <v>100640813.41041</v>
      </c>
      <c r="R38" s="8"/>
      <c r="S38" s="8"/>
      <c r="T38" s="5"/>
      <c r="U38" s="5"/>
      <c r="V38" s="8" t="n">
        <f aca="false">K38*5.5017049523</f>
        <v>0</v>
      </c>
      <c r="W38" s="8" t="n">
        <f aca="false">M38*5.5017049523</f>
        <v>0</v>
      </c>
      <c r="X38" s="8" t="n">
        <f aca="false">N38*5.1890047538+L38*5.5017049523</f>
        <v>20854128.8519866</v>
      </c>
      <c r="Y38" s="8" t="n">
        <f aca="false">N38*5.1890047538</f>
        <v>16653049.7995063</v>
      </c>
      <c r="Z38" s="8" t="n">
        <f aca="false">L38*5.5017049523</f>
        <v>4201079.05248025</v>
      </c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3" t="n">
        <v>21141903.7054769</v>
      </c>
      <c r="G39" s="123" t="n">
        <v>20294549.6444392</v>
      </c>
      <c r="H39" s="42" t="n">
        <f aca="false">F39-J39</f>
        <v>21141903.7054769</v>
      </c>
      <c r="I39" s="42" t="n">
        <f aca="false">G39-K39</f>
        <v>20294549.6444392</v>
      </c>
      <c r="J39" s="123"/>
      <c r="K39" s="123"/>
      <c r="L39" s="42" t="n">
        <f aca="false">H39-I39</f>
        <v>847354.061037742</v>
      </c>
      <c r="M39" s="42" t="n">
        <f aca="false">J39-K39</f>
        <v>0</v>
      </c>
      <c r="N39" s="123" t="n">
        <v>3106227.84357243</v>
      </c>
      <c r="O39" s="7"/>
      <c r="P39" s="7"/>
      <c r="Q39" s="42" t="n">
        <f aca="false">I39*5.5017049523</f>
        <v>111654624.283509</v>
      </c>
      <c r="R39" s="42"/>
      <c r="S39" s="42"/>
      <c r="T39" s="7"/>
      <c r="U39" s="7"/>
      <c r="V39" s="42" t="n">
        <f aca="false">K39*5.5017049523</f>
        <v>0</v>
      </c>
      <c r="W39" s="42" t="n">
        <f aca="false">M39*5.5017049523</f>
        <v>0</v>
      </c>
      <c r="X39" s="42" t="n">
        <f aca="false">N39*5.1890047538+L39*5.5017049523</f>
        <v>20780123.0806461</v>
      </c>
      <c r="Y39" s="42" t="n">
        <f aca="false">N39*5.1890047538</f>
        <v>16118231.0466833</v>
      </c>
      <c r="Z39" s="42" t="n">
        <f aca="false">L39*5.5017049523</f>
        <v>4661892.03396286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3" t="n">
        <v>19884197.7022868</v>
      </c>
      <c r="G40" s="123" t="n">
        <v>19086178.1237899</v>
      </c>
      <c r="H40" s="42" t="n">
        <f aca="false">F40-J40</f>
        <v>19884197.7022868</v>
      </c>
      <c r="I40" s="42" t="n">
        <f aca="false">G40-K40</f>
        <v>19086178.1237899</v>
      </c>
      <c r="J40" s="123"/>
      <c r="K40" s="123"/>
      <c r="L40" s="42" t="n">
        <f aca="false">H40-I40</f>
        <v>798019.578496922</v>
      </c>
      <c r="M40" s="42" t="n">
        <f aca="false">J40-K40</f>
        <v>0</v>
      </c>
      <c r="N40" s="123" t="n">
        <v>2756493.48688125</v>
      </c>
      <c r="O40" s="7"/>
      <c r="P40" s="7"/>
      <c r="Q40" s="42" t="n">
        <f aca="false">I40*5.5017049523</f>
        <v>105006520.704135</v>
      </c>
      <c r="R40" s="42"/>
      <c r="S40" s="42"/>
      <c r="T40" s="7"/>
      <c r="U40" s="7"/>
      <c r="V40" s="42" t="n">
        <f aca="false">K40*5.5017049523</f>
        <v>0</v>
      </c>
      <c r="W40" s="42" t="n">
        <f aca="false">M40*5.5017049523</f>
        <v>0</v>
      </c>
      <c r="X40" s="42" t="n">
        <f aca="false">N40*5.1890047538+L40*5.5017049523</f>
        <v>18693926.0742944</v>
      </c>
      <c r="Y40" s="42" t="n">
        <f aca="false">N40*5.1890047538</f>
        <v>14303457.8072455</v>
      </c>
      <c r="Z40" s="42" t="n">
        <f aca="false">L40*5.5017049523</f>
        <v>4390468.26704887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3" t="n">
        <v>21417897.5985722</v>
      </c>
      <c r="G41" s="123" t="n">
        <v>20557313.3489398</v>
      </c>
      <c r="H41" s="42" t="n">
        <f aca="false">F41-J41</f>
        <v>21417897.5985722</v>
      </c>
      <c r="I41" s="42" t="n">
        <f aca="false">G41-K41</f>
        <v>20557313.3489398</v>
      </c>
      <c r="J41" s="123"/>
      <c r="K41" s="123"/>
      <c r="L41" s="42" t="n">
        <f aca="false">H41-I41</f>
        <v>860584.249632459</v>
      </c>
      <c r="M41" s="42" t="n">
        <f aca="false">J41-K41</f>
        <v>0</v>
      </c>
      <c r="N41" s="123" t="n">
        <v>3081968.38708882</v>
      </c>
      <c r="O41" s="7"/>
      <c r="P41" s="7"/>
      <c r="Q41" s="42" t="n">
        <f aca="false">I41*5.5017049523</f>
        <v>113100272.657845</v>
      </c>
      <c r="R41" s="42"/>
      <c r="S41" s="42"/>
      <c r="T41" s="7"/>
      <c r="U41" s="7"/>
      <c r="V41" s="42" t="n">
        <f aca="false">K41*5.5017049523</f>
        <v>0</v>
      </c>
      <c r="W41" s="42" t="n">
        <f aca="false">M41*5.5017049523</f>
        <v>0</v>
      </c>
      <c r="X41" s="42" t="n">
        <f aca="false">N41*5.1890047538+L41*5.5017049523</f>
        <v>20727029.2397395</v>
      </c>
      <c r="Y41" s="42" t="n">
        <f aca="false">N41*5.1890047538</f>
        <v>15992348.6116652</v>
      </c>
      <c r="Z41" s="42" t="n">
        <f aca="false">L41*5.5017049523</f>
        <v>4734680.62807428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40"/>
      <c r="B42" s="5"/>
      <c r="C42" s="40" t="n">
        <f aca="false">C38+1</f>
        <v>2022</v>
      </c>
      <c r="D42" s="40" t="n">
        <f aca="false">D38</f>
        <v>1</v>
      </c>
      <c r="E42" s="40" t="n">
        <v>189</v>
      </c>
      <c r="F42" s="121" t="n">
        <v>20334052.9528051</v>
      </c>
      <c r="G42" s="121" t="n">
        <v>19515954.9485055</v>
      </c>
      <c r="H42" s="8" t="n">
        <f aca="false">F42-J42</f>
        <v>20334052.9528051</v>
      </c>
      <c r="I42" s="8" t="n">
        <f aca="false">G42-K42</f>
        <v>19515954.9485055</v>
      </c>
      <c r="J42" s="121"/>
      <c r="K42" s="121"/>
      <c r="L42" s="8" t="n">
        <f aca="false">H42-I42</f>
        <v>818098.004299596</v>
      </c>
      <c r="M42" s="8" t="n">
        <f aca="false">J42-K42</f>
        <v>0</v>
      </c>
      <c r="N42" s="121" t="n">
        <v>3336782.53364927</v>
      </c>
      <c r="O42" s="5"/>
      <c r="P42" s="5"/>
      <c r="Q42" s="8" t="n">
        <f aca="false">I42*5.5017049523</f>
        <v>107371025.989057</v>
      </c>
      <c r="R42" s="8"/>
      <c r="S42" s="8"/>
      <c r="T42" s="5"/>
      <c r="U42" s="5"/>
      <c r="V42" s="8" t="n">
        <f aca="false">K42*5.5017049523</f>
        <v>0</v>
      </c>
      <c r="W42" s="8" t="n">
        <f aca="false">M42*5.5017049523</f>
        <v>0</v>
      </c>
      <c r="X42" s="8" t="n">
        <f aca="false">N42*5.1890047538+L42*5.5017049523</f>
        <v>21815514.2712247</v>
      </c>
      <c r="Y42" s="8" t="n">
        <f aca="false">N42*5.1890047538</f>
        <v>17314580.4295029</v>
      </c>
      <c r="Z42" s="8" t="n">
        <f aca="false">L42*5.5017049523</f>
        <v>4500933.84172183</v>
      </c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3" t="n">
        <v>21940269.904032</v>
      </c>
      <c r="G43" s="123" t="n">
        <v>21056055.5233808</v>
      </c>
      <c r="H43" s="42" t="n">
        <f aca="false">F43-J43</f>
        <v>21940269.904032</v>
      </c>
      <c r="I43" s="42" t="n">
        <f aca="false">G43-K43</f>
        <v>21056055.5233808</v>
      </c>
      <c r="J43" s="123"/>
      <c r="K43" s="123"/>
      <c r="L43" s="42" t="n">
        <f aca="false">H43-I43</f>
        <v>884214.380651251</v>
      </c>
      <c r="M43" s="42" t="n">
        <f aca="false">J43-K43</f>
        <v>0</v>
      </c>
      <c r="N43" s="123" t="n">
        <v>3095031.9319716</v>
      </c>
      <c r="O43" s="7"/>
      <c r="P43" s="7"/>
      <c r="Q43" s="42" t="n">
        <f aca="false">I43*5.5017049523</f>
        <v>115844204.948888</v>
      </c>
      <c r="R43" s="42"/>
      <c r="S43" s="42"/>
      <c r="T43" s="7"/>
      <c r="U43" s="7"/>
      <c r="V43" s="42" t="n">
        <f aca="false">K43*5.5017049523</f>
        <v>0</v>
      </c>
      <c r="W43" s="42" t="n">
        <f aca="false">M43*5.5017049523</f>
        <v>0</v>
      </c>
      <c r="X43" s="42" t="n">
        <f aca="false">N43*5.1890047538+L43*5.5017049523</f>
        <v>20924822.0450873</v>
      </c>
      <c r="Y43" s="42" t="n">
        <f aca="false">N43*5.1890047538</f>
        <v>16060135.4081634</v>
      </c>
      <c r="Z43" s="42" t="n">
        <f aca="false">L43*5.5017049523</f>
        <v>4864686.63692386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3" t="n">
        <v>21167476.4623786</v>
      </c>
      <c r="G44" s="123" t="n">
        <v>20313887.3763493</v>
      </c>
      <c r="H44" s="42" t="n">
        <f aca="false">F44-J44</f>
        <v>21167476.4623786</v>
      </c>
      <c r="I44" s="42" t="n">
        <f aca="false">G44-K44</f>
        <v>20313887.3763493</v>
      </c>
      <c r="J44" s="123"/>
      <c r="K44" s="123"/>
      <c r="L44" s="42" t="n">
        <f aca="false">H44-I44</f>
        <v>853589.086029358</v>
      </c>
      <c r="M44" s="42" t="n">
        <f aca="false">J44-K44</f>
        <v>0</v>
      </c>
      <c r="N44" s="123" t="n">
        <v>2855941.85571013</v>
      </c>
      <c r="O44" s="7"/>
      <c r="P44" s="7"/>
      <c r="Q44" s="42" t="n">
        <f aca="false">I44*5.5017049523</f>
        <v>111761014.778925</v>
      </c>
      <c r="R44" s="42"/>
      <c r="S44" s="42"/>
      <c r="T44" s="7"/>
      <c r="U44" s="7"/>
      <c r="V44" s="42" t="n">
        <f aca="false">K44*5.5017049523</f>
        <v>0</v>
      </c>
      <c r="W44" s="42" t="n">
        <f aca="false">M44*5.5017049523</f>
        <v>0</v>
      </c>
      <c r="X44" s="42" t="n">
        <f aca="false">N44*5.1890047538+L44*5.5017049523</f>
        <v>19515691.1676932</v>
      </c>
      <c r="Y44" s="42" t="n">
        <f aca="false">N44*5.1890047538</f>
        <v>14819495.8658563</v>
      </c>
      <c r="Z44" s="42" t="n">
        <f aca="false">L44*5.5017049523</f>
        <v>4696195.30183695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3" t="n">
        <v>22633498.4104187</v>
      </c>
      <c r="G45" s="123" t="n">
        <v>21719913.7171231</v>
      </c>
      <c r="H45" s="42" t="n">
        <f aca="false">F45-J45</f>
        <v>22633498.4104187</v>
      </c>
      <c r="I45" s="42" t="n">
        <f aca="false">G45-K45</f>
        <v>21719913.7171231</v>
      </c>
      <c r="J45" s="123"/>
      <c r="K45" s="123"/>
      <c r="L45" s="42" t="n">
        <f aca="false">H45-I45</f>
        <v>913584.693295516</v>
      </c>
      <c r="M45" s="42" t="n">
        <f aca="false">J45-K45</f>
        <v>0</v>
      </c>
      <c r="N45" s="123" t="n">
        <v>3080418.32946725</v>
      </c>
      <c r="O45" s="7"/>
      <c r="P45" s="7"/>
      <c r="Q45" s="42" t="n">
        <f aca="false">I45*5.5017049523</f>
        <v>119496556.861025</v>
      </c>
      <c r="R45" s="42"/>
      <c r="S45" s="42"/>
      <c r="T45" s="7"/>
      <c r="U45" s="7"/>
      <c r="V45" s="42" t="n">
        <f aca="false">K45*5.5017049523</f>
        <v>0</v>
      </c>
      <c r="W45" s="42" t="n">
        <f aca="false">M45*5.5017049523</f>
        <v>0</v>
      </c>
      <c r="X45" s="42" t="n">
        <f aca="false">N45*5.1890047538+L45*5.5017049523</f>
        <v>21010578.7867476</v>
      </c>
      <c r="Y45" s="42" t="n">
        <f aca="false">N45*5.1890047538</f>
        <v>15984305.3552982</v>
      </c>
      <c r="Z45" s="42" t="n">
        <f aca="false">L45*5.5017049523</f>
        <v>5026273.43144942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40"/>
      <c r="B46" s="5"/>
      <c r="C46" s="40" t="n">
        <f aca="false">C42+1</f>
        <v>2023</v>
      </c>
      <c r="D46" s="40" t="n">
        <f aca="false">D42</f>
        <v>1</v>
      </c>
      <c r="E46" s="40" t="n">
        <v>193</v>
      </c>
      <c r="F46" s="121" t="n">
        <v>22018707.6324804</v>
      </c>
      <c r="G46" s="121" t="n">
        <v>21129231.1433575</v>
      </c>
      <c r="H46" s="8" t="n">
        <f aca="false">F46-J46</f>
        <v>22018707.6324804</v>
      </c>
      <c r="I46" s="8" t="n">
        <f aca="false">G46-K46</f>
        <v>21129231.1433575</v>
      </c>
      <c r="J46" s="121"/>
      <c r="K46" s="121"/>
      <c r="L46" s="8" t="n">
        <f aca="false">H46-I46</f>
        <v>889476.489122901</v>
      </c>
      <c r="M46" s="8" t="n">
        <f aca="false">J46-K46</f>
        <v>0</v>
      </c>
      <c r="N46" s="121" t="n">
        <v>3519919.07224027</v>
      </c>
      <c r="O46" s="5"/>
      <c r="P46" s="5"/>
      <c r="Q46" s="8" t="n">
        <f aca="false">I46*5.5017049523</f>
        <v>116246795.619702</v>
      </c>
      <c r="R46" s="8"/>
      <c r="S46" s="8"/>
      <c r="T46" s="5"/>
      <c r="U46" s="5"/>
      <c r="V46" s="8" t="n">
        <f aca="false">K46*5.5017049523</f>
        <v>0</v>
      </c>
      <c r="W46" s="8" t="n">
        <f aca="false">M46*5.5017049523</f>
        <v>0</v>
      </c>
      <c r="X46" s="8" t="n">
        <f aca="false">N46*5.1890047538+L46*5.5017049523</f>
        <v>23158514.0040079</v>
      </c>
      <c r="Y46" s="8" t="n">
        <f aca="false">N46*5.1890047538</f>
        <v>18264876.7988461</v>
      </c>
      <c r="Z46" s="8" t="n">
        <f aca="false">L46*5.5017049523</f>
        <v>4893637.20516188</v>
      </c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3" t="n">
        <v>23183672.2454526</v>
      </c>
      <c r="G47" s="123" t="n">
        <v>22246687.3100169</v>
      </c>
      <c r="H47" s="42" t="n">
        <f aca="false">F47-J47</f>
        <v>23183672.2454526</v>
      </c>
      <c r="I47" s="42" t="n">
        <f aca="false">G47-K47</f>
        <v>22246687.3100169</v>
      </c>
      <c r="J47" s="123"/>
      <c r="K47" s="123"/>
      <c r="L47" s="42" t="n">
        <f aca="false">H47-I47</f>
        <v>936984.935435724</v>
      </c>
      <c r="M47" s="42" t="n">
        <f aca="false">J47-K47</f>
        <v>0</v>
      </c>
      <c r="N47" s="123" t="n">
        <v>3139604.21092829</v>
      </c>
      <c r="O47" s="7"/>
      <c r="P47" s="7"/>
      <c r="Q47" s="42" t="n">
        <f aca="false">I47*5.5017049523</f>
        <v>122394709.745789</v>
      </c>
      <c r="R47" s="42"/>
      <c r="S47" s="42"/>
      <c r="T47" s="7"/>
      <c r="U47" s="7"/>
      <c r="V47" s="42" t="n">
        <f aca="false">K47*5.5017049523</f>
        <v>0</v>
      </c>
      <c r="W47" s="42" t="n">
        <f aca="false">M47*5.5017049523</f>
        <v>0</v>
      </c>
      <c r="X47" s="42" t="n">
        <f aca="false">N47*5.1890047538+L47*5.5017049523</f>
        <v>21446435.8350746</v>
      </c>
      <c r="Y47" s="42" t="n">
        <f aca="false">N47*5.1890047538</f>
        <v>16291421.1755574</v>
      </c>
      <c r="Z47" s="42" t="n">
        <f aca="false">L47*5.5017049523</f>
        <v>5155014.65951722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3" t="n">
        <v>22714956.5890094</v>
      </c>
      <c r="G48" s="123" t="n">
        <v>21796423.8687361</v>
      </c>
      <c r="H48" s="42" t="n">
        <f aca="false">F48-J48</f>
        <v>22714956.5890094</v>
      </c>
      <c r="I48" s="42" t="n">
        <f aca="false">G48-K48</f>
        <v>21796423.8687361</v>
      </c>
      <c r="J48" s="123"/>
      <c r="K48" s="123"/>
      <c r="L48" s="42" t="n">
        <f aca="false">H48-I48</f>
        <v>918532.720273256</v>
      </c>
      <c r="M48" s="42" t="n">
        <f aca="false">J48-K48</f>
        <v>0</v>
      </c>
      <c r="N48" s="123" t="n">
        <v>3023613.90496377</v>
      </c>
      <c r="O48" s="7"/>
      <c r="P48" s="7"/>
      <c r="Q48" s="42" t="n">
        <f aca="false">I48*5.5017049523</f>
        <v>119917493.141056</v>
      </c>
      <c r="R48" s="42"/>
      <c r="S48" s="42"/>
      <c r="T48" s="7"/>
      <c r="U48" s="7"/>
      <c r="V48" s="42" t="n">
        <f aca="false">K48*5.5017049523</f>
        <v>0</v>
      </c>
      <c r="W48" s="42" t="n">
        <f aca="false">M48*5.5017049523</f>
        <v>0</v>
      </c>
      <c r="X48" s="42" t="n">
        <f aca="false">N48*5.1890047538+L48*5.5017049523</f>
        <v>20743042.9424897</v>
      </c>
      <c r="Y48" s="42" t="n">
        <f aca="false">N48*5.1890047538</f>
        <v>15689546.9265128</v>
      </c>
      <c r="Z48" s="42" t="n">
        <f aca="false">L48*5.5017049523</f>
        <v>5053496.01597696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3" t="n">
        <v>23689235.9610891</v>
      </c>
      <c r="G49" s="123" t="n">
        <v>22730531.4296961</v>
      </c>
      <c r="H49" s="42" t="n">
        <f aca="false">F49-J49</f>
        <v>23689235.9610891</v>
      </c>
      <c r="I49" s="42" t="n">
        <f aca="false">G49-K49</f>
        <v>22730531.4296961</v>
      </c>
      <c r="J49" s="123"/>
      <c r="K49" s="123"/>
      <c r="L49" s="42" t="n">
        <f aca="false">H49-I49</f>
        <v>958704.531393003</v>
      </c>
      <c r="M49" s="42" t="n">
        <f aca="false">J49-K49</f>
        <v>0</v>
      </c>
      <c r="N49" s="123" t="n">
        <v>3173831.38278003</v>
      </c>
      <c r="O49" s="7"/>
      <c r="P49" s="7"/>
      <c r="Q49" s="42" t="n">
        <f aca="false">I49*5.5017049523</f>
        <v>125056677.33517</v>
      </c>
      <c r="R49" s="42"/>
      <c r="S49" s="42"/>
      <c r="T49" s="7"/>
      <c r="U49" s="7"/>
      <c r="V49" s="42" t="n">
        <f aca="false">K49*5.5017049523</f>
        <v>0</v>
      </c>
      <c r="W49" s="42" t="n">
        <f aca="false">M49*5.5017049523</f>
        <v>0</v>
      </c>
      <c r="X49" s="42" t="n">
        <f aca="false">N49*5.1890047538+L49*5.5017049523</f>
        <v>21743535.6011625</v>
      </c>
      <c r="Y49" s="42" t="n">
        <f aca="false">N49*5.1890047538</f>
        <v>16469026.1330052</v>
      </c>
      <c r="Z49" s="42" t="n">
        <f aca="false">L49*5.5017049523</f>
        <v>5274509.46815733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40"/>
      <c r="B50" s="5"/>
      <c r="C50" s="40" t="n">
        <f aca="false">C46+1</f>
        <v>2024</v>
      </c>
      <c r="D50" s="40" t="n">
        <f aca="false">D46</f>
        <v>1</v>
      </c>
      <c r="E50" s="40" t="n">
        <v>197</v>
      </c>
      <c r="F50" s="121" t="n">
        <v>23417036.1442651</v>
      </c>
      <c r="G50" s="121" t="n">
        <v>22468156.9960329</v>
      </c>
      <c r="H50" s="8" t="n">
        <f aca="false">F50-J50</f>
        <v>23417036.1442651</v>
      </c>
      <c r="I50" s="8" t="n">
        <f aca="false">G50-K50</f>
        <v>22468156.9960329</v>
      </c>
      <c r="J50" s="121"/>
      <c r="K50" s="121"/>
      <c r="L50" s="8" t="n">
        <f aca="false">H50-I50</f>
        <v>948879.148232158</v>
      </c>
      <c r="M50" s="8" t="n">
        <f aca="false">J50-K50</f>
        <v>0</v>
      </c>
      <c r="N50" s="121" t="n">
        <v>3713960.04272894</v>
      </c>
      <c r="O50" s="5"/>
      <c r="P50" s="5"/>
      <c r="Q50" s="8" t="n">
        <f aca="false">I50*5.5017049523</f>
        <v>123613170.614128</v>
      </c>
      <c r="R50" s="8"/>
      <c r="S50" s="8"/>
      <c r="T50" s="5"/>
      <c r="U50" s="5"/>
      <c r="V50" s="8" t="n">
        <f aca="false">K50*5.5017049523</f>
        <v>0</v>
      </c>
      <c r="W50" s="8" t="n">
        <f aca="false">M50*5.5017049523</f>
        <v>0</v>
      </c>
      <c r="X50" s="8" t="n">
        <f aca="false">N50*5.1890047538+L50*5.5017049523</f>
        <v>24492209.4261068</v>
      </c>
      <c r="Y50" s="8" t="n">
        <f aca="false">N50*5.1890047538</f>
        <v>19271756.3171437</v>
      </c>
      <c r="Z50" s="8" t="n">
        <f aca="false">L50*5.5017049523</f>
        <v>5220453.10896307</v>
      </c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3" t="n">
        <v>24312302.9653362</v>
      </c>
      <c r="G51" s="123" t="n">
        <v>23325411.9040497</v>
      </c>
      <c r="H51" s="42" t="n">
        <f aca="false">F51-J51</f>
        <v>24312302.9653362</v>
      </c>
      <c r="I51" s="42" t="n">
        <f aca="false">G51-K51</f>
        <v>23325411.9040497</v>
      </c>
      <c r="J51" s="123"/>
      <c r="K51" s="123"/>
      <c r="L51" s="42" t="n">
        <f aca="false">H51-I51</f>
        <v>986891.061286468</v>
      </c>
      <c r="M51" s="42" t="n">
        <f aca="false">J51-K51</f>
        <v>0</v>
      </c>
      <c r="N51" s="123" t="n">
        <v>3238957.56811383</v>
      </c>
      <c r="O51" s="7"/>
      <c r="P51" s="7"/>
      <c r="Q51" s="42" t="n">
        <f aca="false">I51*5.5017049523</f>
        <v>128329534.186948</v>
      </c>
      <c r="R51" s="42"/>
      <c r="S51" s="42"/>
      <c r="T51" s="7"/>
      <c r="U51" s="7"/>
      <c r="V51" s="42" t="n">
        <f aca="false">K51*5.5017049523</f>
        <v>0</v>
      </c>
      <c r="W51" s="42" t="n">
        <f aca="false">M51*5.5017049523</f>
        <v>0</v>
      </c>
      <c r="X51" s="42" t="n">
        <f aca="false">N51*5.1890047538+L51*5.5017049523</f>
        <v>22236549.6575595</v>
      </c>
      <c r="Y51" s="42" t="n">
        <f aca="false">N51*5.1890047538</f>
        <v>16806966.2182992</v>
      </c>
      <c r="Z51" s="42" t="n">
        <f aca="false">L51*5.5017049523</f>
        <v>5429583.43926036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3" t="n">
        <v>24246406.0684331</v>
      </c>
      <c r="G52" s="123" t="n">
        <v>23259949.5956057</v>
      </c>
      <c r="H52" s="42" t="n">
        <f aca="false">F52-J52</f>
        <v>24246406.0684331</v>
      </c>
      <c r="I52" s="42" t="n">
        <f aca="false">G52-K52</f>
        <v>23259949.5956057</v>
      </c>
      <c r="J52" s="123"/>
      <c r="K52" s="123"/>
      <c r="L52" s="42" t="n">
        <f aca="false">H52-I52</f>
        <v>986456.472827435</v>
      </c>
      <c r="M52" s="42" t="n">
        <f aca="false">J52-K52</f>
        <v>0</v>
      </c>
      <c r="N52" s="123" t="n">
        <v>3126642.18723965</v>
      </c>
      <c r="O52" s="7"/>
      <c r="P52" s="7"/>
      <c r="Q52" s="42" t="n">
        <f aca="false">I52*5.5017049523</f>
        <v>127969379.880392</v>
      </c>
      <c r="R52" s="42"/>
      <c r="S52" s="42"/>
      <c r="T52" s="7"/>
      <c r="U52" s="7"/>
      <c r="V52" s="42" t="n">
        <f aca="false">K52*5.5017049523</f>
        <v>0</v>
      </c>
      <c r="W52" s="42" t="n">
        <f aca="false">M52*5.5017049523</f>
        <v>0</v>
      </c>
      <c r="X52" s="42" t="n">
        <f aca="false">N52*5.1890047538+L52*5.5017049523</f>
        <v>21651353.6348013</v>
      </c>
      <c r="Y52" s="42" t="n">
        <f aca="false">N52*5.1890047538</f>
        <v>16224161.1730182</v>
      </c>
      <c r="Z52" s="42" t="n">
        <f aca="false">L52*5.5017049523</f>
        <v>5427192.46178309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3" t="n">
        <v>25022431.5432424</v>
      </c>
      <c r="G53" s="123" t="n">
        <v>24004011.7111492</v>
      </c>
      <c r="H53" s="42" t="n">
        <f aca="false">F53-J53</f>
        <v>25022431.5432424</v>
      </c>
      <c r="I53" s="42" t="n">
        <f aca="false">G53-K53</f>
        <v>24004011.7111492</v>
      </c>
      <c r="J53" s="123"/>
      <c r="K53" s="123"/>
      <c r="L53" s="42" t="n">
        <f aca="false">H53-I53</f>
        <v>1018419.83209321</v>
      </c>
      <c r="M53" s="42" t="n">
        <f aca="false">J53-K53</f>
        <v>0</v>
      </c>
      <c r="N53" s="123" t="n">
        <v>3224134.02391094</v>
      </c>
      <c r="O53" s="7"/>
      <c r="P53" s="7"/>
      <c r="Q53" s="42" t="n">
        <f aca="false">I53*5.5017049523</f>
        <v>132062990.106297</v>
      </c>
      <c r="R53" s="42"/>
      <c r="S53" s="42"/>
      <c r="T53" s="7"/>
      <c r="U53" s="7"/>
      <c r="V53" s="42" t="n">
        <f aca="false">K53*5.5017049523</f>
        <v>0</v>
      </c>
      <c r="W53" s="42" t="n">
        <f aca="false">M53*5.5017049523</f>
        <v>0</v>
      </c>
      <c r="X53" s="42" t="n">
        <f aca="false">N53*5.1890047538+L53*5.5017049523</f>
        <v>22333092.2107099</v>
      </c>
      <c r="Y53" s="42" t="n">
        <f aca="false">N53*5.1890047538</f>
        <v>16730046.7769622</v>
      </c>
      <c r="Z53" s="42" t="n">
        <f aca="false">L53*5.5017049523</f>
        <v>5603045.43374774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40"/>
      <c r="B54" s="5"/>
      <c r="C54" s="40" t="n">
        <f aca="false">C50+1</f>
        <v>2025</v>
      </c>
      <c r="D54" s="40" t="n">
        <f aca="false">D50</f>
        <v>1</v>
      </c>
      <c r="E54" s="40" t="n">
        <v>201</v>
      </c>
      <c r="F54" s="121" t="n">
        <v>25085290.9228728</v>
      </c>
      <c r="G54" s="121" t="n">
        <v>24062963.5852696</v>
      </c>
      <c r="H54" s="8" t="n">
        <f aca="false">F54-J54</f>
        <v>25085290.9228728</v>
      </c>
      <c r="I54" s="8" t="n">
        <f aca="false">G54-K54</f>
        <v>24062963.5852696</v>
      </c>
      <c r="J54" s="121"/>
      <c r="K54" s="121"/>
      <c r="L54" s="8" t="n">
        <f aca="false">H54-I54</f>
        <v>1022327.33760326</v>
      </c>
      <c r="M54" s="8" t="n">
        <f aca="false">J54-K54</f>
        <v>0</v>
      </c>
      <c r="N54" s="121" t="n">
        <v>3860851.15996974</v>
      </c>
      <c r="O54" s="5"/>
      <c r="P54" s="5"/>
      <c r="Q54" s="8" t="n">
        <f aca="false">I54*5.5017049523</f>
        <v>132387325.924092</v>
      </c>
      <c r="R54" s="8"/>
      <c r="S54" s="8"/>
      <c r="T54" s="5"/>
      <c r="U54" s="5"/>
      <c r="V54" s="8" t="n">
        <f aca="false">K54*5.5017049523</f>
        <v>0</v>
      </c>
      <c r="W54" s="8" t="n">
        <f aca="false">M54*5.5017049523</f>
        <v>0</v>
      </c>
      <c r="X54" s="8" t="n">
        <f aca="false">N54*5.1890047538+L54*5.5017049523</f>
        <v>25658518.3989608</v>
      </c>
      <c r="Y54" s="8" t="n">
        <f aca="false">N54*5.1890047538</f>
        <v>20033975.0227972</v>
      </c>
      <c r="Z54" s="8" t="n">
        <f aca="false">L54*5.5017049523</f>
        <v>5624543.37616351</v>
      </c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3" t="n">
        <v>25617345.7500887</v>
      </c>
      <c r="G55" s="123" t="n">
        <v>24572215.2226408</v>
      </c>
      <c r="H55" s="42" t="n">
        <f aca="false">F55-J55</f>
        <v>25617345.7500887</v>
      </c>
      <c r="I55" s="42" t="n">
        <f aca="false">G55-K55</f>
        <v>24572215.2226408</v>
      </c>
      <c r="J55" s="123"/>
      <c r="K55" s="123"/>
      <c r="L55" s="42" t="n">
        <f aca="false">H55-I55</f>
        <v>1045130.52744785</v>
      </c>
      <c r="M55" s="42" t="n">
        <f aca="false">J55-K55</f>
        <v>0</v>
      </c>
      <c r="N55" s="123" t="n">
        <v>3254472.14920685</v>
      </c>
      <c r="O55" s="7"/>
      <c r="P55" s="7"/>
      <c r="Q55" s="42" t="n">
        <f aca="false">I55*5.5017049523</f>
        <v>135189078.179384</v>
      </c>
      <c r="R55" s="42"/>
      <c r="S55" s="42"/>
      <c r="T55" s="7"/>
      <c r="U55" s="7"/>
      <c r="V55" s="42" t="n">
        <f aca="false">K55*5.5017049523</f>
        <v>0</v>
      </c>
      <c r="W55" s="42" t="n">
        <f aca="false">M55*5.5017049523</f>
        <v>0</v>
      </c>
      <c r="X55" s="42" t="n">
        <f aca="false">N55*5.1890047538+L55*5.5017049523</f>
        <v>22637471.2520038</v>
      </c>
      <c r="Y55" s="42" t="n">
        <f aca="false">N55*5.1890047538</f>
        <v>16887471.453344</v>
      </c>
      <c r="Z55" s="42" t="n">
        <f aca="false">L55*5.5017049523</f>
        <v>5749999.79865977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3" t="n">
        <v>25743527.7774238</v>
      </c>
      <c r="G56" s="123" t="n">
        <v>24693168.9502065</v>
      </c>
      <c r="H56" s="42" t="n">
        <f aca="false">F56-J56</f>
        <v>25743527.7774238</v>
      </c>
      <c r="I56" s="42" t="n">
        <f aca="false">G56-K56</f>
        <v>24693168.9502065</v>
      </c>
      <c r="J56" s="123"/>
      <c r="K56" s="123"/>
      <c r="L56" s="42" t="n">
        <f aca="false">H56-I56</f>
        <v>1050358.82721737</v>
      </c>
      <c r="M56" s="42" t="n">
        <f aca="false">J56-K56</f>
        <v>0</v>
      </c>
      <c r="N56" s="123" t="n">
        <v>3234371.00523268</v>
      </c>
      <c r="O56" s="7"/>
      <c r="P56" s="7"/>
      <c r="Q56" s="42" t="n">
        <f aca="false">I56*5.5017049523</f>
        <v>135854529.901332</v>
      </c>
      <c r="R56" s="42"/>
      <c r="S56" s="42"/>
      <c r="T56" s="7"/>
      <c r="U56" s="7"/>
      <c r="V56" s="42" t="n">
        <f aca="false">K56*5.5017049523</f>
        <v>0</v>
      </c>
      <c r="W56" s="42" t="n">
        <f aca="false">M56*5.5017049523</f>
        <v>0</v>
      </c>
      <c r="X56" s="42" t="n">
        <f aca="false">N56*5.1890047538+L56*5.5017049523</f>
        <v>22561930.8830991</v>
      </c>
      <c r="Y56" s="42" t="n">
        <f aca="false">N56*5.1890047538</f>
        <v>16783166.5217053</v>
      </c>
      <c r="Z56" s="42" t="n">
        <f aca="false">L56*5.5017049523</f>
        <v>5778764.36139385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3" t="n">
        <v>26290552.4162332</v>
      </c>
      <c r="G57" s="123" t="n">
        <v>25215969.178149</v>
      </c>
      <c r="H57" s="42" t="n">
        <f aca="false">F57-J57</f>
        <v>26290552.4162332</v>
      </c>
      <c r="I57" s="42" t="n">
        <f aca="false">G57-K57</f>
        <v>25215969.178149</v>
      </c>
      <c r="J57" s="123"/>
      <c r="K57" s="123"/>
      <c r="L57" s="42" t="n">
        <f aca="false">H57-I57</f>
        <v>1074583.23808418</v>
      </c>
      <c r="M57" s="42" t="n">
        <f aca="false">J57-K57</f>
        <v>0</v>
      </c>
      <c r="N57" s="123" t="n">
        <v>3295922.32030139</v>
      </c>
      <c r="O57" s="7"/>
      <c r="P57" s="7"/>
      <c r="Q57" s="42" t="n">
        <f aca="false">I57*5.5017049523</f>
        <v>138730822.504467</v>
      </c>
      <c r="R57" s="42"/>
      <c r="S57" s="42"/>
      <c r="T57" s="7"/>
      <c r="U57" s="7"/>
      <c r="V57" s="42" t="n">
        <f aca="false">K57*5.5017049523</f>
        <v>0</v>
      </c>
      <c r="W57" s="42" t="n">
        <f aca="false">M57*5.5017049523</f>
        <v>0</v>
      </c>
      <c r="X57" s="42" t="n">
        <f aca="false">N57*5.1890047538+L57*5.5017049523</f>
        <v>23014596.5108258</v>
      </c>
      <c r="Y57" s="42" t="n">
        <f aca="false">N57*5.1890047538</f>
        <v>17102556.5881994</v>
      </c>
      <c r="Z57" s="42" t="n">
        <f aca="false">L57*5.5017049523</f>
        <v>5912039.92262632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40"/>
      <c r="B58" s="5"/>
      <c r="C58" s="40" t="n">
        <f aca="false">C54+1</f>
        <v>2026</v>
      </c>
      <c r="D58" s="40" t="n">
        <f aca="false">D54</f>
        <v>1</v>
      </c>
      <c r="E58" s="40" t="n">
        <v>205</v>
      </c>
      <c r="F58" s="121" t="n">
        <v>26412048.5033606</v>
      </c>
      <c r="G58" s="121" t="n">
        <v>25331798.6877641</v>
      </c>
      <c r="H58" s="8" t="n">
        <f aca="false">F58-J58</f>
        <v>26412048.5033606</v>
      </c>
      <c r="I58" s="8" t="n">
        <f aca="false">G58-K58</f>
        <v>25331798.6877641</v>
      </c>
      <c r="J58" s="121"/>
      <c r="K58" s="121"/>
      <c r="L58" s="8" t="n">
        <f aca="false">H58-I58</f>
        <v>1080249.81559646</v>
      </c>
      <c r="M58" s="8" t="n">
        <f aca="false">J58-K58</f>
        <v>0</v>
      </c>
      <c r="N58" s="121" t="n">
        <v>3957393.94598643</v>
      </c>
      <c r="O58" s="5"/>
      <c r="P58" s="5"/>
      <c r="Q58" s="8" t="n">
        <f aca="false">I58*5.5017049523</f>
        <v>139368082.291138</v>
      </c>
      <c r="R58" s="8"/>
      <c r="S58" s="8"/>
      <c r="T58" s="5"/>
      <c r="U58" s="5"/>
      <c r="V58" s="8" t="n">
        <f aca="false">K58*5.5017049523</f>
        <v>0</v>
      </c>
      <c r="W58" s="8" t="n">
        <f aca="false">M58*5.5017049523</f>
        <v>0</v>
      </c>
      <c r="X58" s="8" t="n">
        <f aca="false">N58*5.1890047538+L58*5.5017049523</f>
        <v>26478151.7585711</v>
      </c>
      <c r="Y58" s="8" t="n">
        <f aca="false">N58*5.1890047538</f>
        <v>20534935.9983829</v>
      </c>
      <c r="Z58" s="8" t="n">
        <f aca="false">L58*5.5017049523</f>
        <v>5943215.76018819</v>
      </c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3" t="n">
        <v>26837877.4314629</v>
      </c>
      <c r="G59" s="123" t="n">
        <v>25739287.7756397</v>
      </c>
      <c r="H59" s="42" t="n">
        <f aca="false">F59-J59</f>
        <v>26837877.4314629</v>
      </c>
      <c r="I59" s="42" t="n">
        <f aca="false">G59-K59</f>
        <v>25739287.7756397</v>
      </c>
      <c r="J59" s="123"/>
      <c r="K59" s="123"/>
      <c r="L59" s="42" t="n">
        <f aca="false">H59-I59</f>
        <v>1098589.65582319</v>
      </c>
      <c r="M59" s="42" t="n">
        <f aca="false">J59-K59</f>
        <v>0</v>
      </c>
      <c r="N59" s="123" t="n">
        <v>3299129.15817319</v>
      </c>
      <c r="O59" s="7"/>
      <c r="P59" s="7"/>
      <c r="Q59" s="42" t="n">
        <f aca="false">I59*5.5017049523</f>
        <v>141609967.023912</v>
      </c>
      <c r="R59" s="42"/>
      <c r="S59" s="42"/>
      <c r="T59" s="7"/>
      <c r="U59" s="7"/>
      <c r="V59" s="42" t="n">
        <f aca="false">K59*5.5017049523</f>
        <v>0</v>
      </c>
      <c r="W59" s="42" t="n">
        <f aca="false">M59*5.5017049523</f>
        <v>0</v>
      </c>
      <c r="X59" s="42" t="n">
        <f aca="false">N59*5.1890047538+L59*5.5017049523</f>
        <v>23163313.0351489</v>
      </c>
      <c r="Y59" s="42" t="n">
        <f aca="false">N59*5.1890047538</f>
        <v>17119196.8851609</v>
      </c>
      <c r="Z59" s="42" t="n">
        <f aca="false">L59*5.5017049523</f>
        <v>6044116.149988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3" t="n">
        <v>26959920.0100562</v>
      </c>
      <c r="G60" s="123" t="n">
        <v>25854950.2289261</v>
      </c>
      <c r="H60" s="42" t="n">
        <f aca="false">F60-J60</f>
        <v>26959920.0100562</v>
      </c>
      <c r="I60" s="42" t="n">
        <f aca="false">G60-K60</f>
        <v>25854950.2289261</v>
      </c>
      <c r="J60" s="123"/>
      <c r="K60" s="123"/>
      <c r="L60" s="42" t="n">
        <f aca="false">H60-I60</f>
        <v>1104969.78113009</v>
      </c>
      <c r="M60" s="42" t="n">
        <f aca="false">J60-K60</f>
        <v>0</v>
      </c>
      <c r="N60" s="123" t="n">
        <v>3276822.52230601</v>
      </c>
      <c r="O60" s="7"/>
      <c r="P60" s="7"/>
      <c r="Q60" s="42" t="n">
        <f aca="false">I60*5.5017049523</f>
        <v>142246307.715953</v>
      </c>
      <c r="R60" s="42"/>
      <c r="S60" s="42"/>
      <c r="T60" s="7"/>
      <c r="U60" s="7"/>
      <c r="V60" s="42" t="n">
        <f aca="false">K60*5.5017049523</f>
        <v>0</v>
      </c>
      <c r="W60" s="42" t="n">
        <f aca="false">M60*5.5017049523</f>
        <v>0</v>
      </c>
      <c r="X60" s="42" t="n">
        <f aca="false">N60*5.1890047538+L60*5.5017049523</f>
        <v>23082665.3625901</v>
      </c>
      <c r="Y60" s="42" t="n">
        <f aca="false">N60*5.1890047538</f>
        <v>17003447.6456048</v>
      </c>
      <c r="Z60" s="42" t="n">
        <f aca="false">L60*5.5017049523</f>
        <v>6079217.71698527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3" t="n">
        <v>27464702.7626592</v>
      </c>
      <c r="G61" s="123" t="n">
        <v>26338914.0890489</v>
      </c>
      <c r="H61" s="42" t="n">
        <f aca="false">F61-J61</f>
        <v>27464702.7626592</v>
      </c>
      <c r="I61" s="42" t="n">
        <f aca="false">G61-K61</f>
        <v>26338914.0890489</v>
      </c>
      <c r="J61" s="123"/>
      <c r="K61" s="123"/>
      <c r="L61" s="42" t="n">
        <f aca="false">H61-I61</f>
        <v>1125788.67361032</v>
      </c>
      <c r="M61" s="42" t="n">
        <f aca="false">J61-K61</f>
        <v>0</v>
      </c>
      <c r="N61" s="123" t="n">
        <v>3354844.61048395</v>
      </c>
      <c r="O61" s="7"/>
      <c r="P61" s="7"/>
      <c r="Q61" s="42" t="n">
        <f aca="false">I61*5.5017049523</f>
        <v>144908934.081925</v>
      </c>
      <c r="R61" s="42"/>
      <c r="S61" s="42"/>
      <c r="T61" s="7"/>
      <c r="U61" s="7"/>
      <c r="V61" s="42" t="n">
        <f aca="false">K61*5.5017049523</f>
        <v>0</v>
      </c>
      <c r="W61" s="42" t="n">
        <f aca="false">M61*5.5017049523</f>
        <v>0</v>
      </c>
      <c r="X61" s="42" t="n">
        <f aca="false">N61*5.1890047538+L61*5.5017049523</f>
        <v>23602061.7529066</v>
      </c>
      <c r="Y61" s="42" t="n">
        <f aca="false">N61*5.1890047538</f>
        <v>17408304.6320615</v>
      </c>
      <c r="Z61" s="42" t="n">
        <f aca="false">L61*5.5017049523</f>
        <v>6193757.12084514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40"/>
      <c r="B62" s="5"/>
      <c r="C62" s="40" t="n">
        <f aca="false">C58+1</f>
        <v>2027</v>
      </c>
      <c r="D62" s="40" t="n">
        <f aca="false">D58</f>
        <v>1</v>
      </c>
      <c r="E62" s="40" t="n">
        <v>209</v>
      </c>
      <c r="F62" s="121" t="n">
        <v>27594633.6678186</v>
      </c>
      <c r="G62" s="121" t="n">
        <v>26463553.5248328</v>
      </c>
      <c r="H62" s="8" t="n">
        <f aca="false">F62-J62</f>
        <v>27594633.6678186</v>
      </c>
      <c r="I62" s="8" t="n">
        <f aca="false">G62-K62</f>
        <v>26463553.5248328</v>
      </c>
      <c r="J62" s="121"/>
      <c r="K62" s="121"/>
      <c r="L62" s="8" t="n">
        <f aca="false">H62-I62</f>
        <v>1131080.14298581</v>
      </c>
      <c r="M62" s="8" t="n">
        <f aca="false">J62-K62</f>
        <v>0</v>
      </c>
      <c r="N62" s="121" t="n">
        <v>3930721.59869153</v>
      </c>
      <c r="O62" s="5"/>
      <c r="P62" s="5"/>
      <c r="Q62" s="8" t="n">
        <f aca="false">I62*5.5017049523</f>
        <v>145594663.483029</v>
      </c>
      <c r="R62" s="8"/>
      <c r="S62" s="8"/>
      <c r="T62" s="5"/>
      <c r="U62" s="5"/>
      <c r="V62" s="8" t="n">
        <f aca="false">K62*5.5017049523</f>
        <v>0</v>
      </c>
      <c r="W62" s="8" t="n">
        <f aca="false">M62*5.5017049523</f>
        <v>0</v>
      </c>
      <c r="X62" s="8" t="n">
        <f aca="false">N62*5.1890047538+L62*5.5017049523</f>
        <v>26619402.2855879</v>
      </c>
      <c r="Y62" s="8" t="n">
        <f aca="false">N62*5.1890047538</f>
        <v>20396533.0614747</v>
      </c>
      <c r="Z62" s="8" t="n">
        <f aca="false">L62*5.5017049523</f>
        <v>6222869.22411322</v>
      </c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3" t="n">
        <v>27973993.0975992</v>
      </c>
      <c r="G63" s="123" t="n">
        <v>26826254.943924</v>
      </c>
      <c r="H63" s="42" t="n">
        <f aca="false">F63-J63</f>
        <v>27973993.0975992</v>
      </c>
      <c r="I63" s="42" t="n">
        <f aca="false">G63-K63</f>
        <v>26826254.943924</v>
      </c>
      <c r="J63" s="123"/>
      <c r="K63" s="123"/>
      <c r="L63" s="42" t="n">
        <f aca="false">H63-I63</f>
        <v>1147738.15367526</v>
      </c>
      <c r="M63" s="42" t="n">
        <f aca="false">J63-K63</f>
        <v>0</v>
      </c>
      <c r="N63" s="123" t="n">
        <v>3260851.64863701</v>
      </c>
      <c r="O63" s="7"/>
      <c r="P63" s="7"/>
      <c r="Q63" s="42" t="n">
        <f aca="false">I63*5.5017049523</f>
        <v>147590139.676649</v>
      </c>
      <c r="R63" s="42"/>
      <c r="S63" s="42"/>
      <c r="T63" s="7"/>
      <c r="U63" s="7"/>
      <c r="V63" s="42" t="n">
        <f aca="false">K63*5.5017049523</f>
        <v>0</v>
      </c>
      <c r="W63" s="42" t="n">
        <f aca="false">M63*5.5017049523</f>
        <v>0</v>
      </c>
      <c r="X63" s="42" t="n">
        <f aca="false">N63*5.1890047538+L63*5.5017049523</f>
        <v>23235091.3902328</v>
      </c>
      <c r="Y63" s="42" t="n">
        <f aca="false">N63*5.1890047538</f>
        <v>16920574.706214</v>
      </c>
      <c r="Z63" s="42" t="n">
        <f aca="false">L63*5.5017049523</f>
        <v>6314516.68401885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3" t="n">
        <v>28137050.8237248</v>
      </c>
      <c r="G64" s="123" t="n">
        <v>26982376.0065414</v>
      </c>
      <c r="H64" s="42" t="n">
        <f aca="false">F64-J64</f>
        <v>28137050.8237248</v>
      </c>
      <c r="I64" s="42" t="n">
        <f aca="false">G64-K64</f>
        <v>26982376.0065414</v>
      </c>
      <c r="J64" s="123"/>
      <c r="K64" s="123"/>
      <c r="L64" s="42" t="n">
        <f aca="false">H64-I64</f>
        <v>1154674.81718341</v>
      </c>
      <c r="M64" s="42" t="n">
        <f aca="false">J64-K64</f>
        <v>0</v>
      </c>
      <c r="N64" s="123" t="n">
        <v>3304087.52359731</v>
      </c>
      <c r="O64" s="7"/>
      <c r="P64" s="7"/>
      <c r="Q64" s="42" t="n">
        <f aca="false">I64*5.5017049523</f>
        <v>148449071.70001</v>
      </c>
      <c r="R64" s="42"/>
      <c r="S64" s="42"/>
      <c r="T64" s="7"/>
      <c r="U64" s="7"/>
      <c r="V64" s="42" t="n">
        <f aca="false">K64*5.5017049523</f>
        <v>0</v>
      </c>
      <c r="W64" s="42" t="n">
        <f aca="false">M64*5.5017049523</f>
        <v>0</v>
      </c>
      <c r="X64" s="42" t="n">
        <f aca="false">N64*5.1890047538+L64*5.5017049523</f>
        <v>23497606.0269118</v>
      </c>
      <c r="Y64" s="42" t="n">
        <f aca="false">N64*5.1890047538</f>
        <v>17144925.8669177</v>
      </c>
      <c r="Z64" s="42" t="n">
        <f aca="false">L64*5.5017049523</f>
        <v>6352680.15999406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3" t="n">
        <v>28595218.2038408</v>
      </c>
      <c r="G65" s="123" t="n">
        <v>27421404.6886221</v>
      </c>
      <c r="H65" s="42" t="n">
        <f aca="false">F65-J65</f>
        <v>28595218.2038408</v>
      </c>
      <c r="I65" s="42" t="n">
        <f aca="false">G65-K65</f>
        <v>27421404.6886221</v>
      </c>
      <c r="J65" s="123"/>
      <c r="K65" s="123"/>
      <c r="L65" s="42" t="n">
        <f aca="false">H65-I65</f>
        <v>1173813.51521868</v>
      </c>
      <c r="M65" s="42" t="n">
        <f aca="false">J65-K65</f>
        <v>0</v>
      </c>
      <c r="N65" s="123" t="n">
        <v>3305610.61753262</v>
      </c>
      <c r="O65" s="7"/>
      <c r="P65" s="7"/>
      <c r="Q65" s="42" t="n">
        <f aca="false">I65*5.5017049523</f>
        <v>150864477.974415</v>
      </c>
      <c r="R65" s="42"/>
      <c r="S65" s="42"/>
      <c r="T65" s="7"/>
      <c r="U65" s="7"/>
      <c r="V65" s="42" t="n">
        <f aca="false">K65*5.5017049523</f>
        <v>0</v>
      </c>
      <c r="W65" s="42" t="n">
        <f aca="false">M65*5.5017049523</f>
        <v>0</v>
      </c>
      <c r="X65" s="42" t="n">
        <f aca="false">N65*5.1890047538+L65*5.5017049523</f>
        <v>23610804.8383438</v>
      </c>
      <c r="Y65" s="42" t="n">
        <f aca="false">N65*5.1890047538</f>
        <v>17152829.2085885</v>
      </c>
      <c r="Z65" s="42" t="n">
        <f aca="false">L65*5.5017049523</f>
        <v>6457975.62975528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40"/>
      <c r="B66" s="5"/>
      <c r="C66" s="40" t="n">
        <f aca="false">C62+1</f>
        <v>2028</v>
      </c>
      <c r="D66" s="40" t="n">
        <f aca="false">D62</f>
        <v>1</v>
      </c>
      <c r="E66" s="40" t="n">
        <v>213</v>
      </c>
      <c r="F66" s="121" t="n">
        <v>28723758.824877</v>
      </c>
      <c r="G66" s="121" t="n">
        <v>27543930.0926732</v>
      </c>
      <c r="H66" s="8" t="n">
        <f aca="false">F66-J66</f>
        <v>28723758.824877</v>
      </c>
      <c r="I66" s="8" t="n">
        <f aca="false">G66-K66</f>
        <v>27543930.0926732</v>
      </c>
      <c r="J66" s="121"/>
      <c r="K66" s="121"/>
      <c r="L66" s="8" t="n">
        <f aca="false">H66-I66</f>
        <v>1179828.73220379</v>
      </c>
      <c r="M66" s="8" t="n">
        <f aca="false">J66-K66</f>
        <v>0</v>
      </c>
      <c r="N66" s="121" t="n">
        <v>4043672.62980144</v>
      </c>
      <c r="O66" s="5"/>
      <c r="P66" s="5"/>
      <c r="Q66" s="8" t="n">
        <f aca="false">I66*5.5017049523</f>
        <v>151538576.596665</v>
      </c>
      <c r="R66" s="8"/>
      <c r="S66" s="8"/>
      <c r="T66" s="5"/>
      <c r="U66" s="5"/>
      <c r="V66" s="8" t="n">
        <f aca="false">K66*5.5017049523</f>
        <v>0</v>
      </c>
      <c r="W66" s="8" t="n">
        <f aca="false">M66*5.5017049523</f>
        <v>0</v>
      </c>
      <c r="X66" s="8" t="n">
        <f aca="false">N66*5.1890047538+L66*5.5017049523</f>
        <v>27473706.077682</v>
      </c>
      <c r="Y66" s="8" t="n">
        <f aca="false">N66*5.1890047538</f>
        <v>20982636.4988506</v>
      </c>
      <c r="Z66" s="8" t="n">
        <f aca="false">L66*5.5017049523</f>
        <v>6491069.5788314</v>
      </c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3" t="n">
        <v>29075148.3357708</v>
      </c>
      <c r="G67" s="123" t="n">
        <v>27880895.1069563</v>
      </c>
      <c r="H67" s="42" t="n">
        <f aca="false">F67-J67</f>
        <v>29075148.3357708</v>
      </c>
      <c r="I67" s="42" t="n">
        <f aca="false">G67-K67</f>
        <v>27880895.1069563</v>
      </c>
      <c r="J67" s="123"/>
      <c r="K67" s="123"/>
      <c r="L67" s="42" t="n">
        <f aca="false">H67-I67</f>
        <v>1194253.22881452</v>
      </c>
      <c r="M67" s="42" t="n">
        <f aca="false">J67-K67</f>
        <v>0</v>
      </c>
      <c r="N67" s="123" t="n">
        <v>3362386.0215067</v>
      </c>
      <c r="O67" s="7"/>
      <c r="P67" s="7"/>
      <c r="Q67" s="42" t="n">
        <f aca="false">I67*5.5017049523</f>
        <v>153392458.684498</v>
      </c>
      <c r="R67" s="42"/>
      <c r="S67" s="42"/>
      <c r="T67" s="7"/>
      <c r="U67" s="7"/>
      <c r="V67" s="42" t="n">
        <f aca="false">K67*5.5017049523</f>
        <v>0</v>
      </c>
      <c r="W67" s="42" t="n">
        <f aca="false">M67*5.5017049523</f>
        <v>0</v>
      </c>
      <c r="X67" s="42" t="n">
        <f aca="false">N67*5.1890047538+L67*5.5017049523</f>
        <v>24017865.952978</v>
      </c>
      <c r="Y67" s="42" t="n">
        <f aca="false">N67*5.1890047538</f>
        <v>17447437.0497089</v>
      </c>
      <c r="Z67" s="42" t="n">
        <f aca="false">L67*5.5017049523</f>
        <v>6570428.90326909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3" t="n">
        <v>29161490.0251326</v>
      </c>
      <c r="G68" s="123" t="n">
        <v>27963161.7608985</v>
      </c>
      <c r="H68" s="42" t="n">
        <f aca="false">F68-J68</f>
        <v>29161490.0251326</v>
      </c>
      <c r="I68" s="42" t="n">
        <f aca="false">G68-K68</f>
        <v>27963161.7608985</v>
      </c>
      <c r="J68" s="123"/>
      <c r="K68" s="123"/>
      <c r="L68" s="42" t="n">
        <f aca="false">H68-I68</f>
        <v>1198328.2642341</v>
      </c>
      <c r="M68" s="42" t="n">
        <f aca="false">J68-K68</f>
        <v>0</v>
      </c>
      <c r="N68" s="123" t="n">
        <v>3374879.10010868</v>
      </c>
      <c r="O68" s="7"/>
      <c r="P68" s="7"/>
      <c r="Q68" s="42" t="n">
        <f aca="false">I68*5.5017049523</f>
        <v>153845065.541901</v>
      </c>
      <c r="R68" s="42"/>
      <c r="S68" s="42"/>
      <c r="T68" s="7"/>
      <c r="U68" s="7"/>
      <c r="V68" s="42" t="n">
        <f aca="false">K68*5.5017049523</f>
        <v>0</v>
      </c>
      <c r="W68" s="42" t="n">
        <f aca="false">M68*5.5017049523</f>
        <v>0</v>
      </c>
      <c r="X68" s="42" t="n">
        <f aca="false">N68*5.1890047538+L68*5.5017049523</f>
        <v>24105112.239782</v>
      </c>
      <c r="Y68" s="42" t="n">
        <f aca="false">N68*5.1890047538</f>
        <v>17512263.6939642</v>
      </c>
      <c r="Z68" s="42" t="n">
        <f aca="false">L68*5.5017049523</f>
        <v>6592848.54581781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3" t="n">
        <v>29528716.2717062</v>
      </c>
      <c r="G69" s="123" t="n">
        <v>28315642.8623363</v>
      </c>
      <c r="H69" s="42" t="n">
        <f aca="false">F69-J69</f>
        <v>29528716.2717062</v>
      </c>
      <c r="I69" s="42" t="n">
        <f aca="false">G69-K69</f>
        <v>28315642.8623363</v>
      </c>
      <c r="J69" s="123"/>
      <c r="K69" s="123"/>
      <c r="L69" s="42" t="n">
        <f aca="false">H69-I69</f>
        <v>1213073.40936989</v>
      </c>
      <c r="M69" s="42" t="n">
        <f aca="false">J69-K69</f>
        <v>0</v>
      </c>
      <c r="N69" s="123" t="n">
        <v>3418992.68268072</v>
      </c>
      <c r="O69" s="7"/>
      <c r="P69" s="7"/>
      <c r="Q69" s="42" t="n">
        <f aca="false">I69*5.5017049523</f>
        <v>155784312.563274</v>
      </c>
      <c r="R69" s="42"/>
      <c r="S69" s="42"/>
      <c r="T69" s="7"/>
      <c r="U69" s="7"/>
      <c r="V69" s="42" t="n">
        <f aca="false">K69*5.5017049523</f>
        <v>0</v>
      </c>
      <c r="W69" s="42" t="n">
        <f aca="false">M69*5.5017049523</f>
        <v>0</v>
      </c>
      <c r="X69" s="42" t="n">
        <f aca="false">N69*5.1890047538+L69*5.5017049523</f>
        <v>24415141.2674714</v>
      </c>
      <c r="Y69" s="42" t="n">
        <f aca="false">N69*5.1890047538</f>
        <v>17741169.2836377</v>
      </c>
      <c r="Z69" s="42" t="n">
        <f aca="false">L69*5.5017049523</f>
        <v>6673971.98383375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40"/>
      <c r="B70" s="5"/>
      <c r="C70" s="40" t="n">
        <f aca="false">C66+1</f>
        <v>2029</v>
      </c>
      <c r="D70" s="40" t="n">
        <f aca="false">D66</f>
        <v>1</v>
      </c>
      <c r="E70" s="40" t="n">
        <v>217</v>
      </c>
      <c r="F70" s="121" t="n">
        <v>29680894.5054625</v>
      </c>
      <c r="G70" s="121" t="n">
        <v>28460384.9438314</v>
      </c>
      <c r="H70" s="8" t="n">
        <f aca="false">F70-J70</f>
        <v>29680894.5054625</v>
      </c>
      <c r="I70" s="8" t="n">
        <f aca="false">G70-K70</f>
        <v>28460384.9438314</v>
      </c>
      <c r="J70" s="121"/>
      <c r="K70" s="121"/>
      <c r="L70" s="8" t="n">
        <f aca="false">H70-I70</f>
        <v>1220509.56163106</v>
      </c>
      <c r="M70" s="8" t="n">
        <f aca="false">J70-K70</f>
        <v>0</v>
      </c>
      <c r="N70" s="121" t="n">
        <v>4117216.8321885</v>
      </c>
      <c r="O70" s="5"/>
      <c r="P70" s="5"/>
      <c r="Q70" s="8" t="n">
        <f aca="false">I70*5.5017049523</f>
        <v>156580640.789842</v>
      </c>
      <c r="R70" s="8"/>
      <c r="S70" s="8"/>
      <c r="T70" s="5"/>
      <c r="U70" s="5"/>
      <c r="V70" s="8" t="n">
        <f aca="false">K70*5.5017049523</f>
        <v>0</v>
      </c>
      <c r="W70" s="8" t="n">
        <f aca="false">M70*5.5017049523</f>
        <v>0</v>
      </c>
      <c r="X70" s="8" t="n">
        <f aca="false">N70*5.1890047538+L70*5.5017049523</f>
        <v>28079141.2142066</v>
      </c>
      <c r="Y70" s="8" t="n">
        <f aca="false">N70*5.1890047538</f>
        <v>21364257.7146515</v>
      </c>
      <c r="Z70" s="8" t="n">
        <f aca="false">L70*5.5017049523</f>
        <v>6714883.49955511</v>
      </c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3" t="n">
        <v>30090081.8879167</v>
      </c>
      <c r="G71" s="123" t="n">
        <v>28852189.9894253</v>
      </c>
      <c r="H71" s="42" t="n">
        <f aca="false">F71-J71</f>
        <v>30090081.8879167</v>
      </c>
      <c r="I71" s="42" t="n">
        <f aca="false">G71-K71</f>
        <v>28852189.9894253</v>
      </c>
      <c r="J71" s="123"/>
      <c r="K71" s="123"/>
      <c r="L71" s="42" t="n">
        <f aca="false">H71-I71</f>
        <v>1237891.89849144</v>
      </c>
      <c r="M71" s="42" t="n">
        <f aca="false">J71-K71</f>
        <v>0</v>
      </c>
      <c r="N71" s="123" t="n">
        <v>3375840.10053017</v>
      </c>
      <c r="O71" s="7"/>
      <c r="P71" s="7"/>
      <c r="Q71" s="42" t="n">
        <f aca="false">I71*5.5017049523</f>
        <v>158736236.549522</v>
      </c>
      <c r="R71" s="42"/>
      <c r="S71" s="42"/>
      <c r="T71" s="7"/>
      <c r="U71" s="7"/>
      <c r="V71" s="42" t="n">
        <f aca="false">K71*5.5017049523</f>
        <v>0</v>
      </c>
      <c r="W71" s="42" t="n">
        <f aca="false">M71*5.5017049523</f>
        <v>0</v>
      </c>
      <c r="X71" s="42" t="n">
        <f aca="false">N71*5.1890047538+L71*5.5017049523</f>
        <v>24327766.3180621</v>
      </c>
      <c r="Y71" s="42" t="n">
        <f aca="false">N71*5.1890047538</f>
        <v>17517250.3297197</v>
      </c>
      <c r="Z71" s="42" t="n">
        <f aca="false">L71*5.5017049523</f>
        <v>6810515.9883424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3" t="n">
        <v>30160116.3131965</v>
      </c>
      <c r="G72" s="123" t="n">
        <v>28919745.0570601</v>
      </c>
      <c r="H72" s="42" t="n">
        <f aca="false">F72-J72</f>
        <v>30160116.3131965</v>
      </c>
      <c r="I72" s="42" t="n">
        <f aca="false">G72-K72</f>
        <v>28919745.0570601</v>
      </c>
      <c r="J72" s="123"/>
      <c r="K72" s="123"/>
      <c r="L72" s="42" t="n">
        <f aca="false">H72-I72</f>
        <v>1240371.25613644</v>
      </c>
      <c r="M72" s="42" t="n">
        <f aca="false">J72-K72</f>
        <v>0</v>
      </c>
      <c r="N72" s="123" t="n">
        <v>3400517.52758952</v>
      </c>
      <c r="O72" s="7"/>
      <c r="P72" s="7"/>
      <c r="Q72" s="42" t="n">
        <f aca="false">I72*5.5017049523</f>
        <v>159107904.599681</v>
      </c>
      <c r="R72" s="42"/>
      <c r="S72" s="42"/>
      <c r="T72" s="7"/>
      <c r="U72" s="7"/>
      <c r="V72" s="42" t="n">
        <f aca="false">K72*5.5017049523</f>
        <v>0</v>
      </c>
      <c r="W72" s="42" t="n">
        <f aca="false">M72*5.5017049523</f>
        <v>0</v>
      </c>
      <c r="X72" s="42" t="n">
        <f aca="false">N72*5.1890047538+L72*5.5017049523</f>
        <v>24469458.2986187</v>
      </c>
      <c r="Y72" s="42" t="n">
        <f aca="false">N72*5.1890047538</f>
        <v>17645301.6160423</v>
      </c>
      <c r="Z72" s="42" t="n">
        <f aca="false">L72*5.5017049523</f>
        <v>6824156.68257642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3" t="n">
        <v>30275234.6046231</v>
      </c>
      <c r="G73" s="123" t="n">
        <v>29030414.8595166</v>
      </c>
      <c r="H73" s="42" t="n">
        <f aca="false">F73-J73</f>
        <v>30275234.6046231</v>
      </c>
      <c r="I73" s="42" t="n">
        <f aca="false">G73-K73</f>
        <v>29030414.8595166</v>
      </c>
      <c r="J73" s="123"/>
      <c r="K73" s="123"/>
      <c r="L73" s="42" t="n">
        <f aca="false">H73-I73</f>
        <v>1244819.74510653</v>
      </c>
      <c r="M73" s="42" t="n">
        <f aca="false">J73-K73</f>
        <v>0</v>
      </c>
      <c r="N73" s="123" t="n">
        <v>3317379.50093849</v>
      </c>
      <c r="O73" s="7"/>
      <c r="P73" s="7"/>
      <c r="Q73" s="42" t="n">
        <f aca="false">I73*5.5017049523</f>
        <v>159716777.199926</v>
      </c>
      <c r="R73" s="42"/>
      <c r="S73" s="42"/>
      <c r="T73" s="7"/>
      <c r="U73" s="7"/>
      <c r="V73" s="42" t="n">
        <f aca="false">K73*5.5017049523</f>
        <v>0</v>
      </c>
      <c r="W73" s="42" t="n">
        <f aca="false">M73*5.5017049523</f>
        <v>0</v>
      </c>
      <c r="X73" s="42" t="n">
        <f aca="false">N73*5.1890047538+L73*5.5017049523</f>
        <v>24062528.9569019</v>
      </c>
      <c r="Y73" s="42" t="n">
        <f aca="false">N73*5.1890047538</f>
        <v>17213898.0005285</v>
      </c>
      <c r="Z73" s="42" t="n">
        <f aca="false">L73*5.5017049523</f>
        <v>6848630.95637344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40"/>
      <c r="B74" s="5"/>
      <c r="C74" s="40" t="n">
        <f aca="false">C70+1</f>
        <v>2030</v>
      </c>
      <c r="D74" s="40" t="n">
        <f aca="false">D70</f>
        <v>1</v>
      </c>
      <c r="E74" s="40" t="n">
        <v>221</v>
      </c>
      <c r="F74" s="121" t="n">
        <v>30440049.0088077</v>
      </c>
      <c r="G74" s="121" t="n">
        <v>29187842.2004092</v>
      </c>
      <c r="H74" s="8" t="n">
        <f aca="false">F74-J74</f>
        <v>30440049.0088077</v>
      </c>
      <c r="I74" s="8" t="n">
        <f aca="false">G74-K74</f>
        <v>29187842.2004092</v>
      </c>
      <c r="J74" s="121"/>
      <c r="K74" s="121"/>
      <c r="L74" s="8" t="n">
        <f aca="false">H74-I74</f>
        <v>1252206.80839856</v>
      </c>
      <c r="M74" s="8" t="n">
        <f aca="false">J74-K74</f>
        <v>0</v>
      </c>
      <c r="N74" s="121" t="n">
        <v>4102489.12680542</v>
      </c>
      <c r="O74" s="5"/>
      <c r="P74" s="5"/>
      <c r="Q74" s="8" t="n">
        <f aca="false">I74*5.5017049523</f>
        <v>160582895.980942</v>
      </c>
      <c r="R74" s="8"/>
      <c r="S74" s="8"/>
      <c r="T74" s="5"/>
      <c r="U74" s="5"/>
      <c r="V74" s="8" t="n">
        <f aca="false">K74*5.5017049523</f>
        <v>0</v>
      </c>
      <c r="W74" s="8" t="n">
        <f aca="false">M74*5.5017049523</f>
        <v>0</v>
      </c>
      <c r="X74" s="8" t="n">
        <f aca="false">N74*5.1890047538+L74*5.5017049523</f>
        <v>28177107.9804763</v>
      </c>
      <c r="Y74" s="8" t="n">
        <f aca="false">N74*5.1890047538</f>
        <v>21287835.5814061</v>
      </c>
      <c r="Z74" s="8" t="n">
        <f aca="false">L74*5.5017049523</f>
        <v>6889272.39907015</v>
      </c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3" t="n">
        <v>30917015.6530837</v>
      </c>
      <c r="G75" s="123" t="n">
        <v>29643739.9012704</v>
      </c>
      <c r="H75" s="42" t="n">
        <f aca="false">F75-J75</f>
        <v>30917015.6530837</v>
      </c>
      <c r="I75" s="42" t="n">
        <f aca="false">G75-K75</f>
        <v>29643739.9012704</v>
      </c>
      <c r="J75" s="123"/>
      <c r="K75" s="123"/>
      <c r="L75" s="42" t="n">
        <f aca="false">H75-I75</f>
        <v>1273275.75181323</v>
      </c>
      <c r="M75" s="42" t="n">
        <f aca="false">J75-K75</f>
        <v>0</v>
      </c>
      <c r="N75" s="123" t="n">
        <v>3536857.69822317</v>
      </c>
      <c r="O75" s="7"/>
      <c r="P75" s="7"/>
      <c r="Q75" s="42" t="n">
        <f aca="false">I75*5.5017049523</f>
        <v>163091110.619513</v>
      </c>
      <c r="R75" s="42"/>
      <c r="S75" s="42"/>
      <c r="T75" s="7"/>
      <c r="U75" s="7"/>
      <c r="V75" s="42" t="n">
        <f aca="false">K75*5.5017049523</f>
        <v>0</v>
      </c>
      <c r="W75" s="42" t="n">
        <f aca="false">M75*5.5017049523</f>
        <v>0</v>
      </c>
      <c r="X75" s="42" t="n">
        <f aca="false">N75*5.1890047538+L75*5.5017049523</f>
        <v>25357958.9189885</v>
      </c>
      <c r="Y75" s="42" t="n">
        <f aca="false">N75*5.1890047538</f>
        <v>18352771.4095941</v>
      </c>
      <c r="Z75" s="42" t="n">
        <f aca="false">L75*5.5017049523</f>
        <v>7005187.50939433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3" t="n">
        <v>31106583.0274587</v>
      </c>
      <c r="G76" s="123" t="n">
        <v>29824728.9247602</v>
      </c>
      <c r="H76" s="42" t="n">
        <f aca="false">F76-J76</f>
        <v>31106583.0274587</v>
      </c>
      <c r="I76" s="42" t="n">
        <f aca="false">G76-K76</f>
        <v>29824728.9247602</v>
      </c>
      <c r="J76" s="123"/>
      <c r="K76" s="123"/>
      <c r="L76" s="42" t="n">
        <f aca="false">H76-I76</f>
        <v>1281854.10269859</v>
      </c>
      <c r="M76" s="42" t="n">
        <f aca="false">J76-K76</f>
        <v>0</v>
      </c>
      <c r="N76" s="123" t="n">
        <v>3485898.96747271</v>
      </c>
      <c r="O76" s="7"/>
      <c r="P76" s="7"/>
      <c r="Q76" s="42" t="n">
        <f aca="false">I76*5.5017049523</f>
        <v>164086858.826358</v>
      </c>
      <c r="R76" s="42"/>
      <c r="S76" s="42"/>
      <c r="T76" s="7"/>
      <c r="U76" s="7"/>
      <c r="V76" s="42" t="n">
        <f aca="false">K76*5.5017049523</f>
        <v>0</v>
      </c>
      <c r="W76" s="42" t="n">
        <f aca="false">M76*5.5017049523</f>
        <v>0</v>
      </c>
      <c r="X76" s="42" t="n">
        <f aca="false">N76*5.1890047538+L76*5.5017049523</f>
        <v>25140729.3784253</v>
      </c>
      <c r="Y76" s="42" t="n">
        <f aca="false">N76*5.1890047538</f>
        <v>18088346.3134824</v>
      </c>
      <c r="Z76" s="42" t="n">
        <f aca="false">L76*5.5017049523</f>
        <v>7052383.06494289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3" t="n">
        <v>31238897.0092824</v>
      </c>
      <c r="G77" s="123" t="n">
        <v>29950687.6018088</v>
      </c>
      <c r="H77" s="42" t="n">
        <f aca="false">F77-J77</f>
        <v>31238897.0092824</v>
      </c>
      <c r="I77" s="42" t="n">
        <f aca="false">G77-K77</f>
        <v>29950687.6018088</v>
      </c>
      <c r="J77" s="123"/>
      <c r="K77" s="123"/>
      <c r="L77" s="42" t="n">
        <f aca="false">H77-I77</f>
        <v>1288209.40747364</v>
      </c>
      <c r="M77" s="42" t="n">
        <f aca="false">J77-K77</f>
        <v>0</v>
      </c>
      <c r="N77" s="123" t="n">
        <v>3487423.64215819</v>
      </c>
      <c r="O77" s="7"/>
      <c r="P77" s="7"/>
      <c r="Q77" s="42" t="n">
        <f aca="false">I77*5.5017049523</f>
        <v>164779846.303662</v>
      </c>
      <c r="R77" s="42"/>
      <c r="S77" s="42"/>
      <c r="T77" s="7"/>
      <c r="U77" s="7"/>
      <c r="V77" s="42" t="n">
        <f aca="false">K77*5.5017049523</f>
        <v>0</v>
      </c>
      <c r="W77" s="42" t="n">
        <f aca="false">M77*5.5017049523</f>
        <v>0</v>
      </c>
      <c r="X77" s="42" t="n">
        <f aca="false">N77*5.1890047538+L77*5.5017049523</f>
        <v>25183605.9343705</v>
      </c>
      <c r="Y77" s="42" t="n">
        <f aca="false">N77*5.1890047538</f>
        <v>18096257.8576733</v>
      </c>
      <c r="Z77" s="42" t="n">
        <f aca="false">L77*5.5017049523</f>
        <v>7087348.07669715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40"/>
      <c r="B78" s="5"/>
      <c r="C78" s="40" t="n">
        <f aca="false">C74+1</f>
        <v>2031</v>
      </c>
      <c r="D78" s="40" t="n">
        <f aca="false">D74</f>
        <v>1</v>
      </c>
      <c r="E78" s="40" t="n">
        <v>225</v>
      </c>
      <c r="F78" s="121" t="n">
        <v>31322546.4662708</v>
      </c>
      <c r="G78" s="121" t="n">
        <v>30030478.1350197</v>
      </c>
      <c r="H78" s="8" t="n">
        <f aca="false">F78-J78</f>
        <v>31322546.4662708</v>
      </c>
      <c r="I78" s="8" t="n">
        <f aca="false">G78-K78</f>
        <v>30030478.1350197</v>
      </c>
      <c r="J78" s="121"/>
      <c r="K78" s="121"/>
      <c r="L78" s="8" t="n">
        <f aca="false">H78-I78</f>
        <v>1292068.33125108</v>
      </c>
      <c r="M78" s="8" t="n">
        <f aca="false">J78-K78</f>
        <v>0</v>
      </c>
      <c r="N78" s="121" t="n">
        <v>4113074.12301814</v>
      </c>
      <c r="O78" s="5"/>
      <c r="P78" s="5"/>
      <c r="Q78" s="8" t="n">
        <f aca="false">I78*5.5017049523</f>
        <v>165218830.275375</v>
      </c>
      <c r="R78" s="8"/>
      <c r="S78" s="8"/>
      <c r="T78" s="5"/>
      <c r="U78" s="5"/>
      <c r="V78" s="8" t="n">
        <f aca="false">K78*5.5017049523</f>
        <v>0</v>
      </c>
      <c r="W78" s="8" t="n">
        <f aca="false">M78*5.5017049523</f>
        <v>0</v>
      </c>
      <c r="X78" s="8" t="n">
        <f aca="false">N78*5.1890047538+L78*5.5017049523</f>
        <v>28451339.9138269</v>
      </c>
      <c r="Y78" s="8" t="n">
        <f aca="false">N78*5.1890047538</f>
        <v>21342761.1770729</v>
      </c>
      <c r="Z78" s="8" t="n">
        <f aca="false">L78*5.5017049523</f>
        <v>7108578.73675405</v>
      </c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3" t="n">
        <v>31840056.197662</v>
      </c>
      <c r="G79" s="123" t="n">
        <v>30526310.3094306</v>
      </c>
      <c r="H79" s="42" t="n">
        <f aca="false">F79-J79</f>
        <v>31840056.197662</v>
      </c>
      <c r="I79" s="42" t="n">
        <f aca="false">G79-K79</f>
        <v>30526310.3094306</v>
      </c>
      <c r="J79" s="123"/>
      <c r="K79" s="123"/>
      <c r="L79" s="42" t="n">
        <f aca="false">H79-I79</f>
        <v>1313745.88823144</v>
      </c>
      <c r="M79" s="42" t="n">
        <f aca="false">J79-K79</f>
        <v>0</v>
      </c>
      <c r="N79" s="123" t="n">
        <v>3464971.37644557</v>
      </c>
      <c r="O79" s="7"/>
      <c r="P79" s="7"/>
      <c r="Q79" s="42" t="n">
        <f aca="false">I79*5.5017049523</f>
        <v>167946752.604841</v>
      </c>
      <c r="R79" s="42"/>
      <c r="S79" s="42"/>
      <c r="T79" s="7"/>
      <c r="U79" s="7"/>
      <c r="V79" s="42" t="n">
        <f aca="false">K79*5.5017049523</f>
        <v>0</v>
      </c>
      <c r="W79" s="42" t="n">
        <f aca="false">M79*5.5017049523</f>
        <v>0</v>
      </c>
      <c r="X79" s="42" t="n">
        <f aca="false">N79*5.1890047538+L79*5.5017049523</f>
        <v>25207595.2035037</v>
      </c>
      <c r="Y79" s="42" t="n">
        <f aca="false">N79*5.1890047538</f>
        <v>17979752.944157</v>
      </c>
      <c r="Z79" s="42" t="n">
        <f aca="false">L79*5.5017049523</f>
        <v>7227842.25934668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3" t="n">
        <v>31914089.7353778</v>
      </c>
      <c r="G80" s="123" t="n">
        <v>30598015.4115204</v>
      </c>
      <c r="H80" s="42" t="n">
        <f aca="false">F80-J80</f>
        <v>31914089.7353778</v>
      </c>
      <c r="I80" s="42" t="n">
        <f aca="false">G80-K80</f>
        <v>30598015.4115204</v>
      </c>
      <c r="J80" s="123"/>
      <c r="K80" s="123"/>
      <c r="L80" s="42" t="n">
        <f aca="false">H80-I80</f>
        <v>1316074.32385739</v>
      </c>
      <c r="M80" s="42" t="n">
        <f aca="false">J80-K80</f>
        <v>0</v>
      </c>
      <c r="N80" s="123" t="n">
        <v>3461972.37963253</v>
      </c>
      <c r="O80" s="7"/>
      <c r="P80" s="7"/>
      <c r="Q80" s="42" t="n">
        <f aca="false">I80*5.5017049523</f>
        <v>168341252.920114</v>
      </c>
      <c r="R80" s="42"/>
      <c r="S80" s="42"/>
      <c r="T80" s="7"/>
      <c r="U80" s="7"/>
      <c r="V80" s="42" t="n">
        <f aca="false">K80*5.5017049523</f>
        <v>0</v>
      </c>
      <c r="W80" s="42" t="n">
        <f aca="false">M80*5.5017049523</f>
        <v>0</v>
      </c>
      <c r="X80" s="42" t="n">
        <f aca="false">N80*5.1890047538+L80*5.5017049523</f>
        <v>25204843.7605985</v>
      </c>
      <c r="Y80" s="42" t="n">
        <f aca="false">N80*5.1890047538</f>
        <v>17964191.1354375</v>
      </c>
      <c r="Z80" s="42" t="n">
        <f aca="false">L80*5.5017049523</f>
        <v>7240652.62516107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3" t="n">
        <v>32009210.2572759</v>
      </c>
      <c r="G81" s="123" t="n">
        <v>30689397.3148999</v>
      </c>
      <c r="H81" s="42" t="n">
        <f aca="false">F81-J81</f>
        <v>32009210.2572759</v>
      </c>
      <c r="I81" s="42" t="n">
        <f aca="false">G81-K81</f>
        <v>30689397.3148999</v>
      </c>
      <c r="J81" s="123"/>
      <c r="K81" s="123"/>
      <c r="L81" s="42" t="n">
        <f aca="false">H81-I81</f>
        <v>1319812.94237595</v>
      </c>
      <c r="M81" s="42" t="n">
        <f aca="false">J81-K81</f>
        <v>0</v>
      </c>
      <c r="N81" s="123" t="n">
        <v>3397156.57747506</v>
      </c>
      <c r="O81" s="7"/>
      <c r="P81" s="7"/>
      <c r="Q81" s="42" t="n">
        <f aca="false">I81*5.5017049523</f>
        <v>168844009.190487</v>
      </c>
      <c r="R81" s="42"/>
      <c r="S81" s="42"/>
      <c r="T81" s="7"/>
      <c r="U81" s="7"/>
      <c r="V81" s="42" t="n">
        <f aca="false">K81*5.5017049523</f>
        <v>0</v>
      </c>
      <c r="W81" s="42" t="n">
        <f aca="false">M81*5.5017049523</f>
        <v>0</v>
      </c>
      <c r="X81" s="42" t="n">
        <f aca="false">N81*5.1890047538+L81*5.5017049523</f>
        <v>24889083.0311005</v>
      </c>
      <c r="Y81" s="42" t="n">
        <f aca="false">N81*5.1890047538</f>
        <v>17627861.629921</v>
      </c>
      <c r="Z81" s="42" t="n">
        <f aca="false">L81*5.5017049523</f>
        <v>7261221.40117942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40"/>
      <c r="B82" s="5"/>
      <c r="C82" s="40" t="n">
        <f aca="false">C78+1</f>
        <v>2032</v>
      </c>
      <c r="D82" s="40" t="n">
        <f aca="false">D78</f>
        <v>1</v>
      </c>
      <c r="E82" s="40" t="n">
        <v>229</v>
      </c>
      <c r="F82" s="121" t="n">
        <v>32107679.5576892</v>
      </c>
      <c r="G82" s="121" t="n">
        <v>30784360.9776891</v>
      </c>
      <c r="H82" s="8" t="n">
        <f aca="false">F82-J82</f>
        <v>32107679.5576892</v>
      </c>
      <c r="I82" s="8" t="n">
        <f aca="false">G82-K82</f>
        <v>30784360.9776891</v>
      </c>
      <c r="J82" s="121"/>
      <c r="K82" s="121"/>
      <c r="L82" s="8" t="n">
        <f aca="false">H82-I82</f>
        <v>1323318.58000015</v>
      </c>
      <c r="M82" s="8" t="n">
        <f aca="false">J82-K82</f>
        <v>0</v>
      </c>
      <c r="N82" s="121" t="n">
        <v>4111765.34897553</v>
      </c>
      <c r="O82" s="5"/>
      <c r="P82" s="5"/>
      <c r="Q82" s="8" t="n">
        <f aca="false">I82*5.5017049523</f>
        <v>169366471.244343</v>
      </c>
      <c r="R82" s="8"/>
      <c r="S82" s="8"/>
      <c r="T82" s="5"/>
      <c r="U82" s="5"/>
      <c r="V82" s="8" t="n">
        <f aca="false">K82*5.5017049523</f>
        <v>0</v>
      </c>
      <c r="W82" s="8" t="n">
        <f aca="false">M82*5.5017049523</f>
        <v>0</v>
      </c>
      <c r="X82" s="8" t="n">
        <f aca="false">N82*5.1890047538+L82*5.5017049523</f>
        <v>28616478.3274016</v>
      </c>
      <c r="Y82" s="8" t="n">
        <f aca="false">N82*5.1890047538</f>
        <v>21335969.9423442</v>
      </c>
      <c r="Z82" s="8" t="n">
        <f aca="false">L82*5.5017049523</f>
        <v>7280508.38505743</v>
      </c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3" t="n">
        <v>32339414.8901358</v>
      </c>
      <c r="G83" s="123" t="n">
        <v>31006291.1254336</v>
      </c>
      <c r="H83" s="42" t="n">
        <f aca="false">F83-J83</f>
        <v>32339414.8901358</v>
      </c>
      <c r="I83" s="42" t="n">
        <f aca="false">G83-K83</f>
        <v>31006291.1254336</v>
      </c>
      <c r="J83" s="123"/>
      <c r="K83" s="123"/>
      <c r="L83" s="42" t="n">
        <f aca="false">H83-I83</f>
        <v>1333123.76470213</v>
      </c>
      <c r="M83" s="42" t="n">
        <f aca="false">J83-K83</f>
        <v>0</v>
      </c>
      <c r="N83" s="123" t="n">
        <v>3525437.8525688</v>
      </c>
      <c r="O83" s="7"/>
      <c r="P83" s="7"/>
      <c r="Q83" s="42" t="n">
        <f aca="false">I83*5.5017049523</f>
        <v>170587465.437254</v>
      </c>
      <c r="R83" s="42"/>
      <c r="S83" s="42"/>
      <c r="T83" s="7"/>
      <c r="U83" s="7"/>
      <c r="V83" s="42" t="n">
        <f aca="false">K83*5.5017049523</f>
        <v>0</v>
      </c>
      <c r="W83" s="42" t="n">
        <f aca="false">M83*5.5017049523</f>
        <v>0</v>
      </c>
      <c r="X83" s="42" t="n">
        <f aca="false">N83*5.1890047538+L83*5.5017049523</f>
        <v>25627967.3944965</v>
      </c>
      <c r="Y83" s="42" t="n">
        <f aca="false">N83*5.1890047538</f>
        <v>18293513.776206</v>
      </c>
      <c r="Z83" s="42" t="n">
        <f aca="false">L83*5.5017049523</f>
        <v>7334453.61829051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3" t="n">
        <v>32649976.5281311</v>
      </c>
      <c r="G84" s="123" t="n">
        <v>31303440.3507404</v>
      </c>
      <c r="H84" s="42" t="n">
        <f aca="false">F84-J84</f>
        <v>32649976.5281311</v>
      </c>
      <c r="I84" s="42" t="n">
        <f aca="false">G84-K84</f>
        <v>31303440.3507404</v>
      </c>
      <c r="J84" s="123"/>
      <c r="K84" s="123"/>
      <c r="L84" s="42" t="n">
        <f aca="false">H84-I84</f>
        <v>1346536.1773907</v>
      </c>
      <c r="M84" s="42" t="n">
        <f aca="false">J84-K84</f>
        <v>0</v>
      </c>
      <c r="N84" s="123" t="n">
        <v>3547290.12292388</v>
      </c>
      <c r="O84" s="7"/>
      <c r="P84" s="7"/>
      <c r="Q84" s="42" t="n">
        <f aca="false">I84*5.5017049523</f>
        <v>172222292.801696</v>
      </c>
      <c r="R84" s="42"/>
      <c r="S84" s="42"/>
      <c r="T84" s="7"/>
      <c r="U84" s="7"/>
      <c r="V84" s="42" t="n">
        <f aca="false">K84*5.5017049523</f>
        <v>0</v>
      </c>
      <c r="W84" s="42" t="n">
        <f aca="false">M84*5.5017049523</f>
        <v>0</v>
      </c>
      <c r="X84" s="42" t="n">
        <f aca="false">N84*5.1890047538+L84*5.5017049523</f>
        <v>25815150.0665613</v>
      </c>
      <c r="Y84" s="42" t="n">
        <f aca="false">N84*5.1890047538</f>
        <v>18406905.3109598</v>
      </c>
      <c r="Z84" s="42" t="n">
        <f aca="false">L84*5.5017049523</f>
        <v>7408244.75560152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3" t="n">
        <v>32877058.9232507</v>
      </c>
      <c r="G85" s="123" t="n">
        <v>31521310.1208854</v>
      </c>
      <c r="H85" s="42" t="n">
        <f aca="false">F85-J85</f>
        <v>32877058.9232507</v>
      </c>
      <c r="I85" s="42" t="n">
        <f aca="false">G85-K85</f>
        <v>31521310.1208854</v>
      </c>
      <c r="J85" s="123"/>
      <c r="K85" s="123"/>
      <c r="L85" s="42" t="n">
        <f aca="false">H85-I85</f>
        <v>1355748.80236527</v>
      </c>
      <c r="M85" s="42" t="n">
        <f aca="false">J85-K85</f>
        <v>0</v>
      </c>
      <c r="N85" s="123" t="n">
        <v>3511946.61342877</v>
      </c>
      <c r="O85" s="7"/>
      <c r="P85" s="7"/>
      <c r="Q85" s="42" t="n">
        <f aca="false">I85*5.5017049523</f>
        <v>173420947.995059</v>
      </c>
      <c r="R85" s="42"/>
      <c r="S85" s="42"/>
      <c r="T85" s="7"/>
      <c r="U85" s="7"/>
      <c r="V85" s="42" t="n">
        <f aca="false">K85*5.5017049523</f>
        <v>0</v>
      </c>
      <c r="W85" s="42" t="n">
        <f aca="false">M85*5.5017049523</f>
        <v>0</v>
      </c>
      <c r="X85" s="42" t="n">
        <f aca="false">N85*5.1890047538+L85*5.5017049523</f>
        <v>25682437.5722215</v>
      </c>
      <c r="Y85" s="42" t="n">
        <f aca="false">N85*5.1890047538</f>
        <v>18223507.6721737</v>
      </c>
      <c r="Z85" s="42" t="n">
        <f aca="false">L85*5.5017049523</f>
        <v>7458929.9000478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40"/>
      <c r="B86" s="5"/>
      <c r="C86" s="40" t="n">
        <f aca="false">C82+1</f>
        <v>2033</v>
      </c>
      <c r="D86" s="40" t="n">
        <f aca="false">D82</f>
        <v>1</v>
      </c>
      <c r="E86" s="40" t="n">
        <v>233</v>
      </c>
      <c r="F86" s="121" t="n">
        <v>33008626.2859353</v>
      </c>
      <c r="G86" s="121" t="n">
        <v>31647647.4942982</v>
      </c>
      <c r="H86" s="8" t="n">
        <f aca="false">F86-J86</f>
        <v>33008626.2859353</v>
      </c>
      <c r="I86" s="8" t="n">
        <f aca="false">G86-K86</f>
        <v>31647647.4942982</v>
      </c>
      <c r="J86" s="121"/>
      <c r="K86" s="121"/>
      <c r="L86" s="8" t="n">
        <f aca="false">H86-I86</f>
        <v>1360978.79163709</v>
      </c>
      <c r="M86" s="8" t="n">
        <f aca="false">J86-K86</f>
        <v>0</v>
      </c>
      <c r="N86" s="121" t="n">
        <v>4274407.54339139</v>
      </c>
      <c r="O86" s="5"/>
      <c r="P86" s="5"/>
      <c r="Q86" s="8" t="n">
        <f aca="false">I86*5.5017049523</f>
        <v>174116018.948025</v>
      </c>
      <c r="R86" s="8"/>
      <c r="S86" s="8"/>
      <c r="T86" s="5"/>
      <c r="U86" s="5"/>
      <c r="V86" s="8" t="n">
        <f aca="false">K86*5.5017049523</f>
        <v>0</v>
      </c>
      <c r="W86" s="8" t="n">
        <f aca="false">M86*5.5017049523</f>
        <v>0</v>
      </c>
      <c r="X86" s="8" t="n">
        <f aca="false">N86*5.1890047538+L86*5.5017049523</f>
        <v>29667624.8202615</v>
      </c>
      <c r="Y86" s="8" t="n">
        <f aca="false">N86*5.1890047538</f>
        <v>22179921.0623365</v>
      </c>
      <c r="Z86" s="8" t="n">
        <f aca="false">L86*5.5017049523</f>
        <v>7487703.75792504</v>
      </c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3" t="n">
        <v>33335215.2661957</v>
      </c>
      <c r="G87" s="123" t="n">
        <v>31960116.0876888</v>
      </c>
      <c r="H87" s="42" t="n">
        <f aca="false">F87-J87</f>
        <v>33335215.2661957</v>
      </c>
      <c r="I87" s="42" t="n">
        <f aca="false">G87-K87</f>
        <v>31960116.0876888</v>
      </c>
      <c r="J87" s="123"/>
      <c r="K87" s="123"/>
      <c r="L87" s="42" t="n">
        <f aca="false">H87-I87</f>
        <v>1375099.1785069</v>
      </c>
      <c r="M87" s="42" t="n">
        <f aca="false">J87-K87</f>
        <v>0</v>
      </c>
      <c r="N87" s="123" t="n">
        <v>3593205.50111871</v>
      </c>
      <c r="O87" s="7"/>
      <c r="P87" s="7"/>
      <c r="Q87" s="42" t="n">
        <f aca="false">I87*5.5017049523</f>
        <v>175835128.955721</v>
      </c>
      <c r="R87" s="42"/>
      <c r="S87" s="42"/>
      <c r="T87" s="7"/>
      <c r="U87" s="7"/>
      <c r="V87" s="42" t="n">
        <f aca="false">K87*5.5017049523</f>
        <v>0</v>
      </c>
      <c r="W87" s="42" t="n">
        <f aca="false">M87*5.5017049523</f>
        <v>0</v>
      </c>
      <c r="X87" s="42" t="n">
        <f aca="false">N87*5.1890047538+L87*5.5017049523</f>
        <v>26210550.3869804</v>
      </c>
      <c r="Y87" s="42" t="n">
        <f aca="false">N87*5.1890047538</f>
        <v>18645160.4266853</v>
      </c>
      <c r="Z87" s="42" t="n">
        <f aca="false">L87*5.5017049523</f>
        <v>7565389.96029505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3" t="n">
        <v>33419959.2187677</v>
      </c>
      <c r="G88" s="123" t="n">
        <v>32041862.8572414</v>
      </c>
      <c r="H88" s="42" t="n">
        <f aca="false">F88-J88</f>
        <v>33419959.2187677</v>
      </c>
      <c r="I88" s="42" t="n">
        <f aca="false">G88-K88</f>
        <v>32041862.8572414</v>
      </c>
      <c r="J88" s="123"/>
      <c r="K88" s="123"/>
      <c r="L88" s="42" t="n">
        <f aca="false">H88-I88</f>
        <v>1378096.36152633</v>
      </c>
      <c r="M88" s="42" t="n">
        <f aca="false">J88-K88</f>
        <v>0</v>
      </c>
      <c r="N88" s="123" t="n">
        <v>3571564.87086433</v>
      </c>
      <c r="O88" s="7"/>
      <c r="P88" s="7"/>
      <c r="Q88" s="42" t="n">
        <f aca="false">I88*5.5017049523</f>
        <v>176284875.562602</v>
      </c>
      <c r="R88" s="42"/>
      <c r="S88" s="42"/>
      <c r="T88" s="7"/>
      <c r="U88" s="7"/>
      <c r="V88" s="42" t="n">
        <f aca="false">K88*5.5017049523</f>
        <v>0</v>
      </c>
      <c r="W88" s="42" t="n">
        <f aca="false">M88*5.5017049523</f>
        <v>0</v>
      </c>
      <c r="X88" s="42" t="n">
        <f aca="false">N88*5.1890047538+L88*5.5017049523</f>
        <v>26114746.6703761</v>
      </c>
      <c r="Y88" s="42" t="n">
        <f aca="false">N88*5.1890047538</f>
        <v>18532867.0934201</v>
      </c>
      <c r="Z88" s="42" t="n">
        <f aca="false">L88*5.5017049523</f>
        <v>7581879.57695602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3" t="n">
        <v>33571690.7163798</v>
      </c>
      <c r="G89" s="123" t="n">
        <v>32186562.67107</v>
      </c>
      <c r="H89" s="42" t="n">
        <f aca="false">F89-J89</f>
        <v>33571690.7163798</v>
      </c>
      <c r="I89" s="42" t="n">
        <f aca="false">G89-K89</f>
        <v>32186562.67107</v>
      </c>
      <c r="J89" s="123"/>
      <c r="K89" s="123"/>
      <c r="L89" s="42" t="n">
        <f aca="false">H89-I89</f>
        <v>1385128.04530985</v>
      </c>
      <c r="M89" s="42" t="n">
        <f aca="false">J89-K89</f>
        <v>0</v>
      </c>
      <c r="N89" s="123" t="n">
        <v>3606668.53631614</v>
      </c>
      <c r="O89" s="7"/>
      <c r="P89" s="7"/>
      <c r="Q89" s="42" t="n">
        <f aca="false">I89*5.5017049523</f>
        <v>177080971.24494</v>
      </c>
      <c r="R89" s="42"/>
      <c r="S89" s="42"/>
      <c r="T89" s="7"/>
      <c r="U89" s="7"/>
      <c r="V89" s="42" t="n">
        <f aca="false">K89*5.5017049523</f>
        <v>0</v>
      </c>
      <c r="W89" s="42" t="n">
        <f aca="false">M89*5.5017049523</f>
        <v>0</v>
      </c>
      <c r="X89" s="42" t="n">
        <f aca="false">N89*5.1890047538+L89*5.5017049523</f>
        <v>26335586.0067762</v>
      </c>
      <c r="Y89" s="42" t="n">
        <f aca="false">N89*5.1890047538</f>
        <v>18715020.1803253</v>
      </c>
      <c r="Z89" s="42" t="n">
        <f aca="false">L89*5.5017049523</f>
        <v>7620565.82645084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40"/>
      <c r="B90" s="5"/>
      <c r="C90" s="40" t="n">
        <f aca="false">C86+1</f>
        <v>2034</v>
      </c>
      <c r="D90" s="40" t="n">
        <f aca="false">D86</f>
        <v>1</v>
      </c>
      <c r="E90" s="40" t="n">
        <v>237</v>
      </c>
      <c r="F90" s="121" t="n">
        <v>33770881.1754781</v>
      </c>
      <c r="G90" s="121" t="n">
        <v>32377611.7982762</v>
      </c>
      <c r="H90" s="8" t="n">
        <f aca="false">F90-J90</f>
        <v>33770881.1754781</v>
      </c>
      <c r="I90" s="8" t="n">
        <f aca="false">G90-K90</f>
        <v>32377611.7982762</v>
      </c>
      <c r="J90" s="121"/>
      <c r="K90" s="121"/>
      <c r="L90" s="8" t="n">
        <f aca="false">H90-I90</f>
        <v>1393269.37720191</v>
      </c>
      <c r="M90" s="8" t="n">
        <f aca="false">J90-K90</f>
        <v>0</v>
      </c>
      <c r="N90" s="121" t="n">
        <v>4263690.1746798</v>
      </c>
      <c r="O90" s="5"/>
      <c r="P90" s="5"/>
      <c r="Q90" s="8" t="n">
        <f aca="false">I90*5.5017049523</f>
        <v>178132067.174223</v>
      </c>
      <c r="R90" s="8"/>
      <c r="S90" s="8"/>
      <c r="T90" s="5"/>
      <c r="U90" s="5"/>
      <c r="V90" s="8" t="n">
        <f aca="false">K90*5.5017049523</f>
        <v>0</v>
      </c>
      <c r="W90" s="8" t="n">
        <f aca="false">M90*5.5017049523</f>
        <v>0</v>
      </c>
      <c r="X90" s="8" t="n">
        <f aca="false">N90*5.1890047538+L90*5.5017049523</f>
        <v>29789665.6175835</v>
      </c>
      <c r="Y90" s="8" t="n">
        <f aca="false">N90*5.1890047538</f>
        <v>22124308.5851438</v>
      </c>
      <c r="Z90" s="8" t="n">
        <f aca="false">L90*5.5017049523</f>
        <v>7665357.03243967</v>
      </c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3" t="n">
        <v>34030219.7974396</v>
      </c>
      <c r="G91" s="123" t="n">
        <v>32626585.3599229</v>
      </c>
      <c r="H91" s="42" t="n">
        <f aca="false">F91-J91</f>
        <v>34030219.7974396</v>
      </c>
      <c r="I91" s="42" t="n">
        <f aca="false">G91-K91</f>
        <v>32626585.3599229</v>
      </c>
      <c r="J91" s="123"/>
      <c r="K91" s="123"/>
      <c r="L91" s="42" t="n">
        <f aca="false">H91-I91</f>
        <v>1403634.43751678</v>
      </c>
      <c r="M91" s="42" t="n">
        <f aca="false">J91-K91</f>
        <v>0</v>
      </c>
      <c r="N91" s="123" t="n">
        <v>3524505.03885132</v>
      </c>
      <c r="O91" s="7"/>
      <c r="P91" s="7"/>
      <c r="Q91" s="42" t="n">
        <f aca="false">I91*5.5017049523</f>
        <v>179501846.251326</v>
      </c>
      <c r="R91" s="42"/>
      <c r="S91" s="42"/>
      <c r="T91" s="7"/>
      <c r="U91" s="7"/>
      <c r="V91" s="42" t="n">
        <f aca="false">K91*5.5017049523</f>
        <v>0</v>
      </c>
      <c r="W91" s="42" t="n">
        <f aca="false">M91*5.5017049523</f>
        <v>0</v>
      </c>
      <c r="X91" s="42" t="n">
        <f aca="false">N91*5.1890047538+L91*5.5017049523</f>
        <v>26011055.9374964</v>
      </c>
      <c r="Y91" s="42" t="n">
        <f aca="false">N91*5.1890047538</f>
        <v>18288673.4013915</v>
      </c>
      <c r="Z91" s="42" t="n">
        <f aca="false">L91*5.5017049523</f>
        <v>7722382.53610489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3" t="n">
        <v>34144910.1724016</v>
      </c>
      <c r="G92" s="123" t="n">
        <v>32737210.1125521</v>
      </c>
      <c r="H92" s="42" t="n">
        <f aca="false">F92-J92</f>
        <v>34144910.1724016</v>
      </c>
      <c r="I92" s="42" t="n">
        <f aca="false">G92-K92</f>
        <v>32737210.1125521</v>
      </c>
      <c r="J92" s="123"/>
      <c r="K92" s="123"/>
      <c r="L92" s="42" t="n">
        <f aca="false">H92-I92</f>
        <v>1407700.05984955</v>
      </c>
      <c r="M92" s="42" t="n">
        <f aca="false">J92-K92</f>
        <v>0</v>
      </c>
      <c r="N92" s="123" t="n">
        <v>3514800.38995698</v>
      </c>
      <c r="O92" s="7"/>
      <c r="P92" s="7"/>
      <c r="Q92" s="42" t="n">
        <f aca="false">I92*5.5017049523</f>
        <v>180110471.000713</v>
      </c>
      <c r="R92" s="42"/>
      <c r="S92" s="42"/>
      <c r="T92" s="7"/>
      <c r="U92" s="7"/>
      <c r="V92" s="42" t="n">
        <f aca="false">K92*5.5017049523</f>
        <v>0</v>
      </c>
      <c r="W92" s="42" t="n">
        <f aca="false">M92*5.5017049523</f>
        <v>0</v>
      </c>
      <c r="X92" s="42" t="n">
        <f aca="false">N92*5.1890047538+L92*5.5017049523</f>
        <v>25983066.3227721</v>
      </c>
      <c r="Y92" s="42" t="n">
        <f aca="false">N92*5.1890047538</f>
        <v>18238315.9321448</v>
      </c>
      <c r="Z92" s="42" t="n">
        <f aca="false">L92*5.5017049523</f>
        <v>7744750.39062727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3" t="n">
        <v>34475142.7959209</v>
      </c>
      <c r="G93" s="123" t="n">
        <v>33054457.1128944</v>
      </c>
      <c r="H93" s="42" t="n">
        <f aca="false">F93-J93</f>
        <v>34475142.7959209</v>
      </c>
      <c r="I93" s="42" t="n">
        <f aca="false">G93-K93</f>
        <v>33054457.1128944</v>
      </c>
      <c r="J93" s="123"/>
      <c r="K93" s="123"/>
      <c r="L93" s="42" t="n">
        <f aca="false">H93-I93</f>
        <v>1420685.68302654</v>
      </c>
      <c r="M93" s="42" t="n">
        <f aca="false">J93-K93</f>
        <v>0</v>
      </c>
      <c r="N93" s="123" t="n">
        <v>3416256.93113304</v>
      </c>
      <c r="O93" s="7"/>
      <c r="P93" s="7"/>
      <c r="Q93" s="42" t="n">
        <f aca="false">I93*5.5017049523</f>
        <v>181855870.393599</v>
      </c>
      <c r="R93" s="42"/>
      <c r="S93" s="42"/>
      <c r="T93" s="7"/>
      <c r="U93" s="7"/>
      <c r="V93" s="42" t="n">
        <f aca="false">K93*5.5017049523</f>
        <v>0</v>
      </c>
      <c r="W93" s="42" t="n">
        <f aca="false">M93*5.5017049523</f>
        <v>0</v>
      </c>
      <c r="X93" s="42" t="n">
        <f aca="false">N93*5.1890047538+L93*5.5017049523</f>
        <v>25543166.9138204</v>
      </c>
      <c r="Y93" s="42" t="n">
        <f aca="false">N93*5.1890047538</f>
        <v>17726973.4558516</v>
      </c>
      <c r="Z93" s="42" t="n">
        <f aca="false">L93*5.5017049523</f>
        <v>7816193.45796883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40"/>
      <c r="B94" s="5"/>
      <c r="C94" s="40" t="n">
        <f aca="false">C90+1</f>
        <v>2035</v>
      </c>
      <c r="D94" s="40" t="n">
        <f aca="false">D90</f>
        <v>1</v>
      </c>
      <c r="E94" s="40" t="n">
        <v>241</v>
      </c>
      <c r="F94" s="121" t="n">
        <v>34684681.7878096</v>
      </c>
      <c r="G94" s="121" t="n">
        <v>33254707.2288457</v>
      </c>
      <c r="H94" s="8" t="n">
        <f aca="false">F94-J94</f>
        <v>34684681.7878096</v>
      </c>
      <c r="I94" s="8" t="n">
        <f aca="false">G94-K94</f>
        <v>33254707.2288457</v>
      </c>
      <c r="J94" s="121"/>
      <c r="K94" s="121"/>
      <c r="L94" s="8" t="n">
        <f aca="false">H94-I94</f>
        <v>1429974.55896393</v>
      </c>
      <c r="M94" s="8" t="n">
        <f aca="false">J94-K94</f>
        <v>0</v>
      </c>
      <c r="N94" s="121" t="n">
        <v>4258792.97062735</v>
      </c>
      <c r="O94" s="5"/>
      <c r="P94" s="5"/>
      <c r="Q94" s="8" t="n">
        <f aca="false">I94*5.5017049523</f>
        <v>182957587.448227</v>
      </c>
      <c r="R94" s="8"/>
      <c r="S94" s="8"/>
      <c r="T94" s="5"/>
      <c r="U94" s="5"/>
      <c r="V94" s="8" t="n">
        <f aca="false">K94*5.5017049523</f>
        <v>0</v>
      </c>
      <c r="W94" s="8" t="n">
        <f aca="false">M94*5.5017049523</f>
        <v>0</v>
      </c>
      <c r="X94" s="8" t="n">
        <f aca="false">N94*5.1890047538+L94*5.5017049523</f>
        <v>29966195.0827502</v>
      </c>
      <c r="Y94" s="8" t="n">
        <f aca="false">N94*5.1890047538</f>
        <v>22098896.9700353</v>
      </c>
      <c r="Z94" s="8" t="n">
        <f aca="false">L94*5.5017049523</f>
        <v>7867298.11271485</v>
      </c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3" t="n">
        <v>35025140.2416634</v>
      </c>
      <c r="G95" s="123" t="n">
        <v>33580971.1229518</v>
      </c>
      <c r="H95" s="42" t="n">
        <f aca="false">F95-J95</f>
        <v>35025140.2416634</v>
      </c>
      <c r="I95" s="42" t="n">
        <f aca="false">G95-K95</f>
        <v>33580971.1229518</v>
      </c>
      <c r="J95" s="123"/>
      <c r="K95" s="123"/>
      <c r="L95" s="42" t="n">
        <f aca="false">H95-I95</f>
        <v>1444169.11871161</v>
      </c>
      <c r="M95" s="42" t="n">
        <f aca="false">J95-K95</f>
        <v>0</v>
      </c>
      <c r="N95" s="123" t="n">
        <v>3532070.80224507</v>
      </c>
      <c r="O95" s="7"/>
      <c r="P95" s="7"/>
      <c r="Q95" s="42" t="n">
        <f aca="false">I95*5.5017049523</f>
        <v>184752595.130187</v>
      </c>
      <c r="R95" s="42"/>
      <c r="S95" s="42"/>
      <c r="T95" s="7"/>
      <c r="U95" s="7"/>
      <c r="V95" s="42" t="n">
        <f aca="false">K95*5.5017049523</f>
        <v>0</v>
      </c>
      <c r="W95" s="42" t="n">
        <f aca="false">M95*5.5017049523</f>
        <v>0</v>
      </c>
      <c r="X95" s="42" t="n">
        <f aca="false">N95*5.1890047538+L95*5.5017049523</f>
        <v>26273324.5759822</v>
      </c>
      <c r="Y95" s="42" t="n">
        <f aca="false">N95*5.1890047538</f>
        <v>18327932.1836078</v>
      </c>
      <c r="Z95" s="42" t="n">
        <f aca="false">L95*5.5017049523</f>
        <v>7945392.39237437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3" t="n">
        <v>35102685.5294769</v>
      </c>
      <c r="G96" s="123" t="n">
        <v>33656838.2553181</v>
      </c>
      <c r="H96" s="42" t="n">
        <f aca="false">F96-J96</f>
        <v>35102685.5294769</v>
      </c>
      <c r="I96" s="42" t="n">
        <f aca="false">G96-K96</f>
        <v>33656838.2553181</v>
      </c>
      <c r="J96" s="123"/>
      <c r="K96" s="123"/>
      <c r="L96" s="42" t="n">
        <f aca="false">H96-I96</f>
        <v>1445847.27415881</v>
      </c>
      <c r="M96" s="42" t="n">
        <f aca="false">J96-K96</f>
        <v>0</v>
      </c>
      <c r="N96" s="123" t="n">
        <v>3529973.61415602</v>
      </c>
      <c r="O96" s="7"/>
      <c r="P96" s="7"/>
      <c r="Q96" s="42" t="n">
        <f aca="false">I96*5.5017049523</f>
        <v>185169993.708044</v>
      </c>
      <c r="R96" s="42"/>
      <c r="S96" s="42"/>
      <c r="T96" s="7"/>
      <c r="U96" s="7"/>
      <c r="V96" s="42" t="n">
        <f aca="false">K96*5.5017049523</f>
        <v>0</v>
      </c>
      <c r="W96" s="42" t="n">
        <f aca="false">M96*5.5017049523</f>
        <v>0</v>
      </c>
      <c r="X96" s="42" t="n">
        <f aca="false">N96*5.1890047538+L96*5.5017049523</f>
        <v>26271674.9731531</v>
      </c>
      <c r="Y96" s="42" t="n">
        <f aca="false">N96*5.1890047538</f>
        <v>18317049.8646441</v>
      </c>
      <c r="Z96" s="42" t="n">
        <f aca="false">L96*5.5017049523</f>
        <v>7954625.10850896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3" t="n">
        <v>35270446.2299134</v>
      </c>
      <c r="G97" s="123" t="n">
        <v>33817516.8836312</v>
      </c>
      <c r="H97" s="42" t="n">
        <f aca="false">F97-J97</f>
        <v>35270446.2299134</v>
      </c>
      <c r="I97" s="42" t="n">
        <f aca="false">G97-K97</f>
        <v>33817516.8836312</v>
      </c>
      <c r="J97" s="123"/>
      <c r="K97" s="123"/>
      <c r="L97" s="42" t="n">
        <f aca="false">H97-I97</f>
        <v>1452929.34628222</v>
      </c>
      <c r="M97" s="42" t="n">
        <f aca="false">J97-K97</f>
        <v>0</v>
      </c>
      <c r="N97" s="123" t="n">
        <v>3447776.31817049</v>
      </c>
      <c r="O97" s="7"/>
      <c r="P97" s="7"/>
      <c r="Q97" s="42" t="n">
        <f aca="false">I97*5.5017049523</f>
        <v>186054000.113163</v>
      </c>
      <c r="R97" s="42"/>
      <c r="S97" s="42"/>
      <c r="T97" s="7"/>
      <c r="U97" s="7"/>
      <c r="V97" s="42" t="n">
        <f aca="false">K97*5.5017049523</f>
        <v>0</v>
      </c>
      <c r="W97" s="42" t="n">
        <f aca="false">M97*5.5017049523</f>
        <v>0</v>
      </c>
      <c r="X97" s="42" t="n">
        <f aca="false">N97*5.1890047538+L97*5.5017049523</f>
        <v>25884116.2848086</v>
      </c>
      <c r="Y97" s="42" t="n">
        <f aca="false">N97*5.1890047538</f>
        <v>17890527.7050257</v>
      </c>
      <c r="Z97" s="42" t="n">
        <f aca="false">L97*5.5017049523</f>
        <v>7993588.5797829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40"/>
      <c r="B98" s="5"/>
      <c r="C98" s="40" t="n">
        <f aca="false">C94+1</f>
        <v>2036</v>
      </c>
      <c r="D98" s="40" t="n">
        <f aca="false">D94</f>
        <v>1</v>
      </c>
      <c r="E98" s="40" t="n">
        <v>245</v>
      </c>
      <c r="F98" s="121" t="n">
        <v>35363783.9889948</v>
      </c>
      <c r="G98" s="121" t="n">
        <v>33908474.4581898</v>
      </c>
      <c r="H98" s="8" t="n">
        <f aca="false">F98-J98</f>
        <v>35363783.9889948</v>
      </c>
      <c r="I98" s="8" t="n">
        <f aca="false">G98-K98</f>
        <v>33908474.4581898</v>
      </c>
      <c r="J98" s="121"/>
      <c r="K98" s="121"/>
      <c r="L98" s="8" t="n">
        <f aca="false">H98-I98</f>
        <v>1455309.53080503</v>
      </c>
      <c r="M98" s="8" t="n">
        <f aca="false">J98-K98</f>
        <v>0</v>
      </c>
      <c r="N98" s="121" t="n">
        <v>4240134.48724962</v>
      </c>
      <c r="O98" s="5"/>
      <c r="P98" s="5"/>
      <c r="Q98" s="8" t="n">
        <f aca="false">I98*5.5017049523</f>
        <v>186554421.851561</v>
      </c>
      <c r="R98" s="8"/>
      <c r="S98" s="8"/>
      <c r="T98" s="5"/>
      <c r="U98" s="5"/>
      <c r="V98" s="8" t="n">
        <f aca="false">K98*5.5017049523</f>
        <v>0</v>
      </c>
      <c r="W98" s="8" t="n">
        <f aca="false">M98*5.5017049523</f>
        <v>0</v>
      </c>
      <c r="X98" s="8" t="n">
        <f aca="false">N98*5.1890047538+L98*5.5017049523</f>
        <v>30008761.663849</v>
      </c>
      <c r="Y98" s="8" t="n">
        <f aca="false">N98*5.1890047538</f>
        <v>22002078.0110896</v>
      </c>
      <c r="Z98" s="8" t="n">
        <f aca="false">L98*5.5017049523</f>
        <v>8006683.65275942</v>
      </c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3" t="n">
        <v>35792032.4380307</v>
      </c>
      <c r="G99" s="123" t="n">
        <v>34318779.7660222</v>
      </c>
      <c r="H99" s="42" t="n">
        <f aca="false">F99-J99</f>
        <v>35792032.4380307</v>
      </c>
      <c r="I99" s="42" t="n">
        <f aca="false">G99-K99</f>
        <v>34318779.7660222</v>
      </c>
      <c r="J99" s="123"/>
      <c r="K99" s="123"/>
      <c r="L99" s="42" t="n">
        <f aca="false">H99-I99</f>
        <v>1473252.67200857</v>
      </c>
      <c r="M99" s="42" t="n">
        <f aca="false">J99-K99</f>
        <v>0</v>
      </c>
      <c r="N99" s="123" t="n">
        <v>3503194.99423537</v>
      </c>
      <c r="O99" s="7"/>
      <c r="P99" s="7"/>
      <c r="Q99" s="42" t="n">
        <f aca="false">I99*5.5017049523</f>
        <v>188811800.595617</v>
      </c>
      <c r="R99" s="42"/>
      <c r="S99" s="42"/>
      <c r="T99" s="7"/>
      <c r="U99" s="7"/>
      <c r="V99" s="42" t="n">
        <f aca="false">K99*5.5017049523</f>
        <v>0</v>
      </c>
      <c r="W99" s="42" t="n">
        <f aca="false">M99*5.5017049523</f>
        <v>0</v>
      </c>
      <c r="X99" s="42" t="n">
        <f aca="false">N99*5.1890047538+L99*5.5017049523</f>
        <v>26283497.0001545</v>
      </c>
      <c r="Y99" s="42" t="n">
        <f aca="false">N99*5.1890047538</f>
        <v>18178095.4785757</v>
      </c>
      <c r="Z99" s="42" t="n">
        <f aca="false">L99*5.5017049523</f>
        <v>8105401.52157878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3" t="n">
        <v>35975936.169723</v>
      </c>
      <c r="G100" s="123" t="n">
        <v>34494660.1987097</v>
      </c>
      <c r="H100" s="42" t="n">
        <f aca="false">F100-J100</f>
        <v>35975936.169723</v>
      </c>
      <c r="I100" s="42" t="n">
        <f aca="false">G100-K100</f>
        <v>34494660.1987097</v>
      </c>
      <c r="J100" s="123"/>
      <c r="K100" s="123"/>
      <c r="L100" s="42" t="n">
        <f aca="false">H100-I100</f>
        <v>1481275.97101324</v>
      </c>
      <c r="M100" s="42" t="n">
        <f aca="false">J100-K100</f>
        <v>0</v>
      </c>
      <c r="N100" s="123" t="n">
        <v>3482091.25418536</v>
      </c>
      <c r="O100" s="7"/>
      <c r="P100" s="7"/>
      <c r="Q100" s="42" t="n">
        <f aca="false">I100*5.5017049523</f>
        <v>189779442.843147</v>
      </c>
      <c r="R100" s="42"/>
      <c r="S100" s="42"/>
      <c r="T100" s="7"/>
      <c r="U100" s="7"/>
      <c r="V100" s="42" t="n">
        <f aca="false">K100*5.5017049523</f>
        <v>0</v>
      </c>
      <c r="W100" s="42" t="n">
        <f aca="false">M100*5.5017049523</f>
        <v>0</v>
      </c>
      <c r="X100" s="42" t="n">
        <f aca="false">N100*5.1890047538+L100*5.5017049523</f>
        <v>26218131.4165798</v>
      </c>
      <c r="Y100" s="42" t="n">
        <f aca="false">N100*5.1890047538</f>
        <v>18068588.0711333</v>
      </c>
      <c r="Z100" s="42" t="n">
        <f aca="false">L100*5.5017049523</f>
        <v>8149543.34544654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3" t="n">
        <v>36158958.5805905</v>
      </c>
      <c r="G101" s="123" t="n">
        <v>34670054.1746571</v>
      </c>
      <c r="H101" s="42" t="n">
        <f aca="false">F101-J101</f>
        <v>36158958.5805905</v>
      </c>
      <c r="I101" s="42" t="n">
        <f aca="false">G101-K101</f>
        <v>34670054.1746571</v>
      </c>
      <c r="J101" s="123"/>
      <c r="K101" s="123"/>
      <c r="L101" s="42" t="n">
        <f aca="false">H101-I101</f>
        <v>1488904.40593339</v>
      </c>
      <c r="M101" s="42" t="n">
        <f aca="false">J101-K101</f>
        <v>0</v>
      </c>
      <c r="N101" s="123" t="n">
        <v>3451899.93289542</v>
      </c>
      <c r="O101" s="7"/>
      <c r="P101" s="7"/>
      <c r="Q101" s="42" t="n">
        <f aca="false">I101*5.5017049523</f>
        <v>190744408.74922</v>
      </c>
      <c r="R101" s="42"/>
      <c r="S101" s="42"/>
      <c r="T101" s="7"/>
      <c r="U101" s="7"/>
      <c r="V101" s="42" t="n">
        <f aca="false">K101*5.5017049523</f>
        <v>0</v>
      </c>
      <c r="W101" s="42" t="n">
        <f aca="false">M101*5.5017049523</f>
        <v>0</v>
      </c>
      <c r="X101" s="42" t="n">
        <f aca="false">N101*5.1890047538+L101*5.5017049523</f>
        <v>26103437.9050612</v>
      </c>
      <c r="Y101" s="42" t="n">
        <f aca="false">N101*5.1890047538</f>
        <v>17911925.1614362</v>
      </c>
      <c r="Z101" s="42" t="n">
        <f aca="false">L101*5.5017049523</f>
        <v>8191512.74362501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40"/>
      <c r="B102" s="5"/>
      <c r="C102" s="40" t="n">
        <f aca="false">C98+1</f>
        <v>2037</v>
      </c>
      <c r="D102" s="40" t="n">
        <f aca="false">D98</f>
        <v>1</v>
      </c>
      <c r="E102" s="40" t="n">
        <v>249</v>
      </c>
      <c r="F102" s="121" t="n">
        <v>36352976.2896831</v>
      </c>
      <c r="G102" s="121" t="n">
        <v>34856683.9082582</v>
      </c>
      <c r="H102" s="8" t="n">
        <f aca="false">F102-J102</f>
        <v>36352976.2896831</v>
      </c>
      <c r="I102" s="8" t="n">
        <f aca="false">G102-K102</f>
        <v>34856683.9082582</v>
      </c>
      <c r="J102" s="121"/>
      <c r="K102" s="121"/>
      <c r="L102" s="8" t="n">
        <f aca="false">H102-I102</f>
        <v>1496292.3814249</v>
      </c>
      <c r="M102" s="8" t="n">
        <f aca="false">J102-K102</f>
        <v>0</v>
      </c>
      <c r="N102" s="121" t="n">
        <v>4219687.62473529</v>
      </c>
      <c r="O102" s="5"/>
      <c r="P102" s="5"/>
      <c r="Q102" s="8" t="n">
        <f aca="false">I102*5.5017049523</f>
        <v>191771190.47882</v>
      </c>
      <c r="R102" s="8"/>
      <c r="S102" s="8"/>
      <c r="T102" s="5"/>
      <c r="U102" s="5"/>
      <c r="V102" s="8" t="n">
        <f aca="false">K102*5.5017049523</f>
        <v>0</v>
      </c>
      <c r="W102" s="8" t="n">
        <f aca="false">M102*5.5017049523</f>
        <v>0</v>
      </c>
      <c r="X102" s="8" t="n">
        <f aca="false">N102*5.1890047538+L102*5.5017049523</f>
        <v>30128138.3492766</v>
      </c>
      <c r="Y102" s="8" t="n">
        <f aca="false">N102*5.1890047538</f>
        <v>21895979.1443024</v>
      </c>
      <c r="Z102" s="8" t="n">
        <f aca="false">L102*5.5017049523</f>
        <v>8232159.20497411</v>
      </c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3" t="n">
        <v>36647288.7036968</v>
      </c>
      <c r="G103" s="123" t="n">
        <v>35139975.695928</v>
      </c>
      <c r="H103" s="42" t="n">
        <f aca="false">F103-J103</f>
        <v>36647288.7036968</v>
      </c>
      <c r="I103" s="42" t="n">
        <f aca="false">G103-K103</f>
        <v>35139975.695928</v>
      </c>
      <c r="J103" s="123"/>
      <c r="K103" s="123"/>
      <c r="L103" s="42" t="n">
        <f aca="false">H103-I103</f>
        <v>1507313.00776877</v>
      </c>
      <c r="M103" s="42" t="n">
        <f aca="false">J103-K103</f>
        <v>0</v>
      </c>
      <c r="N103" s="123" t="n">
        <v>3552132.38310305</v>
      </c>
      <c r="O103" s="7"/>
      <c r="P103" s="7"/>
      <c r="Q103" s="42" t="n">
        <f aca="false">I103*5.5017049523</f>
        <v>193329778.309989</v>
      </c>
      <c r="R103" s="42"/>
      <c r="S103" s="42"/>
      <c r="T103" s="7"/>
      <c r="U103" s="7"/>
      <c r="V103" s="42" t="n">
        <f aca="false">K103*5.5017049523</f>
        <v>0</v>
      </c>
      <c r="W103" s="42" t="n">
        <f aca="false">M103*5.5017049523</f>
        <v>0</v>
      </c>
      <c r="X103" s="42" t="n">
        <f aca="false">N103*5.1890047538+L103*5.5017049523</f>
        <v>26724823.2615562</v>
      </c>
      <c r="Y103" s="42" t="n">
        <f aca="false">N103*5.1890047538</f>
        <v>18432031.8220486</v>
      </c>
      <c r="Z103" s="42" t="n">
        <f aca="false">L103*5.5017049523</f>
        <v>8292791.43950762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3" t="n">
        <v>36793934.1854859</v>
      </c>
      <c r="G104" s="123" t="n">
        <v>35280410.7872949</v>
      </c>
      <c r="H104" s="42" t="n">
        <f aca="false">F104-J104</f>
        <v>36793934.1854859</v>
      </c>
      <c r="I104" s="42" t="n">
        <f aca="false">G104-K104</f>
        <v>35280410.7872949</v>
      </c>
      <c r="J104" s="123"/>
      <c r="K104" s="123"/>
      <c r="L104" s="42" t="n">
        <f aca="false">H104-I104</f>
        <v>1513523.39819103</v>
      </c>
      <c r="M104" s="42" t="n">
        <f aca="false">J104-K104</f>
        <v>0</v>
      </c>
      <c r="N104" s="123" t="n">
        <v>3536240.20492487</v>
      </c>
      <c r="O104" s="7"/>
      <c r="P104" s="7"/>
      <c r="Q104" s="42" t="n">
        <f aca="false">I104*5.5017049523</f>
        <v>194102410.747639</v>
      </c>
      <c r="R104" s="42"/>
      <c r="S104" s="42"/>
      <c r="T104" s="7"/>
      <c r="U104" s="7"/>
      <c r="V104" s="42" t="n">
        <f aca="false">K104*5.5017049523</f>
        <v>0</v>
      </c>
      <c r="W104" s="42" t="n">
        <f aca="false">M104*5.5017049523</f>
        <v>0</v>
      </c>
      <c r="X104" s="42" t="n">
        <f aca="false">N104*5.1890047538+L104*5.5017049523</f>
        <v>26676526.4091834</v>
      </c>
      <c r="Y104" s="42" t="n">
        <f aca="false">N104*5.1890047538</f>
        <v>18349567.2339339</v>
      </c>
      <c r="Z104" s="42" t="n">
        <f aca="false">L104*5.5017049523</f>
        <v>8326959.1752495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3" t="n">
        <v>37106574.0846678</v>
      </c>
      <c r="G105" s="123" t="n">
        <v>35580909.1223477</v>
      </c>
      <c r="H105" s="42" t="n">
        <f aca="false">F105-J105</f>
        <v>37106574.0846678</v>
      </c>
      <c r="I105" s="42" t="n">
        <f aca="false">G105-K105</f>
        <v>35580909.1223477</v>
      </c>
      <c r="J105" s="123"/>
      <c r="K105" s="123"/>
      <c r="L105" s="42" t="n">
        <f aca="false">H105-I105</f>
        <v>1525664.96232012</v>
      </c>
      <c r="M105" s="42" t="n">
        <f aca="false">J105-K105</f>
        <v>0</v>
      </c>
      <c r="N105" s="123" t="n">
        <v>3510665.7142942</v>
      </c>
      <c r="O105" s="7"/>
      <c r="P105" s="7"/>
      <c r="Q105" s="42" t="n">
        <f aca="false">I105*5.5017049523</f>
        <v>195755663.925757</v>
      </c>
      <c r="R105" s="42"/>
      <c r="S105" s="42"/>
      <c r="T105" s="7"/>
      <c r="U105" s="7"/>
      <c r="V105" s="42" t="n">
        <f aca="false">K105*5.5017049523</f>
        <v>0</v>
      </c>
      <c r="W105" s="42" t="n">
        <f aca="false">M105*5.5017049523</f>
        <v>0</v>
      </c>
      <c r="X105" s="42" t="n">
        <f aca="false">N105*5.1890047538+L105*5.5017049523</f>
        <v>26610619.5592225</v>
      </c>
      <c r="Y105" s="42" t="n">
        <f aca="false">N105*5.1890047538</f>
        <v>18216861.0804753</v>
      </c>
      <c r="Z105" s="42" t="n">
        <f aca="false">L105*5.5017049523</f>
        <v>8393758.47874719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40"/>
      <c r="B106" s="5"/>
      <c r="C106" s="40" t="n">
        <f aca="false">C102+1</f>
        <v>2038</v>
      </c>
      <c r="D106" s="40" t="n">
        <f aca="false">D102</f>
        <v>1</v>
      </c>
      <c r="E106" s="40" t="n">
        <v>253</v>
      </c>
      <c r="F106" s="121" t="n">
        <v>37342846.8239936</v>
      </c>
      <c r="G106" s="121" t="n">
        <v>35808601.9010512</v>
      </c>
      <c r="H106" s="8" t="n">
        <f aca="false">F106-J106</f>
        <v>37342846.8239936</v>
      </c>
      <c r="I106" s="8" t="n">
        <f aca="false">G106-K106</f>
        <v>35808601.9010512</v>
      </c>
      <c r="J106" s="121"/>
      <c r="K106" s="121"/>
      <c r="L106" s="8" t="n">
        <f aca="false">H106-I106</f>
        <v>1534244.92294238</v>
      </c>
      <c r="M106" s="8" t="n">
        <f aca="false">J106-K106</f>
        <v>0</v>
      </c>
      <c r="N106" s="121" t="n">
        <v>4176485.03788415</v>
      </c>
      <c r="O106" s="5"/>
      <c r="P106" s="5"/>
      <c r="Q106" s="8" t="n">
        <f aca="false">I106*5.5017049523</f>
        <v>197008362.413953</v>
      </c>
      <c r="R106" s="8"/>
      <c r="S106" s="8"/>
      <c r="T106" s="5"/>
      <c r="U106" s="5"/>
      <c r="V106" s="8" t="n">
        <f aca="false">K106*5.5017049523</f>
        <v>0</v>
      </c>
      <c r="W106" s="8" t="n">
        <f aca="false">M106*5.5017049523</f>
        <v>0</v>
      </c>
      <c r="X106" s="8" t="n">
        <f aca="false">N106*5.1890047538+L106*5.5017049523</f>
        <v>30112763.6063486</v>
      </c>
      <c r="Y106" s="8" t="n">
        <f aca="false">N106*5.1890047538</f>
        <v>21671800.7157554</v>
      </c>
      <c r="Z106" s="8" t="n">
        <f aca="false">L106*5.5017049523</f>
        <v>8440962.89059321</v>
      </c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3" t="n">
        <v>37703725.2667326</v>
      </c>
      <c r="G107" s="123" t="n">
        <v>36154702.2929399</v>
      </c>
      <c r="H107" s="42" t="n">
        <f aca="false">F107-J107</f>
        <v>37703725.2667326</v>
      </c>
      <c r="I107" s="42" t="n">
        <f aca="false">G107-K107</f>
        <v>36154702.2929399</v>
      </c>
      <c r="J107" s="123"/>
      <c r="K107" s="123"/>
      <c r="L107" s="42" t="n">
        <f aca="false">H107-I107</f>
        <v>1549022.97379267</v>
      </c>
      <c r="M107" s="42" t="n">
        <f aca="false">J107-K107</f>
        <v>0</v>
      </c>
      <c r="N107" s="123" t="n">
        <v>3626937.10734492</v>
      </c>
      <c r="O107" s="7"/>
      <c r="P107" s="7"/>
      <c r="Q107" s="42" t="n">
        <f aca="false">I107*5.5017049523</f>
        <v>198912504.654</v>
      </c>
      <c r="R107" s="42"/>
      <c r="S107" s="42"/>
      <c r="T107" s="7"/>
      <c r="U107" s="7"/>
      <c r="V107" s="42" t="n">
        <f aca="false">K107*5.5017049523</f>
        <v>0</v>
      </c>
      <c r="W107" s="42" t="n">
        <f aca="false">M107*5.5017049523</f>
        <v>0</v>
      </c>
      <c r="X107" s="42" t="n">
        <f aca="false">N107*5.1890047538+L107*5.5017049523</f>
        <v>27342461.257888</v>
      </c>
      <c r="Y107" s="42" t="n">
        <f aca="false">N107*5.1890047538</f>
        <v>18820193.8917464</v>
      </c>
      <c r="Z107" s="42" t="n">
        <f aca="false">L107*5.5017049523</f>
        <v>8522267.36614162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3" t="n">
        <v>37907901.0016409</v>
      </c>
      <c r="G108" s="123" t="n">
        <v>36351212.8891173</v>
      </c>
      <c r="H108" s="42" t="n">
        <f aca="false">F108-J108</f>
        <v>37907901.0016409</v>
      </c>
      <c r="I108" s="42" t="n">
        <f aca="false">G108-K108</f>
        <v>36351212.8891173</v>
      </c>
      <c r="J108" s="123"/>
      <c r="K108" s="123"/>
      <c r="L108" s="42" t="n">
        <f aca="false">H108-I108</f>
        <v>1556688.11252351</v>
      </c>
      <c r="M108" s="42" t="n">
        <f aca="false">J108-K108</f>
        <v>0</v>
      </c>
      <c r="N108" s="123" t="n">
        <v>3590634.0619898</v>
      </c>
      <c r="O108" s="7"/>
      <c r="P108" s="7"/>
      <c r="Q108" s="42" t="n">
        <f aca="false">I108*5.5017049523</f>
        <v>199993647.974168</v>
      </c>
      <c r="R108" s="42"/>
      <c r="S108" s="42"/>
      <c r="T108" s="7"/>
      <c r="U108" s="7"/>
      <c r="V108" s="42" t="n">
        <f aca="false">K108*5.5017049523</f>
        <v>0</v>
      </c>
      <c r="W108" s="42" t="n">
        <f aca="false">M108*5.5017049523</f>
        <v>0</v>
      </c>
      <c r="X108" s="42" t="n">
        <f aca="false">N108*5.1890047538+L108*5.5017049523</f>
        <v>27196255.9146784</v>
      </c>
      <c r="Y108" s="42" t="n">
        <f aca="false">N108*5.1890047538</f>
        <v>18631817.2168213</v>
      </c>
      <c r="Z108" s="42" t="n">
        <f aca="false">L108*5.5017049523</f>
        <v>8564438.69785714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3" t="n">
        <v>38190854.4601674</v>
      </c>
      <c r="G109" s="123" t="n">
        <v>36622522.0784824</v>
      </c>
      <c r="H109" s="42" t="n">
        <f aca="false">F109-J109</f>
        <v>38190854.4601674</v>
      </c>
      <c r="I109" s="42" t="n">
        <f aca="false">G109-K109</f>
        <v>36622522.0784824</v>
      </c>
      <c r="J109" s="123"/>
      <c r="K109" s="123"/>
      <c r="L109" s="42" t="n">
        <f aca="false">H109-I109</f>
        <v>1568332.38168491</v>
      </c>
      <c r="M109" s="42" t="n">
        <f aca="false">J109-K109</f>
        <v>0</v>
      </c>
      <c r="N109" s="123" t="n">
        <v>3607595.47782675</v>
      </c>
      <c r="O109" s="7"/>
      <c r="P109" s="7"/>
      <c r="Q109" s="42" t="n">
        <f aca="false">I109*5.5017049523</f>
        <v>201486311.084903</v>
      </c>
      <c r="R109" s="42"/>
      <c r="S109" s="42"/>
      <c r="T109" s="7"/>
      <c r="U109" s="7"/>
      <c r="V109" s="42" t="n">
        <f aca="false">K109*5.5017049523</f>
        <v>0</v>
      </c>
      <c r="W109" s="42" t="n">
        <f aca="false">M109*5.5017049523</f>
        <v>0</v>
      </c>
      <c r="X109" s="42" t="n">
        <f aca="false">N109*5.1890047538+L109*5.5017049523</f>
        <v>27348332.1153987</v>
      </c>
      <c r="Y109" s="42" t="n">
        <f aca="false">N109*5.1890047538</f>
        <v>18719830.0842304</v>
      </c>
      <c r="Z109" s="42" t="n">
        <f aca="false">L109*5.5017049523</f>
        <v>8628502.0311683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40"/>
      <c r="B110" s="5"/>
      <c r="C110" s="40" t="n">
        <f aca="false">C106+1</f>
        <v>2039</v>
      </c>
      <c r="D110" s="40" t="n">
        <f aca="false">D106</f>
        <v>1</v>
      </c>
      <c r="E110" s="40" t="n">
        <v>257</v>
      </c>
      <c r="F110" s="121" t="n">
        <v>38439439.1266138</v>
      </c>
      <c r="G110" s="121" t="n">
        <v>36861451.1007171</v>
      </c>
      <c r="H110" s="8" t="n">
        <f aca="false">F110-J110</f>
        <v>38439439.1266138</v>
      </c>
      <c r="I110" s="8" t="n">
        <f aca="false">G110-K110</f>
        <v>36861451.1007171</v>
      </c>
      <c r="J110" s="121"/>
      <c r="K110" s="121"/>
      <c r="L110" s="8" t="n">
        <f aca="false">H110-I110</f>
        <v>1577988.02589669</v>
      </c>
      <c r="M110" s="8" t="n">
        <f aca="false">J110-K110</f>
        <v>0</v>
      </c>
      <c r="N110" s="121" t="n">
        <v>4207923.12865443</v>
      </c>
      <c r="O110" s="5"/>
      <c r="P110" s="5"/>
      <c r="Q110" s="8" t="n">
        <f aca="false">I110*5.5017049523</f>
        <v>202800828.06978</v>
      </c>
      <c r="R110" s="8"/>
      <c r="S110" s="8"/>
      <c r="T110" s="5"/>
      <c r="U110" s="5"/>
      <c r="V110" s="8" t="n">
        <f aca="false">K110*5.5017049523</f>
        <v>0</v>
      </c>
      <c r="W110" s="8" t="n">
        <f aca="false">M110*5.5017049523</f>
        <v>0</v>
      </c>
      <c r="X110" s="8" t="n">
        <f aca="false">N110*5.1890047538+L110*5.5017049523</f>
        <v>30516557.6549587</v>
      </c>
      <c r="Y110" s="8" t="n">
        <f aca="false">N110*5.1890047538</f>
        <v>21834933.1182128</v>
      </c>
      <c r="Z110" s="8" t="n">
        <f aca="false">L110*5.5017049523</f>
        <v>8681624.53674593</v>
      </c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3" t="n">
        <v>38912338.508377</v>
      </c>
      <c r="G111" s="123" t="n">
        <v>37315500.9183138</v>
      </c>
      <c r="H111" s="42" t="n">
        <f aca="false">F111-J111</f>
        <v>38912338.508377</v>
      </c>
      <c r="I111" s="42" t="n">
        <f aca="false">G111-K111</f>
        <v>37315500.9183138</v>
      </c>
      <c r="J111" s="123"/>
      <c r="K111" s="123"/>
      <c r="L111" s="42" t="n">
        <f aca="false">H111-I111</f>
        <v>1596837.59006322</v>
      </c>
      <c r="M111" s="42" t="n">
        <f aca="false">J111-K111</f>
        <v>0</v>
      </c>
      <c r="N111" s="123" t="n">
        <v>3677501.66166323</v>
      </c>
      <c r="O111" s="7"/>
      <c r="P111" s="7"/>
      <c r="Q111" s="42" t="n">
        <f aca="false">I111*5.5017049523</f>
        <v>205298876.199842</v>
      </c>
      <c r="R111" s="42"/>
      <c r="S111" s="42"/>
      <c r="T111" s="7"/>
      <c r="U111" s="7"/>
      <c r="V111" s="42" t="n">
        <f aca="false">K111*5.5017049523</f>
        <v>0</v>
      </c>
      <c r="W111" s="42" t="n">
        <f aca="false">M111*5.5017049523</f>
        <v>0</v>
      </c>
      <c r="X111" s="42" t="n">
        <f aca="false">N111*5.1890047538+L111*5.5017049523</f>
        <v>27867902.8817475</v>
      </c>
      <c r="Y111" s="42" t="n">
        <f aca="false">N111*5.1890047538</f>
        <v>19082573.6044779</v>
      </c>
      <c r="Z111" s="42" t="n">
        <f aca="false">L111*5.5017049523</f>
        <v>8785329.27726963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3" t="n">
        <v>39061659.8025403</v>
      </c>
      <c r="G112" s="123" t="n">
        <v>37457955.8357218</v>
      </c>
      <c r="H112" s="42" t="n">
        <f aca="false">F112-J112</f>
        <v>39061659.8025403</v>
      </c>
      <c r="I112" s="42" t="n">
        <f aca="false">G112-K112</f>
        <v>37457955.8357218</v>
      </c>
      <c r="J112" s="123"/>
      <c r="K112" s="123"/>
      <c r="L112" s="42" t="n">
        <f aca="false">H112-I112</f>
        <v>1603703.96681848</v>
      </c>
      <c r="M112" s="42" t="n">
        <f aca="false">J112-K112</f>
        <v>0</v>
      </c>
      <c r="N112" s="123" t="n">
        <v>3627646.40999314</v>
      </c>
      <c r="O112" s="7"/>
      <c r="P112" s="7"/>
      <c r="Q112" s="42" t="n">
        <f aca="false">I112*5.5017049523</f>
        <v>206082621.124425</v>
      </c>
      <c r="R112" s="42"/>
      <c r="S112" s="42"/>
      <c r="T112" s="7"/>
      <c r="U112" s="7"/>
      <c r="V112" s="42" t="n">
        <f aca="false">K112*5.5017049523</f>
        <v>0</v>
      </c>
      <c r="W112" s="42" t="n">
        <f aca="false">M112*5.5017049523</f>
        <v>0</v>
      </c>
      <c r="X112" s="42" t="n">
        <f aca="false">N112*5.1890047538+L112*5.5017049523</f>
        <v>27646980.5228283</v>
      </c>
      <c r="Y112" s="42" t="n">
        <f aca="false">N112*5.1890047538</f>
        <v>18823874.4665599</v>
      </c>
      <c r="Z112" s="42" t="n">
        <f aca="false">L112*5.5017049523</f>
        <v>8823106.0562684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3" t="n">
        <v>39305039.3161134</v>
      </c>
      <c r="G113" s="123" t="n">
        <v>37691368.89982</v>
      </c>
      <c r="H113" s="42" t="n">
        <f aca="false">F113-J113</f>
        <v>39305039.3161134</v>
      </c>
      <c r="I113" s="42" t="n">
        <f aca="false">G113-K113</f>
        <v>37691368.89982</v>
      </c>
      <c r="J113" s="123"/>
      <c r="K113" s="123"/>
      <c r="L113" s="42" t="n">
        <f aca="false">H113-I113</f>
        <v>1613670.41629349</v>
      </c>
      <c r="M113" s="42" t="n">
        <f aca="false">J113-K113</f>
        <v>0</v>
      </c>
      <c r="N113" s="123" t="n">
        <v>3581446.89411549</v>
      </c>
      <c r="O113" s="7"/>
      <c r="P113" s="7"/>
      <c r="Q113" s="42" t="n">
        <f aca="false">I113*5.5017049523</f>
        <v>207366790.935106</v>
      </c>
      <c r="R113" s="42"/>
      <c r="S113" s="42"/>
      <c r="T113" s="7"/>
      <c r="U113" s="7"/>
      <c r="V113" s="42" t="n">
        <f aca="false">K113*5.5017049523</f>
        <v>0</v>
      </c>
      <c r="W113" s="42" t="n">
        <f aca="false">M113*5.5017049523</f>
        <v>0</v>
      </c>
      <c r="X113" s="42" t="n">
        <f aca="false">N113*5.1890047538+L113*5.5017049523</f>
        <v>27462083.4797495</v>
      </c>
      <c r="Y113" s="42" t="n">
        <f aca="false">N113*5.1890047538</f>
        <v>18584144.9590475</v>
      </c>
      <c r="Z113" s="42" t="n">
        <f aca="false">L113*5.5017049523</f>
        <v>8877938.52070192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40"/>
      <c r="B114" s="5"/>
      <c r="C114" s="40" t="n">
        <f aca="false">C110+1</f>
        <v>2040</v>
      </c>
      <c r="D114" s="40" t="n">
        <f aca="false">D110</f>
        <v>1</v>
      </c>
      <c r="E114" s="40" t="n">
        <v>261</v>
      </c>
      <c r="F114" s="121" t="n">
        <v>39434198.8202796</v>
      </c>
      <c r="G114" s="121" t="n">
        <v>37816898.8906451</v>
      </c>
      <c r="H114" s="8" t="n">
        <f aca="false">F114-J114</f>
        <v>39434198.8202796</v>
      </c>
      <c r="I114" s="8" t="n">
        <f aca="false">G114-K114</f>
        <v>37816898.8906451</v>
      </c>
      <c r="J114" s="121"/>
      <c r="K114" s="121"/>
      <c r="L114" s="8" t="n">
        <f aca="false">H114-I114</f>
        <v>1617299.92963447</v>
      </c>
      <c r="M114" s="8" t="n">
        <f aca="false">J114-K114</f>
        <v>0</v>
      </c>
      <c r="N114" s="121" t="n">
        <v>4207929.00218563</v>
      </c>
      <c r="O114" s="5"/>
      <c r="P114" s="5"/>
      <c r="Q114" s="8" t="n">
        <f aca="false">I114*5.5017049523</f>
        <v>208057419.907291</v>
      </c>
      <c r="R114" s="8"/>
      <c r="S114" s="8"/>
      <c r="T114" s="5"/>
      <c r="U114" s="5"/>
      <c r="V114" s="8" t="n">
        <f aca="false">K114*5.5017049523</f>
        <v>0</v>
      </c>
      <c r="W114" s="8" t="n">
        <f aca="false">M114*5.5017049523</f>
        <v>0</v>
      </c>
      <c r="X114" s="8" t="n">
        <f aca="false">N114*5.1890047538+L114*5.5017049523</f>
        <v>30732870.6282185</v>
      </c>
      <c r="Y114" s="8" t="n">
        <f aca="false">N114*5.1890047538</f>
        <v>21834963.5959941</v>
      </c>
      <c r="Z114" s="8" t="n">
        <f aca="false">L114*5.5017049523</f>
        <v>8897907.03222443</v>
      </c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3" t="n">
        <v>39670660.3164218</v>
      </c>
      <c r="G115" s="123" t="n">
        <v>38044026.7280015</v>
      </c>
      <c r="H115" s="42" t="n">
        <f aca="false">F115-J115</f>
        <v>39670660.3164218</v>
      </c>
      <c r="I115" s="42" t="n">
        <f aca="false">G115-K115</f>
        <v>38044026.7280015</v>
      </c>
      <c r="J115" s="123"/>
      <c r="K115" s="123"/>
      <c r="L115" s="42" t="n">
        <f aca="false">H115-I115</f>
        <v>1626633.58842033</v>
      </c>
      <c r="M115" s="42" t="n">
        <f aca="false">J115-K115</f>
        <v>0</v>
      </c>
      <c r="N115" s="123" t="n">
        <v>3561068.69792862</v>
      </c>
      <c r="O115" s="7"/>
      <c r="P115" s="7"/>
      <c r="Q115" s="42" t="n">
        <f aca="false">I115*5.5017049523</f>
        <v>209307010.254879</v>
      </c>
      <c r="R115" s="42"/>
      <c r="S115" s="42"/>
      <c r="T115" s="7"/>
      <c r="U115" s="7"/>
      <c r="V115" s="42" t="n">
        <f aca="false">K115*5.5017049523</f>
        <v>0</v>
      </c>
      <c r="W115" s="42" t="n">
        <f aca="false">M115*5.5017049523</f>
        <v>0</v>
      </c>
      <c r="X115" s="42" t="n">
        <f aca="false">N115*5.1890047538+L115*5.5017049523</f>
        <v>27427660.4711497</v>
      </c>
      <c r="Y115" s="42" t="n">
        <f aca="false">N115*5.1890047538</f>
        <v>18478402.40216</v>
      </c>
      <c r="Z115" s="42" t="n">
        <f aca="false">L115*5.5017049523</f>
        <v>8949258.06898966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3" t="n">
        <v>39724143.7317078</v>
      </c>
      <c r="G116" s="123" t="n">
        <v>38097096.3095765</v>
      </c>
      <c r="H116" s="42" t="n">
        <f aca="false">F116-J116</f>
        <v>39724143.7317078</v>
      </c>
      <c r="I116" s="42" t="n">
        <f aca="false">G116-K116</f>
        <v>38097096.3095765</v>
      </c>
      <c r="J116" s="123"/>
      <c r="K116" s="123"/>
      <c r="L116" s="42" t="n">
        <f aca="false">H116-I116</f>
        <v>1627047.42213133</v>
      </c>
      <c r="M116" s="42" t="n">
        <f aca="false">J116-K116</f>
        <v>0</v>
      </c>
      <c r="N116" s="123" t="n">
        <v>3641222.99363994</v>
      </c>
      <c r="O116" s="7"/>
      <c r="P116" s="7"/>
      <c r="Q116" s="42" t="n">
        <f aca="false">I116*5.5017049523</f>
        <v>209598983.434647</v>
      </c>
      <c r="R116" s="42"/>
      <c r="S116" s="42"/>
      <c r="T116" s="7"/>
      <c r="U116" s="7"/>
      <c r="V116" s="42" t="n">
        <f aca="false">K116*5.5017049523</f>
        <v>0</v>
      </c>
      <c r="W116" s="42" t="n">
        <f aca="false">M116*5.5017049523</f>
        <v>0</v>
      </c>
      <c r="X116" s="42" t="n">
        <f aca="false">N116*5.1890047538+L116*5.5017049523</f>
        <v>27845858.2836104</v>
      </c>
      <c r="Y116" s="42" t="n">
        <f aca="false">N116*5.1890047538</f>
        <v>18894323.4236435</v>
      </c>
      <c r="Z116" s="42" t="n">
        <f aca="false">L116*5.5017049523</f>
        <v>8951534.85996689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3" t="n">
        <v>40307023.0793127</v>
      </c>
      <c r="G117" s="123" t="n">
        <v>38655548.6033639</v>
      </c>
      <c r="H117" s="42" t="n">
        <f aca="false">F117-J117</f>
        <v>40307023.0793127</v>
      </c>
      <c r="I117" s="42" t="n">
        <f aca="false">G117-K117</f>
        <v>38655548.6033639</v>
      </c>
      <c r="J117" s="123"/>
      <c r="K117" s="123"/>
      <c r="L117" s="42" t="n">
        <f aca="false">H117-I117</f>
        <v>1651474.47594878</v>
      </c>
      <c r="M117" s="42" t="n">
        <f aca="false">J117-K117</f>
        <v>0</v>
      </c>
      <c r="N117" s="123" t="n">
        <v>3679677.32089184</v>
      </c>
      <c r="O117" s="7"/>
      <c r="P117" s="7"/>
      <c r="Q117" s="42" t="n">
        <f aca="false">I117*5.5017049523</f>
        <v>212671423.185001</v>
      </c>
      <c r="R117" s="42"/>
      <c r="S117" s="42"/>
      <c r="T117" s="7"/>
      <c r="U117" s="7"/>
      <c r="V117" s="42" t="n">
        <f aca="false">K117*5.5017049523</f>
        <v>0</v>
      </c>
      <c r="W117" s="42" t="n">
        <f aca="false">M117*5.5017049523</f>
        <v>0</v>
      </c>
      <c r="X117" s="42" t="n">
        <f aca="false">N117*5.1890047538+L117*5.5017049523</f>
        <v>28179788.4134823</v>
      </c>
      <c r="Y117" s="42" t="n">
        <f aca="false">N117*5.1890047538</f>
        <v>19093863.1105578</v>
      </c>
      <c r="Z117" s="42" t="n">
        <f aca="false">L117*5.5017049523</f>
        <v>9085925.30292446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2020-07-29T17:05:12Z</dcterms:modified>
  <cp:revision>280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