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High pensions" sheetId="7" state="visible" r:id="rId8"/>
    <sheet name="Low pensions" sheetId="8" state="visible" r:id="rId9"/>
    <sheet name="Central pensions" sheetId="9" state="visible" r:id="rId10"/>
    <sheet name="Central SIPA income" sheetId="10" state="visible" r:id="rId11"/>
    <sheet name="Low SIPA income" sheetId="11" state="visible" r:id="rId12"/>
    <sheet name="High SIPA income" sheetId="12" state="visible" r:id="rId13"/>
    <sheet name="workers_and_wage_central" sheetId="13" state="visible" r:id="rId14"/>
    <sheet name="workers_and_wage_high" sheetId="14" state="visible" r:id="rId15"/>
    <sheet name="workers_and_wage_low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<sst xmlns="http://schemas.openxmlformats.org/spreadsheetml/2006/main" count="414" uniqueCount="132">
  <si>
    <t xml:space="preserve">Central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</si>
  <si>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</si>
  <si>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</si>
  <si>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</si>
  <si>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</si>
  <si>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</si>
  <si>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</si>
  <si>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</si>
  <si>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</si>
  <si>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</si>
  <si>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</si>
  <si>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</si>
  <si>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</si>
  <si>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</si>
  <si>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</si>
  <si>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</si>
  <si>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</si>
  <si>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</si>
  <si>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</si>
  <si>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</si>
  <si>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</si>
  <si>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</si>
  <si>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</si>
  <si>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</si>
  <si>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</si>
  <si>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</si>
  <si>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</si>
  <si>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</si>
  <si>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</si>
  <si>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</si>
  <si>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</si>
  <si>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</si>
  <si>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</si>
  <si>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</si>
  <si>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</si>
  <si>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</si>
  <si>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</si>
  <si>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</si>
  <si>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</si>
  <si>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</si>
  <si>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</si>
  <si>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</si>
  <si>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</si>
  <si>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</si>
  <si>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</si>
  <si>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</si>
  <si>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</si>
  <si>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</si>
  <si>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</si>
  <si>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</si>
  <si>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</si>
  <si>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</si>
  <si>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</si>
  <si>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</si>
  <si>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</si>
  <si>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</si>
  <si>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</si>
  <si>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</si>
  <si>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Crecimiento PIB real con salarios aumentando 1% annual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</si>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</sst>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99FFFF"/>
      <rgbColor rgb="FFFFFF99"/>
      <rgbColor rgb="FF99CCFF"/>
      <rgbColor rgb="FFFF99CC"/>
      <rgbColor rgb="FFCC99FF"/>
      <rgbColor rgb="FFFFCC99"/>
      <rgbColor rgb="FF3366FF"/>
      <rgbColor rgb="FF66CCFF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100.809590957148</c:v>
                </c:pt>
                <c:pt idx="30">
                  <c:v>100.66873445201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101.710082842689</c:v>
                </c:pt>
                <c:pt idx="34">
                  <c:v>102.845645728816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108.085620980091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118.534182031987</c:v>
                </c:pt>
                <c:pt idx="51">
                  <c:v>119.099807342727</c:v>
                </c:pt>
                <c:pt idx="52">
                  <c:v>120.341762263965</c:v>
                </c:pt>
                <c:pt idx="53">
                  <c:v>121.192418719819</c:v>
                </c:pt>
                <c:pt idx="54">
                  <c:v>122.044081788766</c:v>
                </c:pt>
                <c:pt idx="55">
                  <c:v>123.128003678629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131.944492667177</c:v>
                </c:pt>
                <c:pt idx="64">
                  <c:v>132.900126131782</c:v>
                </c:pt>
                <c:pt idx="65">
                  <c:v>133.002630759401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136.548743057289</c:v>
                </c:pt>
                <c:pt idx="70">
                  <c:v>137.340819301045</c:v>
                </c:pt>
                <c:pt idx="71">
                  <c:v>138.267300273615</c:v>
                </c:pt>
                <c:pt idx="72">
                  <c:v>139.243098576043</c:v>
                </c:pt>
                <c:pt idx="73">
                  <c:v>140.022194269345</c:v>
                </c:pt>
                <c:pt idx="74">
                  <c:v>141.114617444622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145.856826422141</c:v>
                </c:pt>
                <c:pt idx="81">
                  <c:v>147.019501033596</c:v>
                </c:pt>
                <c:pt idx="82">
                  <c:v>146.673680126459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152.571579716419</c:v>
                </c:pt>
                <c:pt idx="89">
                  <c:v>154.075979328746</c:v>
                </c:pt>
                <c:pt idx="90">
                  <c:v>155.122568005748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160.428592892073</c:v>
                </c:pt>
                <c:pt idx="97">
                  <c:v>161.268847586558</c:v>
                </c:pt>
                <c:pt idx="98">
                  <c:v>162.317180173012</c:v>
                </c:pt>
                <c:pt idx="99">
                  <c:v>163.319235885215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164.613014413393</c:v>
                </c:pt>
                <c:pt idx="105">
                  <c:v>165.499276342956</c:v>
                </c:pt>
                <c:pt idx="106">
                  <c:v>166.72415623641</c:v>
                </c:pt>
                <c:pt idx="107">
                  <c:v>167.747458029307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569805"/>
        <c:axId val="9742233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0.0360359070236242</c:v>
                </c:pt>
                <c:pt idx="34">
                  <c:v>0.0117486439814312</c:v>
                </c:pt>
                <c:pt idx="38">
                  <c:v>0.0382021024378383</c:v>
                </c:pt>
                <c:pt idx="42">
                  <c:v>0.0399508867008267</c:v>
                </c:pt>
                <c:pt idx="46">
                  <c:v>0.0298152234142852</c:v>
                </c:pt>
                <c:pt idx="50">
                  <c:v>0.0372258265548131</c:v>
                </c:pt>
                <c:pt idx="54">
                  <c:v>0.0313662519716817</c:v>
                </c:pt>
                <c:pt idx="58">
                  <c:v>0.0349150793964046</c:v>
                </c:pt>
                <c:pt idx="62">
                  <c:v>0.0350609067029692</c:v>
                </c:pt>
                <c:pt idx="66">
                  <c:v>0.0248015234180394</c:v>
                </c:pt>
                <c:pt idx="70">
                  <c:v>0.0257184296790043</c:v>
                </c:pt>
                <c:pt idx="74">
                  <c:v>0.0256867842075712</c:v>
                </c:pt>
                <c:pt idx="78">
                  <c:v>0.027292896369163</c:v>
                </c:pt>
                <c:pt idx="82">
                  <c:v>0.0172082194609549</c:v>
                </c:pt>
                <c:pt idx="86">
                  <c:v>0.0252716631076186</c:v>
                </c:pt>
                <c:pt idx="90">
                  <c:v>0.0258942977241108</c:v>
                </c:pt>
                <c:pt idx="94">
                  <c:v>0.0205714843847751</c:v>
                </c:pt>
                <c:pt idx="98">
                  <c:v>0.0266417853298162</c:v>
                </c:pt>
                <c:pt idx="102">
                  <c:v>0.0144221461404805</c:v>
                </c:pt>
                <c:pt idx="106">
                  <c:v>0.0120518790484048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21525"/>
        <c:axId val="63824755"/>
      </c:lineChart>
      <c:catAx>
        <c:axId val="69569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422338"/>
        <c:crosses val="autoZero"/>
        <c:auto val="1"/>
        <c:lblAlgn val="ctr"/>
        <c:lblOffset val="100"/>
      </c:catAx>
      <c:valAx>
        <c:axId val="9742233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569805"/>
        <c:crossesAt val="1"/>
        <c:crossBetween val="midCat"/>
      </c:valAx>
      <c:catAx>
        <c:axId val="65215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824755"/>
        <c:auto val="1"/>
        <c:lblAlgn val="ctr"/>
        <c:lblOffset val="100"/>
      </c:catAx>
      <c:valAx>
        <c:axId val="6382475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15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103.017530625701</c:v>
                </c:pt>
                <c:pt idx="29">
                  <c:v>103.477940640717</c:v>
                </c:pt>
                <c:pt idx="30">
                  <c:v>103.88453927042</c:v>
                </c:pt>
                <c:pt idx="31">
                  <c:v>104.459586921597</c:v>
                </c:pt>
                <c:pt idx="32">
                  <c:v>105.183662420502</c:v>
                </c:pt>
                <c:pt idx="33">
                  <c:v>106.588795016665</c:v>
                </c:pt>
                <c:pt idx="34">
                  <c:v>107.564527741431</c:v>
                </c:pt>
                <c:pt idx="35">
                  <c:v>108.964579871928</c:v>
                </c:pt>
                <c:pt idx="36">
                  <c:v>110.132639315919</c:v>
                </c:pt>
                <c:pt idx="37">
                  <c:v>110.633014348002</c:v>
                </c:pt>
                <c:pt idx="38">
                  <c:v>111.81146494153</c:v>
                </c:pt>
                <c:pt idx="39">
                  <c:v>113.185203479608</c:v>
                </c:pt>
                <c:pt idx="40">
                  <c:v>114.224957686477</c:v>
                </c:pt>
                <c:pt idx="41">
                  <c:v>115.198341165856</c:v>
                </c:pt>
                <c:pt idx="42">
                  <c:v>116.951819405941</c:v>
                </c:pt>
                <c:pt idx="43">
                  <c:v>118.23675597873</c:v>
                </c:pt>
                <c:pt idx="44">
                  <c:v>119.323529212831</c:v>
                </c:pt>
                <c:pt idx="45">
                  <c:v>120.64887461253</c:v>
                </c:pt>
                <c:pt idx="46">
                  <c:v>121.793892196532</c:v>
                </c:pt>
                <c:pt idx="47">
                  <c:v>123.339105538125</c:v>
                </c:pt>
                <c:pt idx="48">
                  <c:v>124.112646180298</c:v>
                </c:pt>
                <c:pt idx="49">
                  <c:v>125.768523072244</c:v>
                </c:pt>
                <c:pt idx="50">
                  <c:v>126.47109017779</c:v>
                </c:pt>
                <c:pt idx="51">
                  <c:v>127.835827084943</c:v>
                </c:pt>
                <c:pt idx="52">
                  <c:v>128.789315049809</c:v>
                </c:pt>
                <c:pt idx="53">
                  <c:v>129.934871898057</c:v>
                </c:pt>
                <c:pt idx="54">
                  <c:v>131.999178563061</c:v>
                </c:pt>
                <c:pt idx="55">
                  <c:v>132.889304135643</c:v>
                </c:pt>
                <c:pt idx="56">
                  <c:v>134.73842203534</c:v>
                </c:pt>
                <c:pt idx="57">
                  <c:v>135.849043703648</c:v>
                </c:pt>
                <c:pt idx="58">
                  <c:v>136.782174384408</c:v>
                </c:pt>
                <c:pt idx="59">
                  <c:v>138.468829650313</c:v>
                </c:pt>
                <c:pt idx="60">
                  <c:v>139.860330267972</c:v>
                </c:pt>
                <c:pt idx="61">
                  <c:v>141.089498275325</c:v>
                </c:pt>
                <c:pt idx="62">
                  <c:v>142.764777955198</c:v>
                </c:pt>
                <c:pt idx="63">
                  <c:v>143.860122477373</c:v>
                </c:pt>
                <c:pt idx="64">
                  <c:v>145.530885203405</c:v>
                </c:pt>
                <c:pt idx="65">
                  <c:v>146.494952449974</c:v>
                </c:pt>
                <c:pt idx="66">
                  <c:v>147.232926132315</c:v>
                </c:pt>
                <c:pt idx="67">
                  <c:v>148.85452157081</c:v>
                </c:pt>
                <c:pt idx="68">
                  <c:v>150.11804549693</c:v>
                </c:pt>
                <c:pt idx="69">
                  <c:v>151.430021529846</c:v>
                </c:pt>
                <c:pt idx="70">
                  <c:v>153.172163239333</c:v>
                </c:pt>
                <c:pt idx="71">
                  <c:v>155.104939818854</c:v>
                </c:pt>
                <c:pt idx="72">
                  <c:v>156.257544082844</c:v>
                </c:pt>
                <c:pt idx="73">
                  <c:v>157.874647428892</c:v>
                </c:pt>
                <c:pt idx="74">
                  <c:v>159.214372594081</c:v>
                </c:pt>
                <c:pt idx="75">
                  <c:v>160.901067500247</c:v>
                </c:pt>
                <c:pt idx="76">
                  <c:v>162.044176662587</c:v>
                </c:pt>
                <c:pt idx="77">
                  <c:v>163.355138390914</c:v>
                </c:pt>
                <c:pt idx="78">
                  <c:v>164.663034156966</c:v>
                </c:pt>
                <c:pt idx="79">
                  <c:v>166.529475933245</c:v>
                </c:pt>
                <c:pt idx="80">
                  <c:v>168.59116871191</c:v>
                </c:pt>
                <c:pt idx="81">
                  <c:v>170.005774247947</c:v>
                </c:pt>
                <c:pt idx="82">
                  <c:v>170.527621096064</c:v>
                </c:pt>
                <c:pt idx="83">
                  <c:v>171.417790261627</c:v>
                </c:pt>
                <c:pt idx="84">
                  <c:v>173.196409804515</c:v>
                </c:pt>
                <c:pt idx="85">
                  <c:v>174.770193691515</c:v>
                </c:pt>
                <c:pt idx="86">
                  <c:v>175.815088965905</c:v>
                </c:pt>
                <c:pt idx="87">
                  <c:v>177.905775706207</c:v>
                </c:pt>
                <c:pt idx="88">
                  <c:v>179.019992736206</c:v>
                </c:pt>
                <c:pt idx="89">
                  <c:v>180.107593340493</c:v>
                </c:pt>
                <c:pt idx="90">
                  <c:v>181.605918080305</c:v>
                </c:pt>
                <c:pt idx="91">
                  <c:v>183.518616382347</c:v>
                </c:pt>
                <c:pt idx="92">
                  <c:v>183.497981236154</c:v>
                </c:pt>
                <c:pt idx="93">
                  <c:v>184.586106963827</c:v>
                </c:pt>
                <c:pt idx="94">
                  <c:v>186.277832206231</c:v>
                </c:pt>
                <c:pt idx="95">
                  <c:v>187.868716722947</c:v>
                </c:pt>
                <c:pt idx="96">
                  <c:v>189.552358033372</c:v>
                </c:pt>
                <c:pt idx="97">
                  <c:v>190.464100537134</c:v>
                </c:pt>
                <c:pt idx="98">
                  <c:v>192.01809654395</c:v>
                </c:pt>
                <c:pt idx="99">
                  <c:v>193.046215945498</c:v>
                </c:pt>
                <c:pt idx="100">
                  <c:v>194.417492360548</c:v>
                </c:pt>
                <c:pt idx="101">
                  <c:v>195.022361403864</c:v>
                </c:pt>
                <c:pt idx="102">
                  <c:v>197.330220947266</c:v>
                </c:pt>
                <c:pt idx="103">
                  <c:v>199.258188688181</c:v>
                </c:pt>
                <c:pt idx="104">
                  <c:v>199.568090079501</c:v>
                </c:pt>
                <c:pt idx="105">
                  <c:v>201.336216806291</c:v>
                </c:pt>
                <c:pt idx="106">
                  <c:v>201.912114530224</c:v>
                </c:pt>
                <c:pt idx="107">
                  <c:v>203.726854312709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979879"/>
        <c:axId val="1693401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0.0626762739953655</c:v>
                </c:pt>
                <c:pt idx="34">
                  <c:v>0.0324510188385276</c:v>
                </c:pt>
                <c:pt idx="38">
                  <c:v>0.0407674369167264</c:v>
                </c:pt>
                <c:pt idx="42">
                  <c:v>0.0422861045405925</c:v>
                </c:pt>
                <c:pt idx="46">
                  <c:v>0.0441089185606118</c:v>
                </c:pt>
                <c:pt idx="50">
                  <c:v>0.0393371933066324</c:v>
                </c:pt>
                <c:pt idx="54">
                  <c:v>0.0385264619510317</c:v>
                </c:pt>
                <c:pt idx="58">
                  <c:v>0.0424470250923106</c:v>
                </c:pt>
                <c:pt idx="62">
                  <c:v>0.0398217795297013</c:v>
                </c:pt>
                <c:pt idx="66">
                  <c:v>0.0361865236982901</c:v>
                </c:pt>
                <c:pt idx="70">
                  <c:v>0.0369178613526759</c:v>
                </c:pt>
                <c:pt idx="74">
                  <c:v>0.0400483002656307</c:v>
                </c:pt>
                <c:pt idx="78">
                  <c:v>0.0352294473391526</c:v>
                </c:pt>
                <c:pt idx="82">
                  <c:v>0.036477044423443</c:v>
                </c:pt>
                <c:pt idx="86">
                  <c:v>0.0310709740789006</c:v>
                </c:pt>
                <c:pt idx="90">
                  <c:v>0.0321576961180683</c:v>
                </c:pt>
                <c:pt idx="94">
                  <c:v>0.0248235608567071</c:v>
                </c:pt>
                <c:pt idx="98">
                  <c:v>0.0307857595574026</c:v>
                </c:pt>
                <c:pt idx="102">
                  <c:v>0.0273794521209609</c:v>
                </c:pt>
                <c:pt idx="106">
                  <c:v>0.026099586088842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883725"/>
        <c:axId val="82002766"/>
      </c:lineChart>
      <c:catAx>
        <c:axId val="68979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34014"/>
        <c:crosses val="autoZero"/>
        <c:auto val="1"/>
        <c:lblAlgn val="ctr"/>
        <c:lblOffset val="100"/>
      </c:catAx>
      <c:valAx>
        <c:axId val="1693401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979879"/>
        <c:crossesAt val="1"/>
        <c:crossBetween val="midCat"/>
      </c:valAx>
      <c:catAx>
        <c:axId val="198837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002766"/>
        <c:auto val="1"/>
        <c:lblAlgn val="ctr"/>
        <c:lblOffset val="100"/>
      </c:catAx>
      <c:valAx>
        <c:axId val="8200276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8837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-0.032769767104184</c:v>
                </c:pt>
                <c:pt idx="3">
                  <c:v>-0.0365702872794048</c:v>
                </c:pt>
                <c:pt idx="4">
                  <c:v>-0.0358092776478132</c:v>
                </c:pt>
                <c:pt idx="5">
                  <c:v>-0.0365254181756201</c:v>
                </c:pt>
                <c:pt idx="6">
                  <c:v>-0.0370199974353293</c:v>
                </c:pt>
                <c:pt idx="7">
                  <c:v>-0.0424274833212162</c:v>
                </c:pt>
                <c:pt idx="8">
                  <c:v>-0.0461975069932162</c:v>
                </c:pt>
                <c:pt idx="9">
                  <c:v>-0.0453109280605023</c:v>
                </c:pt>
                <c:pt idx="10">
                  <c:v>-0.0444439165166306</c:v>
                </c:pt>
                <c:pt idx="11">
                  <c:v>-0.0445882514173908</c:v>
                </c:pt>
                <c:pt idx="12">
                  <c:v>-0.0424227804321389</c:v>
                </c:pt>
                <c:pt idx="13">
                  <c:v>-0.0399922196440848</c:v>
                </c:pt>
                <c:pt idx="14">
                  <c:v>-0.0379708094815126</c:v>
                </c:pt>
                <c:pt idx="15">
                  <c:v>-0.0354169951134669</c:v>
                </c:pt>
                <c:pt idx="16">
                  <c:v>-0.0345191330852007</c:v>
                </c:pt>
                <c:pt idx="17">
                  <c:v>-0.0333171939982712</c:v>
                </c:pt>
                <c:pt idx="18">
                  <c:v>-0.0321882102681266</c:v>
                </c:pt>
                <c:pt idx="19">
                  <c:v>-0.0300661356040712</c:v>
                </c:pt>
                <c:pt idx="20">
                  <c:v>-0.0298195971005514</c:v>
                </c:pt>
                <c:pt idx="21">
                  <c:v>-0.0285733811918621</c:v>
                </c:pt>
                <c:pt idx="22">
                  <c:v>-0.0263210887091171</c:v>
                </c:pt>
                <c:pt idx="23">
                  <c:v>-0.0253456234180949</c:v>
                </c:pt>
                <c:pt idx="24">
                  <c:v>-0.0236714695925402</c:v>
                </c:pt>
                <c:pt idx="25">
                  <c:v>-0.0238122476575823</c:v>
                </c:pt>
                <c:pt idx="26">
                  <c:v>-0.024353860174388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-0.0328097350766333</c:v>
                </c:pt>
                <c:pt idx="3">
                  <c:v>-0.0371139019385176</c:v>
                </c:pt>
                <c:pt idx="4">
                  <c:v>-0.0367610243865964</c:v>
                </c:pt>
                <c:pt idx="5">
                  <c:v>-0.0373836861878346</c:v>
                </c:pt>
                <c:pt idx="6">
                  <c:v>-0.0381385600424373</c:v>
                </c:pt>
                <c:pt idx="7">
                  <c:v>-0.0439709774303387</c:v>
                </c:pt>
                <c:pt idx="8">
                  <c:v>-0.048177018712303</c:v>
                </c:pt>
                <c:pt idx="9">
                  <c:v>-0.0475742517066879</c:v>
                </c:pt>
                <c:pt idx="10">
                  <c:v>-0.0470565718617648</c:v>
                </c:pt>
                <c:pt idx="11">
                  <c:v>-0.0480748883190887</c:v>
                </c:pt>
                <c:pt idx="12">
                  <c:v>-0.0469408691829949</c:v>
                </c:pt>
                <c:pt idx="13">
                  <c:v>-0.0452069178126949</c:v>
                </c:pt>
                <c:pt idx="14">
                  <c:v>-0.0439787121679271</c:v>
                </c:pt>
                <c:pt idx="15">
                  <c:v>-0.0422243976792778</c:v>
                </c:pt>
                <c:pt idx="16">
                  <c:v>-0.0419690006552869</c:v>
                </c:pt>
                <c:pt idx="17">
                  <c:v>-0.0414278853690341</c:v>
                </c:pt>
                <c:pt idx="18">
                  <c:v>-0.0408469016297928</c:v>
                </c:pt>
                <c:pt idx="19">
                  <c:v>-0.0393694443616712</c:v>
                </c:pt>
                <c:pt idx="20">
                  <c:v>-0.0395717874382454</c:v>
                </c:pt>
                <c:pt idx="21">
                  <c:v>-0.0388000482226595</c:v>
                </c:pt>
                <c:pt idx="22">
                  <c:v>-0.0371315757823591</c:v>
                </c:pt>
                <c:pt idx="23">
                  <c:v>-0.0367379142764194</c:v>
                </c:pt>
                <c:pt idx="24">
                  <c:v>-0.035453684387902</c:v>
                </c:pt>
                <c:pt idx="25">
                  <c:v>-0.0361437402192002</c:v>
                </c:pt>
                <c:pt idx="26">
                  <c:v>-0.0371344033242404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-0.0317396921721653</c:v>
                </c:pt>
                <c:pt idx="2">
                  <c:v>-0.0309054172056124</c:v>
                </c:pt>
                <c:pt idx="3">
                  <c:v>-0.0343189831092726</c:v>
                </c:pt>
                <c:pt idx="4">
                  <c:v>-0.0322014422518199</c:v>
                </c:pt>
                <c:pt idx="5">
                  <c:v>-0.0312846011656499</c:v>
                </c:pt>
                <c:pt idx="6">
                  <c:v>-0.0319678634804084</c:v>
                </c:pt>
                <c:pt idx="7">
                  <c:v>-0.0388060879539589</c:v>
                </c:pt>
                <c:pt idx="8">
                  <c:v>-0.043215855753312</c:v>
                </c:pt>
                <c:pt idx="9">
                  <c:v>-0.0452109229178099</c:v>
                </c:pt>
                <c:pt idx="10">
                  <c:v>-0.0459109986633215</c:v>
                </c:pt>
                <c:pt idx="11">
                  <c:v>-0.0464693197923594</c:v>
                </c:pt>
                <c:pt idx="12">
                  <c:v>-0.0460521599473305</c:v>
                </c:pt>
                <c:pt idx="13">
                  <c:v>-0.0459725438907101</c:v>
                </c:pt>
                <c:pt idx="14">
                  <c:v>-0.0451896130114888</c:v>
                </c:pt>
                <c:pt idx="15">
                  <c:v>-0.0453875739824945</c:v>
                </c:pt>
                <c:pt idx="16">
                  <c:v>-0.0447629744946146</c:v>
                </c:pt>
                <c:pt idx="17">
                  <c:v>-0.0437522423339387</c:v>
                </c:pt>
                <c:pt idx="18">
                  <c:v>-0.0439150372918902</c:v>
                </c:pt>
                <c:pt idx="19">
                  <c:v>-0.0445670842787681</c:v>
                </c:pt>
                <c:pt idx="20">
                  <c:v>-0.0453803397107135</c:v>
                </c:pt>
                <c:pt idx="21">
                  <c:v>-0.0459805202028519</c:v>
                </c:pt>
                <c:pt idx="22">
                  <c:v>-0.0447273149352205</c:v>
                </c:pt>
                <c:pt idx="23">
                  <c:v>-0.0447513084752373</c:v>
                </c:pt>
                <c:pt idx="24">
                  <c:v>-0.0445702434416472</c:v>
                </c:pt>
                <c:pt idx="25">
                  <c:v>-0.0449101309207899</c:v>
                </c:pt>
                <c:pt idx="26">
                  <c:v>-0.0455099997209879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-0.0317396921721653</c:v>
                </c:pt>
                <c:pt idx="2">
                  <c:v>-0.0309431118504534</c:v>
                </c:pt>
                <c:pt idx="3">
                  <c:v>-0.0348292205067653</c:v>
                </c:pt>
                <c:pt idx="4">
                  <c:v>-0.0330584011559303</c:v>
                </c:pt>
                <c:pt idx="5">
                  <c:v>-0.0320210447292387</c:v>
                </c:pt>
                <c:pt idx="6">
                  <c:v>-0.0329231953447375</c:v>
                </c:pt>
                <c:pt idx="7">
                  <c:v>-0.0401540680154874</c:v>
                </c:pt>
                <c:pt idx="8">
                  <c:v>-0.0449341881487056</c:v>
                </c:pt>
                <c:pt idx="9">
                  <c:v>-0.0472351963718139</c:v>
                </c:pt>
                <c:pt idx="10">
                  <c:v>-0.0482654369634227</c:v>
                </c:pt>
                <c:pt idx="11">
                  <c:v>-0.0497219558890829</c:v>
                </c:pt>
                <c:pt idx="12">
                  <c:v>-0.0504400511769922</c:v>
                </c:pt>
                <c:pt idx="13">
                  <c:v>-0.0513272035026241</c:v>
                </c:pt>
                <c:pt idx="14">
                  <c:v>-0.0515739154309711</c:v>
                </c:pt>
                <c:pt idx="15">
                  <c:v>-0.0528034171112464</c:v>
                </c:pt>
                <c:pt idx="16">
                  <c:v>-0.053109975194757</c:v>
                </c:pt>
                <c:pt idx="17">
                  <c:v>-0.0531451453834509</c:v>
                </c:pt>
                <c:pt idx="18">
                  <c:v>-0.0544624988041263</c:v>
                </c:pt>
                <c:pt idx="19">
                  <c:v>-0.0562701480015068</c:v>
                </c:pt>
                <c:pt idx="20">
                  <c:v>-0.0580188996912868</c:v>
                </c:pt>
                <c:pt idx="21">
                  <c:v>-0.0594456204340937</c:v>
                </c:pt>
                <c:pt idx="22">
                  <c:v>-0.0592413808089775</c:v>
                </c:pt>
                <c:pt idx="23">
                  <c:v>-0.0604124034148361</c:v>
                </c:pt>
                <c:pt idx="24">
                  <c:v>-0.0614994722762158</c:v>
                </c:pt>
                <c:pt idx="25">
                  <c:v>-0.0628058914257937</c:v>
                </c:pt>
                <c:pt idx="26">
                  <c:v>-0.0645467832469406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-0.0327680314743076</c:v>
                </c:pt>
                <c:pt idx="3">
                  <c:v>-0.0365591602545876</c:v>
                </c:pt>
                <c:pt idx="4">
                  <c:v>-0.0366169480848828</c:v>
                </c:pt>
                <c:pt idx="5">
                  <c:v>-0.0370734356016666</c:v>
                </c:pt>
                <c:pt idx="6">
                  <c:v>-0.0351334242059264</c:v>
                </c:pt>
                <c:pt idx="7">
                  <c:v>-0.0378064993107581</c:v>
                </c:pt>
                <c:pt idx="8">
                  <c:v>-0.0404872317233921</c:v>
                </c:pt>
                <c:pt idx="9">
                  <c:v>-0.0400667775877651</c:v>
                </c:pt>
                <c:pt idx="10">
                  <c:v>-0.0389096358115766</c:v>
                </c:pt>
                <c:pt idx="11">
                  <c:v>-0.0375187105191664</c:v>
                </c:pt>
                <c:pt idx="12">
                  <c:v>-0.0350569020522409</c:v>
                </c:pt>
                <c:pt idx="13">
                  <c:v>-0.0331538522610335</c:v>
                </c:pt>
                <c:pt idx="14">
                  <c:v>-0.0292948133867315</c:v>
                </c:pt>
                <c:pt idx="15">
                  <c:v>-0.0264189781906324</c:v>
                </c:pt>
                <c:pt idx="16">
                  <c:v>-0.0243639806884392</c:v>
                </c:pt>
                <c:pt idx="17">
                  <c:v>-0.0224638357348607</c:v>
                </c:pt>
                <c:pt idx="18">
                  <c:v>-0.01993201360374</c:v>
                </c:pt>
                <c:pt idx="19">
                  <c:v>-0.017478068851734</c:v>
                </c:pt>
                <c:pt idx="20">
                  <c:v>-0.0149096731846992</c:v>
                </c:pt>
                <c:pt idx="21">
                  <c:v>-0.0133956375094256</c:v>
                </c:pt>
                <c:pt idx="22">
                  <c:v>-0.0114208961519717</c:v>
                </c:pt>
                <c:pt idx="23">
                  <c:v>-0.0104882165832762</c:v>
                </c:pt>
                <c:pt idx="24">
                  <c:v>-0.00924378208305494</c:v>
                </c:pt>
                <c:pt idx="25">
                  <c:v>-0.00843775003745756</c:v>
                </c:pt>
                <c:pt idx="26">
                  <c:v>-0.00738608762627602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-0.0328079994467569</c:v>
                </c:pt>
                <c:pt idx="3">
                  <c:v>-0.0371027749137005</c:v>
                </c:pt>
                <c:pt idx="4">
                  <c:v>-0.0375686948236661</c:v>
                </c:pt>
                <c:pt idx="5">
                  <c:v>-0.0379249050069467</c:v>
                </c:pt>
                <c:pt idx="6">
                  <c:v>-0.0362465965748466</c:v>
                </c:pt>
                <c:pt idx="7">
                  <c:v>-0.0393359736906811</c:v>
                </c:pt>
                <c:pt idx="8">
                  <c:v>-0.0424010401636872</c:v>
                </c:pt>
                <c:pt idx="9">
                  <c:v>-0.0423107593130775</c:v>
                </c:pt>
                <c:pt idx="10">
                  <c:v>-0.0414960005559417</c:v>
                </c:pt>
                <c:pt idx="11">
                  <c:v>-0.0408872188825607</c:v>
                </c:pt>
                <c:pt idx="12">
                  <c:v>-0.0393468899116881</c:v>
                </c:pt>
                <c:pt idx="13">
                  <c:v>-0.0380874881408074</c:v>
                </c:pt>
                <c:pt idx="14">
                  <c:v>-0.0349598603679949</c:v>
                </c:pt>
                <c:pt idx="15">
                  <c:v>-0.0327928188799611</c:v>
                </c:pt>
                <c:pt idx="16">
                  <c:v>-0.0313005169793847</c:v>
                </c:pt>
                <c:pt idx="17">
                  <c:v>-0.0297453099994924</c:v>
                </c:pt>
                <c:pt idx="18">
                  <c:v>-0.0277699787202509</c:v>
                </c:pt>
                <c:pt idx="19">
                  <c:v>-0.0258002981699793</c:v>
                </c:pt>
                <c:pt idx="20">
                  <c:v>-0.0236478881962015</c:v>
                </c:pt>
                <c:pt idx="21">
                  <c:v>-0.0225806360024373</c:v>
                </c:pt>
                <c:pt idx="22">
                  <c:v>-0.0209528682309944</c:v>
                </c:pt>
                <c:pt idx="23">
                  <c:v>-0.0205988676079543</c:v>
                </c:pt>
                <c:pt idx="24">
                  <c:v>-0.0197367229724387</c:v>
                </c:pt>
                <c:pt idx="25">
                  <c:v>-0.0194208195702649</c:v>
                </c:pt>
                <c:pt idx="26">
                  <c:v>-0.0187131566257758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608954"/>
        <c:axId val="48638457"/>
      </c:lineChart>
      <c:catAx>
        <c:axId val="80608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638457"/>
        <c:crosses val="autoZero"/>
        <c:auto val="1"/>
        <c:lblAlgn val="ctr"/>
        <c:lblOffset val="100"/>
      </c:catAx>
      <c:valAx>
        <c:axId val="4863845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08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-0.0323</c:v>
                </c:pt>
                <c:pt idx="24">
                  <c:v>-0.0332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48"/>
                <c:pt idx="21">
                  <c:v>-0.0207644505662547</c:v>
                </c:pt>
                <c:pt idx="22">
                  <c:v>-0.032822266914996</c:v>
                </c:pt>
                <c:pt idx="23">
                  <c:v>-0.0317240303548348</c:v>
                </c:pt>
                <c:pt idx="24">
                  <c:v>-0.0370073627895058</c:v>
                </c:pt>
                <c:pt idx="25">
                  <c:v>-0.0355876697678922</c:v>
                </c:pt>
                <c:pt idx="26">
                  <c:v>-0.03715456052343</c:v>
                </c:pt>
                <c:pt idx="27">
                  <c:v>-0.0409394863948139</c:v>
                </c:pt>
                <c:pt idx="28">
                  <c:v>-0.0432831509501229</c:v>
                </c:pt>
                <c:pt idx="29">
                  <c:v>-0.0455498479310532</c:v>
                </c:pt>
                <c:pt idx="30">
                  <c:v>-0.0450054599608044</c:v>
                </c:pt>
                <c:pt idx="31">
                  <c:v>-0.044561827672618</c:v>
                </c:pt>
                <c:pt idx="32">
                  <c:v>-0.0440122364374024</c:v>
                </c:pt>
                <c:pt idx="33">
                  <c:v>-0.0429214872063454</c:v>
                </c:pt>
                <c:pt idx="34">
                  <c:v>-0.0409824362298159</c:v>
                </c:pt>
                <c:pt idx="35">
                  <c:v>-0.0392064107170494</c:v>
                </c:pt>
                <c:pt idx="36">
                  <c:v>-0.0386607823586276</c:v>
                </c:pt>
                <c:pt idx="37">
                  <c:v>-0.0384119349116486</c:v>
                </c:pt>
                <c:pt idx="38">
                  <c:v>-0.0372055142724297</c:v>
                </c:pt>
                <c:pt idx="39">
                  <c:v>-0.0371970254647732</c:v>
                </c:pt>
                <c:pt idx="40">
                  <c:v>-0.0368521208609079</c:v>
                </c:pt>
                <c:pt idx="41">
                  <c:v>-0.0369467649199525</c:v>
                </c:pt>
                <c:pt idx="42">
                  <c:v>-0.0354982327107638</c:v>
                </c:pt>
                <c:pt idx="43">
                  <c:v>-0.0342707449194572</c:v>
                </c:pt>
                <c:pt idx="44">
                  <c:v>-0.0339524914244817</c:v>
                </c:pt>
                <c:pt idx="45">
                  <c:v>-0.0339037920156508</c:v>
                </c:pt>
                <c:pt idx="46">
                  <c:v>-0.0344059955741582</c:v>
                </c:pt>
                <c:pt idx="47">
                  <c:v>-0.0338874494565597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0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48"/>
                <c:pt idx="23">
                  <c:v>-0.0317476008413833</c:v>
                </c:pt>
                <c:pt idx="24">
                  <c:v>-0.0374713360866863</c:v>
                </c:pt>
                <c:pt idx="25">
                  <c:v>-0.0364576697204364</c:v>
                </c:pt>
                <c:pt idx="26">
                  <c:v>-0.0383903011629136</c:v>
                </c:pt>
                <c:pt idx="27">
                  <c:v>-0.0425779684531397</c:v>
                </c:pt>
                <c:pt idx="28">
                  <c:v>-0.045261874578415</c:v>
                </c:pt>
                <c:pt idx="29">
                  <c:v>-0.0479436149557105</c:v>
                </c:pt>
                <c:pt idx="30">
                  <c:v>-0.0477409729626113</c:v>
                </c:pt>
                <c:pt idx="31">
                  <c:v>-0.0477240448888571</c:v>
                </c:pt>
                <c:pt idx="32">
                  <c:v>-0.0482116918482401</c:v>
                </c:pt>
                <c:pt idx="33">
                  <c:v>-0.048080207753278</c:v>
                </c:pt>
                <c:pt idx="34">
                  <c:v>-0.047305238589774</c:v>
                </c:pt>
                <c:pt idx="35">
                  <c:v>-0.0467135717151402</c:v>
                </c:pt>
                <c:pt idx="36">
                  <c:v>-0.0473263440981391</c:v>
                </c:pt>
                <c:pt idx="37">
                  <c:v>-0.0480133495979515</c:v>
                </c:pt>
                <c:pt idx="38">
                  <c:v>-0.0476357784133863</c:v>
                </c:pt>
                <c:pt idx="39">
                  <c:v>-0.0486520607407235</c:v>
                </c:pt>
                <c:pt idx="40">
                  <c:v>-0.0492122390253859</c:v>
                </c:pt>
                <c:pt idx="41">
                  <c:v>-0.050244749876762</c:v>
                </c:pt>
                <c:pt idx="42">
                  <c:v>-0.0494556228404999</c:v>
                </c:pt>
                <c:pt idx="43">
                  <c:v>-0.049023878211181</c:v>
                </c:pt>
                <c:pt idx="44">
                  <c:v>-0.0497978380923006</c:v>
                </c:pt>
                <c:pt idx="45">
                  <c:v>-0.050862324623015</c:v>
                </c:pt>
                <c:pt idx="46">
                  <c:v>-0.0525131460296988</c:v>
                </c:pt>
                <c:pt idx="47">
                  <c:v>-0.0531521730279059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ff6666"/>
            </a:solidFill>
            <a:ln w="47520">
              <a:noFill/>
            </a:ln>
          </c:spPr>
          <c:marker>
            <c:symbol val="square"/>
            <c:size val="9"/>
            <c:spPr>
              <a:solidFill>
                <a:srgbClr val="ff666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7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48"/>
                <c:pt idx="24">
                  <c:v>-0.0369748959462062</c:v>
                </c:pt>
                <c:pt idx="25">
                  <c:v>-0.036166264051692</c:v>
                </c:pt>
                <c:pt idx="26">
                  <c:v>-0.0388981080066047</c:v>
                </c:pt>
                <c:pt idx="27">
                  <c:v>-0.0435833089658957</c:v>
                </c:pt>
                <c:pt idx="28">
                  <c:v>-0.0469039773525549</c:v>
                </c:pt>
                <c:pt idx="29">
                  <c:v>-0.0503776133463895</c:v>
                </c:pt>
                <c:pt idx="30">
                  <c:v>-0.0510975783615655</c:v>
                </c:pt>
                <c:pt idx="31">
                  <c:v>-0.0510096635985262</c:v>
                </c:pt>
                <c:pt idx="32">
                  <c:v>-0.0508980659524801</c:v>
                </c:pt>
                <c:pt idx="33">
                  <c:v>-0.0515190035641294</c:v>
                </c:pt>
                <c:pt idx="34">
                  <c:v>-0.0513918585121574</c:v>
                </c:pt>
                <c:pt idx="35">
                  <c:v>-0.0507549045447157</c:v>
                </c:pt>
                <c:pt idx="36">
                  <c:v>-0.0505049402315989</c:v>
                </c:pt>
                <c:pt idx="37">
                  <c:v>-0.0507620943348777</c:v>
                </c:pt>
                <c:pt idx="38">
                  <c:v>-0.0506075024986196</c:v>
                </c:pt>
                <c:pt idx="39">
                  <c:v>-0.0506983912036687</c:v>
                </c:pt>
                <c:pt idx="40">
                  <c:v>-0.0520481904324888</c:v>
                </c:pt>
                <c:pt idx="41">
                  <c:v>-0.0530010671074452</c:v>
                </c:pt>
                <c:pt idx="42">
                  <c:v>-0.0540032624925179</c:v>
                </c:pt>
                <c:pt idx="43">
                  <c:v>-0.0539421019892319</c:v>
                </c:pt>
                <c:pt idx="44">
                  <c:v>-0.0546226692834624</c:v>
                </c:pt>
                <c:pt idx="45">
                  <c:v>-0.0544167032553444</c:v>
                </c:pt>
                <c:pt idx="46">
                  <c:v>-0.0547288404090967</c:v>
                </c:pt>
                <c:pt idx="47">
                  <c:v>-0.0544809065948426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ff6666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666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9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48"/>
                <c:pt idx="24">
                  <c:v>-0.0374388692433867</c:v>
                </c:pt>
                <c:pt idx="25">
                  <c:v>-0.0370366735679099</c:v>
                </c:pt>
                <c:pt idx="26">
                  <c:v>-0.0401428872527711</c:v>
                </c:pt>
                <c:pt idx="27">
                  <c:v>-0.0452478343695588</c:v>
                </c:pt>
                <c:pt idx="28">
                  <c:v>-0.0489365571819848</c:v>
                </c:pt>
                <c:pt idx="29">
                  <c:v>-0.0528804277636626</c:v>
                </c:pt>
                <c:pt idx="30">
                  <c:v>-0.0540028826340105</c:v>
                </c:pt>
                <c:pt idx="31">
                  <c:v>-0.0543305133496629</c:v>
                </c:pt>
                <c:pt idx="32">
                  <c:v>-0.0554237256685178</c:v>
                </c:pt>
                <c:pt idx="33">
                  <c:v>-0.0573520993694396</c:v>
                </c:pt>
                <c:pt idx="34">
                  <c:v>-0.0586656354919346</c:v>
                </c:pt>
                <c:pt idx="35">
                  <c:v>-0.0593238341773616</c:v>
                </c:pt>
                <c:pt idx="36">
                  <c:v>-0.0603705553215138</c:v>
                </c:pt>
                <c:pt idx="37">
                  <c:v>-0.0618232805608658</c:v>
                </c:pt>
                <c:pt idx="38">
                  <c:v>-0.0627804765965753</c:v>
                </c:pt>
                <c:pt idx="39">
                  <c:v>-0.0641767718918084</c:v>
                </c:pt>
                <c:pt idx="40">
                  <c:v>-0.0668216680469809</c:v>
                </c:pt>
                <c:pt idx="41">
                  <c:v>-0.069100217412395</c:v>
                </c:pt>
                <c:pt idx="42">
                  <c:v>-0.0714750693303069</c:v>
                </c:pt>
                <c:pt idx="43">
                  <c:v>-0.0727345452361382</c:v>
                </c:pt>
                <c:pt idx="44">
                  <c:v>-0.0749617607763738</c:v>
                </c:pt>
                <c:pt idx="45">
                  <c:v>-0.0761679539068494</c:v>
                </c:pt>
                <c:pt idx="46">
                  <c:v>-0.0780613616204719</c:v>
                </c:pt>
                <c:pt idx="47">
                  <c:v>-0.0793480281425115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10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00cc33"/>
            </a:solidFill>
            <a:ln w="47520">
              <a:noFill/>
            </a:ln>
          </c:spPr>
          <c:marker>
            <c:symbol val="star"/>
            <c:size val="5"/>
            <c:spPr>
              <a:solidFill>
                <a:srgbClr val="00cc33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48"/>
                <c:pt idx="24">
                  <c:v>-0.0370073627895058</c:v>
                </c:pt>
                <c:pt idx="25">
                  <c:v>-0.0355407377555257</c:v>
                </c:pt>
                <c:pt idx="26">
                  <c:v>-0.0363730753882117</c:v>
                </c:pt>
                <c:pt idx="27">
                  <c:v>-0.0387874403376834</c:v>
                </c:pt>
                <c:pt idx="28">
                  <c:v>-0.0405109697888013</c:v>
                </c:pt>
                <c:pt idx="29">
                  <c:v>-0.0412215655347188</c:v>
                </c:pt>
                <c:pt idx="30">
                  <c:v>-0.0400147578883717</c:v>
                </c:pt>
                <c:pt idx="31">
                  <c:v>-0.0383552116398085</c:v>
                </c:pt>
                <c:pt idx="32">
                  <c:v>-0.0367271434793087</c:v>
                </c:pt>
                <c:pt idx="33">
                  <c:v>-0.0344933233278155</c:v>
                </c:pt>
                <c:pt idx="34">
                  <c:v>-0.0322620013916176</c:v>
                </c:pt>
                <c:pt idx="35">
                  <c:v>-0.0304031691772687</c:v>
                </c:pt>
                <c:pt idx="36">
                  <c:v>-0.0281885803230979</c:v>
                </c:pt>
                <c:pt idx="37">
                  <c:v>-0.0265027072351172</c:v>
                </c:pt>
                <c:pt idx="38">
                  <c:v>-0.0254167564594063</c:v>
                </c:pt>
                <c:pt idx="39">
                  <c:v>-0.0245481966524801</c:v>
                </c:pt>
                <c:pt idx="40">
                  <c:v>-0.023494815264393</c:v>
                </c:pt>
                <c:pt idx="41">
                  <c:v>-0.0223904267028996</c:v>
                </c:pt>
                <c:pt idx="42">
                  <c:v>-0.0217235970526475</c:v>
                </c:pt>
                <c:pt idx="43">
                  <c:v>-0.0205285626647024</c:v>
                </c:pt>
                <c:pt idx="44">
                  <c:v>-0.0193687339249837</c:v>
                </c:pt>
                <c:pt idx="45">
                  <c:v>-0.0176331166088152</c:v>
                </c:pt>
                <c:pt idx="46">
                  <c:v>-0.0173518189376682</c:v>
                </c:pt>
                <c:pt idx="47">
                  <c:v>-0.0170645328889007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label 12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00cc33"/>
            </a:solidFill>
            <a:ln w="47520">
              <a:noFill/>
            </a:ln>
          </c:spPr>
          <c:marker>
            <c:symbol val="diamond"/>
            <c:size val="5"/>
            <c:spPr>
              <a:solidFill>
                <a:srgbClr val="00cc33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13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48"/>
                <c:pt idx="24">
                  <c:v>-0.0374713360866863</c:v>
                </c:pt>
                <c:pt idx="25">
                  <c:v>-0.0364103308067409</c:v>
                </c:pt>
                <c:pt idx="26">
                  <c:v>-0.0376012161167347</c:v>
                </c:pt>
                <c:pt idx="27">
                  <c:v>-0.0403873081782631</c:v>
                </c:pt>
                <c:pt idx="28">
                  <c:v>-0.0424331462205579</c:v>
                </c:pt>
                <c:pt idx="29">
                  <c:v>-0.0434980366497635</c:v>
                </c:pt>
                <c:pt idx="30">
                  <c:v>-0.0426495640787293</c:v>
                </c:pt>
                <c:pt idx="31">
                  <c:v>-0.0413600499848844</c:v>
                </c:pt>
                <c:pt idx="32">
                  <c:v>-0.0407314675533223</c:v>
                </c:pt>
                <c:pt idx="33">
                  <c:v>-0.0394364976558434</c:v>
                </c:pt>
                <c:pt idx="34">
                  <c:v>-0.0381488752703302</c:v>
                </c:pt>
                <c:pt idx="35">
                  <c:v>-0.0372377094209416</c:v>
                </c:pt>
                <c:pt idx="36">
                  <c:v>-0.0359308833278453</c:v>
                </c:pt>
                <c:pt idx="37">
                  <c:v>-0.0349118464609566</c:v>
                </c:pt>
                <c:pt idx="38">
                  <c:v>-0.0345610138972136</c:v>
                </c:pt>
                <c:pt idx="39">
                  <c:v>-0.0344272738932787</c:v>
                </c:pt>
                <c:pt idx="40">
                  <c:v>-0.0339635183996797</c:v>
                </c:pt>
                <c:pt idx="41">
                  <c:v>-0.0335567480581028</c:v>
                </c:pt>
                <c:pt idx="42">
                  <c:v>-0.0334440644393757</c:v>
                </c:pt>
                <c:pt idx="43">
                  <c:v>-0.0328436320018813</c:v>
                </c:pt>
                <c:pt idx="44">
                  <c:v>-0.0323866966299961</c:v>
                </c:pt>
                <c:pt idx="45">
                  <c:v>-0.0312595395334059</c:v>
                </c:pt>
                <c:pt idx="46">
                  <c:v>-0.0316680266691845</c:v>
                </c:pt>
                <c:pt idx="47">
                  <c:v>-0.0319106605956146</c:v>
                </c:pt>
              </c:numCache>
            </c:numRef>
          </c:yVal>
          <c:smooth val="0"/>
        </c:ser>
        <c:axId val="89546724"/>
        <c:axId val="64974936"/>
      </c:scatterChart>
      <c:valAx>
        <c:axId val="8954672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974936"/>
        <c:crosses val="autoZero"/>
        <c:crossBetween val="midCat"/>
      </c:valAx>
      <c:valAx>
        <c:axId val="64974936"/>
        <c:scaling>
          <c:orientation val="minMax"/>
          <c:min val="-0.0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5467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561960</xdr:colOff>
      <xdr:row>121</xdr:row>
      <xdr:rowOff>129600</xdr:rowOff>
    </xdr:from>
    <xdr:to>
      <xdr:col>9</xdr:col>
      <xdr:colOff>400680</xdr:colOff>
      <xdr:row>141</xdr:row>
      <xdr:rowOff>113400</xdr:rowOff>
    </xdr:to>
    <xdr:graphicFrame>
      <xdr:nvGraphicFramePr>
        <xdr:cNvPr id="0" name=""/>
        <xdr:cNvGraphicFramePr/>
      </xdr:nvGraphicFramePr>
      <xdr:xfrm>
        <a:off x="2199960" y="19799280"/>
        <a:ext cx="579888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1080</xdr:rowOff>
    </xdr:from>
    <xdr:to>
      <xdr:col>19</xdr:col>
      <xdr:colOff>71640</xdr:colOff>
      <xdr:row>141</xdr:row>
      <xdr:rowOff>147240</xdr:rowOff>
    </xdr:to>
    <xdr:graphicFrame>
      <xdr:nvGraphicFramePr>
        <xdr:cNvPr id="1" name=""/>
        <xdr:cNvGraphicFramePr/>
      </xdr:nvGraphicFramePr>
      <xdr:xfrm>
        <a:off x="10170360" y="19833120"/>
        <a:ext cx="5803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551160</xdr:colOff>
      <xdr:row>35</xdr:row>
      <xdr:rowOff>60480</xdr:rowOff>
    </xdr:to>
    <xdr:graphicFrame>
      <xdr:nvGraphicFramePr>
        <xdr:cNvPr id="2" name="Chart 1"/>
        <xdr:cNvGraphicFramePr/>
      </xdr:nvGraphicFramePr>
      <xdr:xfrm>
        <a:off x="5940000" y="55080"/>
        <a:ext cx="7171200" cy="68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698760</xdr:colOff>
      <xdr:row>36</xdr:row>
      <xdr:rowOff>160920</xdr:rowOff>
    </xdr:to>
    <xdr:graphicFrame>
      <xdr:nvGraphicFramePr>
        <xdr:cNvPr id="3" name="Chart 1"/>
        <xdr:cNvGraphicFramePr/>
      </xdr:nvGraphicFramePr>
      <xdr:xfrm>
        <a:off x="6489000" y="336960"/>
        <a:ext cx="13442400" cy="705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9" activeCellId="0" sqref="E99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</cols>
  <sheetData>
    <row r="3" customFormat="false" ht="12.8" hidden="false" customHeight="false" outlineLevel="0" collapsed="false">
      <c r="D3" s="0" t="s">
        <v>0</v>
      </c>
    </row>
    <row r="5" customFormat="false" ht="12.8" hidden="false" customHeight="false" outlineLevel="0" collapsed="false">
      <c r="E5" s="1" t="s">
        <v>1</v>
      </c>
      <c r="F5" s="1"/>
      <c r="K5" s="1"/>
    </row>
    <row r="6" customFormat="false" ht="12.8" hidden="false" customHeight="false" outlineLevel="0" collapsed="false">
      <c r="E6" s="2"/>
      <c r="F6" s="2" t="s">
        <v>2</v>
      </c>
      <c r="G6" s="0" t="s">
        <v>3</v>
      </c>
      <c r="H6" s="3" t="s">
        <v>4</v>
      </c>
      <c r="K6" s="2"/>
      <c r="L6" s="2" t="s">
        <v>2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</row>
    <row r="12" customFormat="false" ht="12.8" hidden="false" customHeight="false" outlineLevel="0" collapsed="false">
      <c r="D12" s="7" t="n">
        <v>2015</v>
      </c>
      <c r="E12" s="8" t="n">
        <f aca="false">'Central scenario'!AG15</f>
        <v>5773307281.03367</v>
      </c>
      <c r="F12" s="8" t="n">
        <f aca="false">E12/$B$14*100</f>
        <v>112.662559305796</v>
      </c>
      <c r="G12" s="7"/>
      <c r="K12" s="8" t="n">
        <f aca="false">'High scenario'!AG15</f>
        <v>5773307281.03367</v>
      </c>
      <c r="L12" s="8" t="n">
        <f aca="false">K12/$B$14*100</f>
        <v>112.662559305796</v>
      </c>
      <c r="M12" s="7"/>
    </row>
    <row r="13" customFormat="false" ht="12.8" hidden="false" customHeight="false" outlineLevel="0" collapsed="false">
      <c r="D13" s="7" t="n">
        <v>2015</v>
      </c>
      <c r="E13" s="8" t="n">
        <f aca="false">'Central scenario'!AG16</f>
        <v>5240988327.43582</v>
      </c>
      <c r="F13" s="8" t="n">
        <f aca="false">E13/$B$14*100</f>
        <v>102.27468061513</v>
      </c>
      <c r="G13" s="9" t="n">
        <f aca="false">AVERAGE(E11:E14)/AVERAGE(E7:E10)-1</f>
        <v>0.0273115983906467</v>
      </c>
      <c r="K13" s="8" t="n">
        <f aca="false">'High scenario'!AG16</f>
        <v>5240988327.43582</v>
      </c>
      <c r="L13" s="8" t="n">
        <f aca="false">K13/$B$14*100</f>
        <v>102.27468061513</v>
      </c>
      <c r="M13" s="9" t="n">
        <f aca="false">AVERAGE(K11:K14)/AVERAGE(K7:K10)-1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8" t="n">
        <f aca="false">'Central scenario'!AG17</f>
        <v>5134460463.63523</v>
      </c>
      <c r="F14" s="8" t="n">
        <f aca="false">E14/$B$14*100</f>
        <v>100.195854530023</v>
      </c>
      <c r="G14" s="7"/>
      <c r="K14" s="8" t="n">
        <f aca="false">'High scenario'!AG17</f>
        <v>5134460463.63523</v>
      </c>
      <c r="L14" s="8" t="n">
        <f aca="false">K14/$B$14*100</f>
        <v>100.195854530023</v>
      </c>
      <c r="M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0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</row>
    <row r="16" customFormat="false" ht="12.8" hidden="false" customHeight="false" outlineLevel="0" collapsed="false">
      <c r="D16" s="7" t="n">
        <f aca="false">D12+1</f>
        <v>2016</v>
      </c>
      <c r="E16" s="8" t="n">
        <f aca="false">'Central scenario'!AG19</f>
        <v>5550523456.04538</v>
      </c>
      <c r="F16" s="8" t="n">
        <f aca="false">E16/$B$14*100</f>
        <v>108.315069267015</v>
      </c>
      <c r="G16" s="7"/>
      <c r="H16" s="11" t="n">
        <f aca="false">'Central scenario'!BB19</f>
        <v>48.3571970243014</v>
      </c>
      <c r="K16" s="8" t="n">
        <f aca="false">'High scenario'!AG19</f>
        <v>5550523456.04538</v>
      </c>
      <c r="L16" s="8" t="n">
        <f aca="false">K16/$B$14*100</f>
        <v>108.315069267015</v>
      </c>
      <c r="M16" s="7"/>
    </row>
    <row r="17" customFormat="false" ht="12.8" hidden="false" customHeight="false" outlineLevel="0" collapsed="false">
      <c r="D17" s="7" t="n">
        <f aca="false">D13+1</f>
        <v>2016</v>
      </c>
      <c r="E17" s="8" t="n">
        <f aca="false">'Central scenario'!AG20</f>
        <v>5066609175.78067</v>
      </c>
      <c r="F17" s="8" t="n">
        <f aca="false">E17/$B$14*100</f>
        <v>98.871778161006</v>
      </c>
      <c r="G17" s="9" t="n">
        <f aca="false">AVERAGE(E15:E18)/AVERAGE(E11:E14)-1</f>
        <v>-0.0208032784926491</v>
      </c>
      <c r="H17" s="11" t="n">
        <f aca="false">'Central scenario'!BB20</f>
        <v>51.1559235498969</v>
      </c>
      <c r="K17" s="8" t="n">
        <f aca="false">'High scenario'!AG20</f>
        <v>5066609175.78067</v>
      </c>
      <c r="L17" s="8" t="n">
        <f aca="false">K17/$B$14*100</f>
        <v>98.871778161006</v>
      </c>
      <c r="M17" s="9" t="n">
        <f aca="false">AVERAGE(K15:K18)/AVERAGE(K11:K14)-1</f>
        <v>-0.0208032784926491</v>
      </c>
    </row>
    <row r="18" customFormat="false" ht="12.8" hidden="false" customHeight="false" outlineLevel="0" collapsed="false">
      <c r="D18" s="7" t="n">
        <f aca="false">D14+1</f>
        <v>2016</v>
      </c>
      <c r="E18" s="8" t="n">
        <f aca="false">'Central scenario'!AG21</f>
        <v>5057788161.49449</v>
      </c>
      <c r="F18" s="8" t="n">
        <f aca="false">E18/$B$14*100</f>
        <v>98.6996414641739</v>
      </c>
      <c r="G18" s="7"/>
      <c r="H18" s="11" t="n">
        <f aca="false">'Central scenario'!BB21</f>
        <v>53.9018151544903</v>
      </c>
      <c r="K18" s="8" t="n">
        <f aca="false">'High scenario'!AG21</f>
        <v>5057788161.49449</v>
      </c>
      <c r="L18" s="8" t="n">
        <f aca="false">K18/$B$14*100</f>
        <v>98.6996414641739</v>
      </c>
      <c r="M18" s="7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0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</row>
    <row r="20" customFormat="false" ht="12.8" hidden="false" customHeight="false" outlineLevel="0" collapsed="false">
      <c r="D20" s="7" t="n">
        <f aca="false">D16+1</f>
        <v>2017</v>
      </c>
      <c r="E20" s="8" t="n">
        <f aca="false">'Central scenario'!AG23</f>
        <v>5665901320.8228</v>
      </c>
      <c r="F20" s="8" t="n">
        <f aca="false">E20/$B$14*100</f>
        <v>110.566597706488</v>
      </c>
      <c r="G20" s="7"/>
      <c r="H20" s="11" t="n">
        <f aca="false">'Central scenario'!BB23</f>
        <v>49.9198466641054</v>
      </c>
      <c r="K20" s="8" t="n">
        <f aca="false">'High scenario'!AG23</f>
        <v>5665901320.8228</v>
      </c>
      <c r="L20" s="8" t="n">
        <f aca="false">K20/$B$14*100</f>
        <v>110.566597706488</v>
      </c>
      <c r="M20" s="7"/>
    </row>
    <row r="21" customFormat="false" ht="12.8" hidden="false" customHeight="false" outlineLevel="0" collapsed="false">
      <c r="D21" s="7" t="n">
        <f aca="false">D17+1</f>
        <v>2017</v>
      </c>
      <c r="E21" s="8" t="n">
        <f aca="false">'Central scenario'!AG24</f>
        <v>5260049751.4821</v>
      </c>
      <c r="F21" s="8" t="n">
        <f aca="false">E21/$B$14*100</f>
        <v>102.646652643039</v>
      </c>
      <c r="G21" s="9" t="n">
        <f aca="false">AVERAGE(E19:E22)/AVERAGE(E15:E18)-1</f>
        <v>0.0266859038280725</v>
      </c>
      <c r="H21" s="11" t="n">
        <f aca="false">'Central scenario'!BB24</f>
        <v>50.6467141402216</v>
      </c>
      <c r="K21" s="8" t="n">
        <f aca="false">'High scenario'!AG24</f>
        <v>5260049751.4821</v>
      </c>
      <c r="L21" s="8" t="n">
        <f aca="false">K21/$B$14*100</f>
        <v>102.646652643039</v>
      </c>
      <c r="M21" s="9" t="n">
        <f aca="false">AVERAGE(K19:K22)/AVERAGE(K15:K18)-1</f>
        <v>0.0266859038280725</v>
      </c>
    </row>
    <row r="22" customFormat="false" ht="12.8" hidden="false" customHeight="false" outlineLevel="0" collapsed="false">
      <c r="D22" s="7" t="n">
        <f aca="false">D18+1</f>
        <v>2017</v>
      </c>
      <c r="E22" s="8" t="n">
        <f aca="false">'Central scenario'!AG25</f>
        <v>5284711650.71247</v>
      </c>
      <c r="F22" s="8" t="n">
        <f aca="false">E22/$B$14*100</f>
        <v>103.127914517626</v>
      </c>
      <c r="G22" s="7"/>
      <c r="H22" s="11" t="n">
        <f aca="false">'Central scenario'!BB25</f>
        <v>52.5759107757715</v>
      </c>
      <c r="K22" s="8" t="n">
        <f aca="false">'High scenario'!AG25</f>
        <v>5284711650.71247</v>
      </c>
      <c r="L22" s="8" t="n">
        <f aca="false">K22/$B$14*100</f>
        <v>103.127914517626</v>
      </c>
      <c r="M22" s="7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0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</row>
    <row r="24" customFormat="false" ht="12.8" hidden="false" customHeight="false" outlineLevel="0" collapsed="false">
      <c r="D24" s="7" t="n">
        <f aca="false">D20+1</f>
        <v>2018</v>
      </c>
      <c r="E24" s="8" t="n">
        <f aca="false">'Central scenario'!AG27</f>
        <v>5450235053.74026</v>
      </c>
      <c r="F24" s="8" t="n">
        <f aca="false">E24/$B$14*100</f>
        <v>106.358002455501</v>
      </c>
      <c r="G24" s="7"/>
      <c r="H24" s="11" t="n">
        <f aca="false">'Central scenario'!BB27</f>
        <v>46.4292581733586</v>
      </c>
      <c r="K24" s="8" t="n">
        <f aca="false">'High scenario'!AG27</f>
        <v>5450235053.74026</v>
      </c>
      <c r="L24" s="8" t="n">
        <f aca="false">K24/$B$14*100</f>
        <v>106.358002455501</v>
      </c>
      <c r="M24" s="7"/>
    </row>
    <row r="25" customFormat="false" ht="12.8" hidden="false" customHeight="false" outlineLevel="0" collapsed="false">
      <c r="D25" s="7" t="n">
        <f aca="false">D21+1</f>
        <v>2018</v>
      </c>
      <c r="E25" s="8" t="n">
        <f aca="false">'Central scenario'!AG28</f>
        <v>5068039238.74151</v>
      </c>
      <c r="F25" s="8" t="n">
        <f aca="false">E25/$B$14*100</f>
        <v>98.8996849647312</v>
      </c>
      <c r="G25" s="9" t="n">
        <f aca="false">AVERAGE(E23:E26)/AVERAGE(E19:E22)-1</f>
        <v>-0.024817924445603</v>
      </c>
      <c r="H25" s="11" t="n">
        <f aca="false">'Central scenario'!BB28</f>
        <v>45.5379530641625</v>
      </c>
      <c r="K25" s="8" t="n">
        <f aca="false">'High scenario'!AG28</f>
        <v>5068039238.74151</v>
      </c>
      <c r="L25" s="8" t="n">
        <f aca="false">K25/$B$14*100</f>
        <v>98.8996849647312</v>
      </c>
      <c r="M25" s="9" t="n">
        <f aca="false">AVERAGE(K23:K26)/AVERAGE(K19:K22)-1</f>
        <v>-0.024817924445603</v>
      </c>
    </row>
    <row r="26" customFormat="false" ht="12.8" hidden="false" customHeight="false" outlineLevel="0" collapsed="false">
      <c r="D26" s="7" t="n">
        <f aca="false">D22+1</f>
        <v>2018</v>
      </c>
      <c r="E26" s="8" t="n">
        <f aca="false">'Central scenario'!AG29</f>
        <v>4963232196.24203</v>
      </c>
      <c r="F26" s="8" t="n">
        <f aca="false">E26/$B$14*100</f>
        <v>96.8544396544645</v>
      </c>
      <c r="G26" s="7"/>
      <c r="H26" s="11" t="n">
        <f aca="false">'Central scenario'!BB29</f>
        <v>47.1428829501671</v>
      </c>
      <c r="K26" s="8" t="n">
        <f aca="false">'High scenario'!AG29</f>
        <v>4963232196.24203</v>
      </c>
      <c r="L26" s="8" t="n">
        <f aca="false">K26/$B$14*100</f>
        <v>96.8544396544645</v>
      </c>
      <c r="M26" s="7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0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</row>
    <row r="28" customFormat="false" ht="12.8" hidden="false" customHeight="false" outlineLevel="0" collapsed="false">
      <c r="D28" s="7" t="n">
        <f aca="false">D24+1</f>
        <v>2019</v>
      </c>
      <c r="E28" s="8" t="n">
        <f aca="false">'Central scenario'!AG31</f>
        <v>5485627117.52182</v>
      </c>
      <c r="F28" s="8" t="n">
        <f aca="false">E28/$B$14*100</f>
        <v>107.048656926266</v>
      </c>
      <c r="G28" s="7"/>
      <c r="H28" s="11" t="n">
        <f aca="false">'Central scenario'!BB31</f>
        <v>42.4620464501394</v>
      </c>
      <c r="K28" s="8" t="n">
        <f aca="false">'High scenario'!AG31</f>
        <v>5485627117.52182</v>
      </c>
      <c r="L28" s="8" t="n">
        <f aca="false">K28/$B$14*100</f>
        <v>107.048656926266</v>
      </c>
      <c r="M28" s="7"/>
    </row>
    <row r="29" customFormat="false" ht="12.8" hidden="false" customHeight="false" outlineLevel="0" collapsed="false">
      <c r="D29" s="7" t="n">
        <f aca="false">D25+1</f>
        <v>2019</v>
      </c>
      <c r="E29" s="8" t="n">
        <f aca="false">'Central scenario'!AG32</f>
        <v>5069990023.3073</v>
      </c>
      <c r="F29" s="8" t="n">
        <f aca="false">E29/$B$14*100</f>
        <v>98.9377533319837</v>
      </c>
      <c r="G29" s="9" t="n">
        <f aca="false">AVERAGE(E27:E30)/AVERAGE(E23:E26)-1</f>
        <v>-0.031</v>
      </c>
      <c r="H29" s="11" t="n">
        <f aca="false">'Central scenario'!BB32</f>
        <v>44.6578693163224</v>
      </c>
      <c r="K29" s="8" t="n">
        <f aca="false">'High scenario'!AG32</f>
        <v>5069990023.3073</v>
      </c>
      <c r="L29" s="8" t="n">
        <f aca="false">K29/$B$14*100</f>
        <v>98.9377533319837</v>
      </c>
      <c r="M29" s="9" t="n">
        <f aca="false">AVERAGE(K27:K30)/AVERAGE(K23:K26)-1</f>
        <v>-0.031</v>
      </c>
    </row>
    <row r="30" customFormat="false" ht="12.8" hidden="false" customHeight="false" outlineLevel="0" collapsed="false">
      <c r="D30" s="7" t="n">
        <f aca="false">D26+1</f>
        <v>2019</v>
      </c>
      <c r="E30" s="8" t="n">
        <f aca="false">'Central scenario'!AG33</f>
        <v>4587133830.61137</v>
      </c>
      <c r="F30" s="8" t="n">
        <f aca="false">E30/$B$14*100</f>
        <v>89.5151101575091</v>
      </c>
      <c r="G30" s="7"/>
      <c r="H30" s="11" t="n">
        <f aca="false">'Central scenario'!BB33</f>
        <v>44.6578693163224</v>
      </c>
      <c r="K30" s="8" t="n">
        <f aca="false">'High scenario'!AG33</f>
        <v>4587133830.61137</v>
      </c>
      <c r="L30" s="8" t="n">
        <f aca="false">K30/$B$14*100</f>
        <v>89.5151101575091</v>
      </c>
      <c r="M30" s="7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0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</row>
    <row r="32" customFormat="false" ht="12.8" hidden="false" customHeight="false" outlineLevel="0" collapsed="false">
      <c r="D32" s="7" t="n">
        <f aca="false">D28+1</f>
        <v>2020</v>
      </c>
      <c r="E32" s="8" t="n">
        <f aca="false">'Central scenario'!AG35</f>
        <v>4876058469.92848</v>
      </c>
      <c r="F32" s="8" t="n">
        <f aca="false">E32/$B$14*100</f>
        <v>95.1532977209713</v>
      </c>
      <c r="G32" s="7"/>
      <c r="H32" s="11" t="n">
        <f aca="false">'Central scenario'!BB35</f>
        <v>45.8289346581612</v>
      </c>
      <c r="K32" s="8" t="n">
        <f aca="false">'High scenario'!AG35</f>
        <v>4876058469.92848</v>
      </c>
      <c r="L32" s="8" t="n">
        <f aca="false">K32/$B$14*100</f>
        <v>95.1532977209713</v>
      </c>
      <c r="M32" s="7"/>
    </row>
    <row r="33" customFormat="false" ht="12.8" hidden="false" customHeight="false" outlineLevel="0" collapsed="false">
      <c r="D33" s="7" t="n">
        <f aca="false">D29+1</f>
        <v>2020</v>
      </c>
      <c r="E33" s="8" t="n">
        <f aca="false">'Central scenario'!AG36</f>
        <v>5126112750.43764</v>
      </c>
      <c r="F33" s="8" t="n">
        <f aca="false">E33/$B$14*100</f>
        <v>100.032954014355</v>
      </c>
      <c r="G33" s="9" t="n">
        <f aca="false">AVERAGE(E31:E34)/AVERAGE(E27:E30)-1</f>
        <v>0</v>
      </c>
      <c r="H33" s="11" t="n">
        <f aca="false">'Central scenario'!BB36</f>
        <v>46.4144673290806</v>
      </c>
      <c r="K33" s="8" t="n">
        <f aca="false">'High scenario'!AG36</f>
        <v>5126112750.43764</v>
      </c>
      <c r="L33" s="8" t="n">
        <f aca="false">K33/$B$14*100</f>
        <v>100.032954014355</v>
      </c>
      <c r="M33" s="9" t="n">
        <f aca="false">AVERAGE(K31:K34)/AVERAGE(K27:K30)-1</f>
        <v>0</v>
      </c>
    </row>
    <row r="34" customFormat="false" ht="12.8" hidden="false" customHeight="false" outlineLevel="0" collapsed="false">
      <c r="D34" s="7" t="n">
        <f aca="false">D30+1</f>
        <v>2020</v>
      </c>
      <c r="E34" s="8" t="n">
        <f aca="false">'Central scenario'!AG37</f>
        <v>5251139890.69221</v>
      </c>
      <c r="F34" s="8" t="n">
        <f aca="false">E34/$B$14*100</f>
        <v>102.472782161046</v>
      </c>
      <c r="G34" s="7"/>
      <c r="H34" s="11" t="n">
        <f aca="false">'Central scenario'!BB37</f>
        <v>47</v>
      </c>
      <c r="K34" s="8" t="n">
        <f aca="false">'High scenario'!AG37</f>
        <v>5251139890.69221</v>
      </c>
      <c r="L34" s="8" t="n">
        <f aca="false">K34/$B$14*100</f>
        <v>102.472782161046</v>
      </c>
      <c r="M34" s="7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0" t="n">
        <f aca="false">'Central scenario'!BB38</f>
        <v>48</v>
      </c>
      <c r="K35" s="6" t="n">
        <f aca="false">'High scenario'!AG38</f>
        <v>5279055112.01067</v>
      </c>
      <c r="L35" s="6" t="n">
        <f aca="false">K35/$B$14*100</f>
        <v>103.017530625701</v>
      </c>
      <c r="M35" s="7"/>
    </row>
    <row r="36" customFormat="false" ht="12.8" hidden="false" customHeight="false" outlineLevel="0" collapsed="false">
      <c r="D36" s="7" t="n">
        <f aca="false">D32+1</f>
        <v>2021</v>
      </c>
      <c r="E36" s="8" t="n">
        <f aca="false">'Central scenario'!AG39</f>
        <v>5165910920.69205</v>
      </c>
      <c r="F36" s="8" t="n">
        <f aca="false">E36/$B$14*100</f>
        <v>100.809590957148</v>
      </c>
      <c r="G36" s="7"/>
      <c r="H36" s="11" t="n">
        <f aca="false">'Central scenario'!BB39</f>
        <v>49</v>
      </c>
      <c r="K36" s="8" t="n">
        <f aca="false">'High scenario'!AG39</f>
        <v>5302648473.53495</v>
      </c>
      <c r="L36" s="8" t="n">
        <f aca="false">K36/$B$14*100</f>
        <v>103.477940640717</v>
      </c>
      <c r="M36" s="7"/>
    </row>
    <row r="37" customFormat="false" ht="12.8" hidden="false" customHeight="false" outlineLevel="0" collapsed="false">
      <c r="D37" s="7" t="n">
        <f aca="false">D33+1</f>
        <v>2021</v>
      </c>
      <c r="E37" s="8" t="n">
        <f aca="false">'Central scenario'!AG40</f>
        <v>5158692836.07097</v>
      </c>
      <c r="F37" s="8" t="n">
        <f aca="false">E37/$B$14*100</f>
        <v>100.66873445201</v>
      </c>
      <c r="G37" s="9" t="n">
        <f aca="false">AVERAGE(E35:E38)/AVERAGE(E31:E34)-1</f>
        <v>0.0360359070236242</v>
      </c>
      <c r="H37" s="11" t="n">
        <f aca="false">'Central scenario'!BB40</f>
        <v>50</v>
      </c>
      <c r="K37" s="8" t="n">
        <f aca="false">'High scenario'!AG40</f>
        <v>5323484311.49023</v>
      </c>
      <c r="L37" s="8" t="n">
        <f aca="false">K37/$B$14*100</f>
        <v>103.88453927042</v>
      </c>
      <c r="M37" s="9" t="n">
        <f aca="false">AVERAGE(K35:K38)/AVERAGE(K31:K34)-1</f>
        <v>0.0626762739953655</v>
      </c>
    </row>
    <row r="38" customFormat="false" ht="12.8" hidden="false" customHeight="false" outlineLevel="0" collapsed="false">
      <c r="D38" s="7" t="n">
        <f aca="false">D34+1</f>
        <v>2021</v>
      </c>
      <c r="E38" s="8" t="n">
        <f aca="false">'Central scenario'!AG41</f>
        <v>5170237762.38898</v>
      </c>
      <c r="F38" s="8" t="n">
        <f aca="false">E38/$B$14*100</f>
        <v>100.894026625571</v>
      </c>
      <c r="G38" s="7"/>
      <c r="H38" s="11" t="n">
        <f aca="false">'Central scenario'!BB41</f>
        <v>51</v>
      </c>
      <c r="K38" s="8" t="n">
        <f aca="false">'High scenario'!AG41</f>
        <v>5352952191.60884</v>
      </c>
      <c r="L38" s="8" t="n">
        <f aca="false">K38/$B$14*100</f>
        <v>104.459586921597</v>
      </c>
      <c r="M38" s="7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0" t="n">
        <f aca="false">'Central scenario'!BB42</f>
        <v>51.125</v>
      </c>
      <c r="K39" s="6" t="n">
        <f aca="false">'High scenario'!AG42</f>
        <v>5390056890.5932</v>
      </c>
      <c r="L39" s="6" t="n">
        <f aca="false">K39/$B$14*100</f>
        <v>105.183662420502</v>
      </c>
      <c r="M39" s="7"/>
    </row>
    <row r="40" customFormat="false" ht="12.8" hidden="false" customHeight="false" outlineLevel="0" collapsed="false">
      <c r="D40" s="7" t="n">
        <f aca="false">D36+1</f>
        <v>2022</v>
      </c>
      <c r="E40" s="8" t="n">
        <f aca="false">'Central scenario'!AG43</f>
        <v>5212055943.41598</v>
      </c>
      <c r="F40" s="8" t="n">
        <f aca="false">E40/$B$14*100</f>
        <v>101.710082842689</v>
      </c>
      <c r="G40" s="7"/>
      <c r="H40" s="11" t="n">
        <f aca="false">'Central scenario'!BB43</f>
        <v>51.25</v>
      </c>
      <c r="K40" s="8" t="n">
        <f aca="false">'High scenario'!AG43</f>
        <v>5462061843.24324</v>
      </c>
      <c r="L40" s="8" t="n">
        <f aca="false">K40/$B$14*100</f>
        <v>106.588795016665</v>
      </c>
      <c r="M40" s="7"/>
    </row>
    <row r="41" customFormat="false" ht="12.8" hidden="false" customHeight="false" outlineLevel="0" collapsed="false">
      <c r="D41" s="7" t="n">
        <f aca="false">D37+1</f>
        <v>2022</v>
      </c>
      <c r="E41" s="8" t="n">
        <f aca="false">'Central scenario'!AG44</f>
        <v>5270247001.0215</v>
      </c>
      <c r="F41" s="8" t="n">
        <f aca="false">E41/$B$14*100</f>
        <v>102.845645728816</v>
      </c>
      <c r="G41" s="9" t="n">
        <f aca="false">AVERAGE(E39:E42)/AVERAGE(E35:E38)-1</f>
        <v>0.0117486439814312</v>
      </c>
      <c r="H41" s="11" t="n">
        <f aca="false">'Central scenario'!BB44</f>
        <v>51.375</v>
      </c>
      <c r="K41" s="8" t="n">
        <f aca="false">'High scenario'!AG44</f>
        <v>5512062525.6256</v>
      </c>
      <c r="L41" s="8" t="n">
        <f aca="false">K41/$B$14*100</f>
        <v>107.564527741431</v>
      </c>
      <c r="M41" s="9" t="n">
        <f aca="false">AVERAGE(K39:K42)/AVERAGE(K35:K38)-1</f>
        <v>0.0324510188385276</v>
      </c>
    </row>
    <row r="42" customFormat="false" ht="12.8" hidden="false" customHeight="false" outlineLevel="0" collapsed="false">
      <c r="D42" s="7" t="n">
        <f aca="false">D38+1</f>
        <v>2022</v>
      </c>
      <c r="E42" s="8" t="n">
        <f aca="false">'Central scenario'!AG45</f>
        <v>5303723563.29974</v>
      </c>
      <c r="F42" s="8" t="n">
        <f aca="false">E42/$B$14*100</f>
        <v>103.498920359705</v>
      </c>
      <c r="G42" s="7"/>
      <c r="H42" s="11" t="n">
        <f aca="false">'Central scenario'!BB45</f>
        <v>51.5</v>
      </c>
      <c r="K42" s="8" t="n">
        <f aca="false">'High scenario'!AG45</f>
        <v>5583807133.67133</v>
      </c>
      <c r="L42" s="8" t="n">
        <f aca="false">K42/$B$14*100</f>
        <v>108.964579871928</v>
      </c>
      <c r="M42" s="7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5367543385.65374</v>
      </c>
      <c r="F43" s="6" t="n">
        <f aca="false">E43/$B$14*100</f>
        <v>104.74432514605</v>
      </c>
      <c r="G43" s="7"/>
      <c r="H43" s="10" t="n">
        <f aca="false">'Central scenario'!BB46</f>
        <v>51.625</v>
      </c>
      <c r="K43" s="6" t="n">
        <f aca="false">'High scenario'!AG46</f>
        <v>5643663452.70248</v>
      </c>
      <c r="L43" s="6" t="n">
        <f aca="false">K43/$B$14*100</f>
        <v>110.132639315919</v>
      </c>
      <c r="M43" s="7"/>
    </row>
    <row r="44" customFormat="false" ht="12.8" hidden="false" customHeight="false" outlineLevel="0" collapsed="false">
      <c r="D44" s="7" t="n">
        <f aca="false">D40+1</f>
        <v>2023</v>
      </c>
      <c r="E44" s="8" t="n">
        <f aca="false">'Central scenario'!AG47</f>
        <v>5401415244.72964</v>
      </c>
      <c r="F44" s="8" t="n">
        <f aca="false">E44/$B$14*100</f>
        <v>105.405313752091</v>
      </c>
      <c r="G44" s="7"/>
      <c r="H44" s="11" t="n">
        <f aca="false">'Central scenario'!BB47</f>
        <v>51.75</v>
      </c>
      <c r="K44" s="8" t="n">
        <f aca="false">'High scenario'!AG47</f>
        <v>5669304791.17174</v>
      </c>
      <c r="L44" s="8" t="n">
        <f aca="false">K44/$B$14*100</f>
        <v>110.633014348002</v>
      </c>
      <c r="M44" s="7"/>
    </row>
    <row r="45" customFormat="false" ht="12.8" hidden="false" customHeight="false" outlineLevel="0" collapsed="false">
      <c r="D45" s="7" t="n">
        <f aca="false">D41+1</f>
        <v>2023</v>
      </c>
      <c r="E45" s="8" t="n">
        <f aca="false">'Central scenario'!AG48</f>
        <v>5462034895.8995</v>
      </c>
      <c r="F45" s="8" t="n">
        <f aca="false">E45/$B$14*100</f>
        <v>106.588269155739</v>
      </c>
      <c r="G45" s="9" t="n">
        <f aca="false">AVERAGE(E43:E46)/AVERAGE(E39:E42)-1</f>
        <v>0.0382021024378383</v>
      </c>
      <c r="H45" s="11" t="n">
        <f aca="false">'Central scenario'!BB48</f>
        <v>51.875</v>
      </c>
      <c r="K45" s="8" t="n">
        <f aca="false">'High scenario'!AG48</f>
        <v>5729693596.76853</v>
      </c>
      <c r="L45" s="8" t="n">
        <f aca="false">K45/$B$14*100</f>
        <v>111.81146494153</v>
      </c>
      <c r="M45" s="9" t="n">
        <f aca="false">AVERAGE(K43:K46)/AVERAGE(K39:K42)-1</f>
        <v>0.0407674369167264</v>
      </c>
    </row>
    <row r="46" customFormat="false" ht="12.8" hidden="false" customHeight="false" outlineLevel="0" collapsed="false">
      <c r="D46" s="7" t="n">
        <f aca="false">D42+1</f>
        <v>2023</v>
      </c>
      <c r="E46" s="8" t="n">
        <f aca="false">'Central scenario'!AG49</f>
        <v>5538765552.85478</v>
      </c>
      <c r="F46" s="8" t="n">
        <f aca="false">E46/$B$14*100</f>
        <v>108.085620980091</v>
      </c>
      <c r="G46" s="7"/>
      <c r="H46" s="11" t="n">
        <f aca="false">'Central scenario'!BB49</f>
        <v>52</v>
      </c>
      <c r="K46" s="8" t="n">
        <f aca="false">'High scenario'!AG49</f>
        <v>5800089784.75673</v>
      </c>
      <c r="L46" s="8" t="n">
        <f aca="false">K46/$B$14*100</f>
        <v>113.185203479608</v>
      </c>
      <c r="M46" s="7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0" t="n">
        <f aca="false">'Central scenario'!BB50</f>
        <v>52</v>
      </c>
      <c r="K47" s="6" t="n">
        <f aca="false">'High scenario'!AG50</f>
        <v>5853371199.36321</v>
      </c>
      <c r="L47" s="6" t="n">
        <f aca="false">K47/$B$14*100</f>
        <v>114.224957686477</v>
      </c>
      <c r="M47" s="7"/>
    </row>
    <row r="48" customFormat="false" ht="12.8" hidden="false" customHeight="false" outlineLevel="0" collapsed="false">
      <c r="D48" s="7" t="n">
        <f aca="false">D44+1</f>
        <v>2024</v>
      </c>
      <c r="E48" s="8" t="n">
        <f aca="false">'Central scenario'!AG51</f>
        <v>5639450470.10179</v>
      </c>
      <c r="F48" s="8" t="n">
        <f aca="false">E48/$B$14*100</f>
        <v>110.050425538096</v>
      </c>
      <c r="G48" s="7"/>
      <c r="H48" s="11" t="n">
        <f aca="false">'Central scenario'!BB51</f>
        <v>52</v>
      </c>
      <c r="K48" s="8" t="n">
        <f aca="false">'High scenario'!AG51</f>
        <v>5903251496.45009</v>
      </c>
      <c r="L48" s="8" t="n">
        <f aca="false">K48/$B$14*100</f>
        <v>115.198341165856</v>
      </c>
      <c r="M48" s="7"/>
    </row>
    <row r="49" customFormat="false" ht="12.8" hidden="false" customHeight="false" outlineLevel="0" collapsed="false">
      <c r="D49" s="7" t="n">
        <f aca="false">D45+1</f>
        <v>2024</v>
      </c>
      <c r="E49" s="8" t="n">
        <f aca="false">'Central scenario'!AG52</f>
        <v>5667258891.31371</v>
      </c>
      <c r="F49" s="8" t="n">
        <f aca="false">E49/$B$14*100</f>
        <v>110.593089864016</v>
      </c>
      <c r="G49" s="9" t="n">
        <f aca="false">AVERAGE(E47:E50)/AVERAGE(E43:E46)-1</f>
        <v>0.0399508867008267</v>
      </c>
      <c r="H49" s="11" t="n">
        <f aca="false">'Central scenario'!BB52</f>
        <v>52</v>
      </c>
      <c r="K49" s="8" t="n">
        <f aca="false">'High scenario'!AG52</f>
        <v>5993107157.04395</v>
      </c>
      <c r="L49" s="8" t="n">
        <f aca="false">K49/$B$14*100</f>
        <v>116.951819405941</v>
      </c>
      <c r="M49" s="9" t="n">
        <f aca="false">AVERAGE(K47:K50)/AVERAGE(K43:K46)-1</f>
        <v>0.0422861045405925</v>
      </c>
    </row>
    <row r="50" customFormat="false" ht="12.8" hidden="false" customHeight="false" outlineLevel="0" collapsed="false">
      <c r="D50" s="7" t="n">
        <f aca="false">D46+1</f>
        <v>2024</v>
      </c>
      <c r="E50" s="8" t="n">
        <f aca="false">'Central scenario'!AG53</f>
        <v>5711909491.36042</v>
      </c>
      <c r="F50" s="8" t="n">
        <f aca="false">E50/$B$14*100</f>
        <v>111.464419005343</v>
      </c>
      <c r="G50" s="7"/>
      <c r="H50" s="7" t="n">
        <v>52</v>
      </c>
      <c r="K50" s="8" t="n">
        <f aca="false">'High scenario'!AG53</f>
        <v>6058952755.76866</v>
      </c>
      <c r="L50" s="8" t="n">
        <f aca="false">K50/$B$14*100</f>
        <v>118.23675597873</v>
      </c>
      <c r="M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6114643624.71327</v>
      </c>
      <c r="L51" s="6" t="n">
        <f aca="false">K51/$B$14*100</f>
        <v>119.323529212831</v>
      </c>
      <c r="M51" s="7"/>
    </row>
    <row r="52" customFormat="false" ht="12.8" hidden="false" customHeight="false" outlineLevel="0" collapsed="false">
      <c r="D52" s="7" t="n">
        <f aca="false">D48+1</f>
        <v>2025</v>
      </c>
      <c r="E52" s="8" t="n">
        <f aca="false">'Central scenario'!AG55</f>
        <v>5799841639.12972</v>
      </c>
      <c r="F52" s="8" t="n">
        <f aca="false">E52/$B$14*100</f>
        <v>113.18036106952</v>
      </c>
      <c r="G52" s="7"/>
      <c r="H52" s="3" t="n">
        <f aca="false">H51</f>
        <v>52</v>
      </c>
      <c r="K52" s="8" t="n">
        <f aca="false">'High scenario'!AG55</f>
        <v>6182559943.08131</v>
      </c>
      <c r="L52" s="8" t="n">
        <f aca="false">K52/$B$14*100</f>
        <v>120.64887461253</v>
      </c>
      <c r="M52" s="7"/>
    </row>
    <row r="53" customFormat="false" ht="12.8" hidden="false" customHeight="false" outlineLevel="0" collapsed="false">
      <c r="D53" s="7" t="n">
        <f aca="false">D49+1</f>
        <v>2025</v>
      </c>
      <c r="E53" s="8" t="n">
        <f aca="false">'Central scenario'!AG56</f>
        <v>5835033108.44636</v>
      </c>
      <c r="F53" s="8" t="n">
        <f aca="false">E53/$B$14*100</f>
        <v>113.867101062032</v>
      </c>
      <c r="G53" s="9" t="n">
        <f aca="false">AVERAGE(E51:E54)/AVERAGE(E47:E50)-1</f>
        <v>0.0298152234142852</v>
      </c>
      <c r="H53" s="3" t="n">
        <f aca="false">H52</f>
        <v>52</v>
      </c>
      <c r="K53" s="8" t="n">
        <f aca="false">'High scenario'!AG56</f>
        <v>6241235499.49829</v>
      </c>
      <c r="L53" s="8" t="n">
        <f aca="false">K53/$B$14*100</f>
        <v>121.793892196532</v>
      </c>
      <c r="M53" s="9" t="n">
        <f aca="false">AVERAGE(K51:K54)/AVERAGE(K47:K50)-1</f>
        <v>0.0441089185606118</v>
      </c>
    </row>
    <row r="54" customFormat="false" ht="12.8" hidden="false" customHeight="false" outlineLevel="0" collapsed="false">
      <c r="D54" s="7" t="n">
        <f aca="false">D50+1</f>
        <v>2025</v>
      </c>
      <c r="E54" s="8" t="n">
        <f aca="false">'Central scenario'!AG57</f>
        <v>5926114639.76658</v>
      </c>
      <c r="F54" s="8" t="n">
        <f aca="false">E54/$B$14*100</f>
        <v>115.644501419317</v>
      </c>
      <c r="G54" s="7"/>
      <c r="H54" s="3" t="n">
        <f aca="false">H53</f>
        <v>52</v>
      </c>
      <c r="K54" s="8" t="n">
        <f aca="false">'High scenario'!AG57</f>
        <v>6320418783.55237</v>
      </c>
      <c r="L54" s="8" t="n">
        <f aca="false">K54/$B$14*100</f>
        <v>123.339105538125</v>
      </c>
      <c r="M54" s="7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6360058286.23321</v>
      </c>
      <c r="L55" s="6" t="n">
        <f aca="false">K55/$B$14*100</f>
        <v>124.112646180298</v>
      </c>
      <c r="M55" s="7"/>
    </row>
    <row r="56" customFormat="false" ht="12.8" hidden="false" customHeight="false" outlineLevel="0" collapsed="false">
      <c r="D56" s="7" t="n">
        <f aca="false">D52+1</f>
        <v>2026</v>
      </c>
      <c r="E56" s="8" t="n">
        <f aca="false">'Central scenario'!AG59</f>
        <v>6043680416.78034</v>
      </c>
      <c r="F56" s="8" t="n">
        <f aca="false">E56/$B$14*100</f>
        <v>117.938725627451</v>
      </c>
      <c r="G56" s="7"/>
      <c r="H56" s="3" t="n">
        <f aca="false">H55</f>
        <v>52</v>
      </c>
      <c r="K56" s="8" t="n">
        <f aca="false">'High scenario'!AG59</f>
        <v>6444912439.87285</v>
      </c>
      <c r="L56" s="8" t="n">
        <f aca="false">K56/$B$14*100</f>
        <v>125.768523072244</v>
      </c>
      <c r="M56" s="7"/>
    </row>
    <row r="57" customFormat="false" ht="12.8" hidden="false" customHeight="false" outlineLevel="0" collapsed="false">
      <c r="D57" s="7" t="n">
        <f aca="false">D53+1</f>
        <v>2026</v>
      </c>
      <c r="E57" s="8" t="n">
        <f aca="false">'Central scenario'!AG60</f>
        <v>6074194127.96377</v>
      </c>
      <c r="F57" s="8" t="n">
        <f aca="false">E57/$B$14*100</f>
        <v>118.534182031987</v>
      </c>
      <c r="G57" s="9" t="n">
        <f aca="false">AVERAGE(E55:E58)/AVERAGE(E51:E54)-1</f>
        <v>0.0372258265548131</v>
      </c>
      <c r="H57" s="3" t="n">
        <f aca="false">H56</f>
        <v>52</v>
      </c>
      <c r="K57" s="8" t="n">
        <f aca="false">'High scenario'!AG60</f>
        <v>6480914957.57576</v>
      </c>
      <c r="L57" s="8" t="n">
        <f aca="false">K57/$B$14*100</f>
        <v>126.47109017779</v>
      </c>
      <c r="M57" s="9" t="n">
        <f aca="false">AVERAGE(K55:K58)/AVERAGE(K51:K54)-1</f>
        <v>0.0393371933066324</v>
      </c>
    </row>
    <row r="58" customFormat="false" ht="12.8" hidden="false" customHeight="false" outlineLevel="0" collapsed="false">
      <c r="D58" s="7" t="n">
        <f aca="false">D54+1</f>
        <v>2026</v>
      </c>
      <c r="E58" s="8" t="n">
        <f aca="false">'Central scenario'!AG61</f>
        <v>6103179167.40328</v>
      </c>
      <c r="F58" s="8" t="n">
        <f aca="false">E58/$B$14*100</f>
        <v>119.099807342727</v>
      </c>
      <c r="G58" s="7"/>
      <c r="H58" s="3" t="n">
        <f aca="false">H57</f>
        <v>52</v>
      </c>
      <c r="K58" s="8" t="n">
        <f aca="false">'High scenario'!AG61</f>
        <v>6550849863.82421</v>
      </c>
      <c r="L58" s="8" t="n">
        <f aca="false">K58/$B$14*100</f>
        <v>127.835827084943</v>
      </c>
      <c r="M58" s="7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6599710630.38107</v>
      </c>
      <c r="L59" s="6" t="n">
        <f aca="false">K59/$B$14*100</f>
        <v>128.789315049809</v>
      </c>
      <c r="M59" s="7"/>
    </row>
    <row r="60" customFormat="false" ht="12.8" hidden="false" customHeight="false" outlineLevel="0" collapsed="false">
      <c r="D60" s="7" t="n">
        <f aca="false">D56+1</f>
        <v>2027</v>
      </c>
      <c r="E60" s="8" t="n">
        <f aca="false">'Central scenario'!AG63</f>
        <v>6210413448.02128</v>
      </c>
      <c r="F60" s="8" t="n">
        <f aca="false">E60/$B$14*100</f>
        <v>121.192418719819</v>
      </c>
      <c r="G60" s="7"/>
      <c r="H60" s="3" t="n">
        <f aca="false">H59</f>
        <v>52</v>
      </c>
      <c r="K60" s="8" t="n">
        <f aca="false">'High scenario'!AG63</f>
        <v>6658413820.98473</v>
      </c>
      <c r="L60" s="8" t="n">
        <f aca="false">K60/$B$14*100</f>
        <v>129.934871898057</v>
      </c>
      <c r="M60" s="7"/>
    </row>
    <row r="61" customFormat="false" ht="12.8" hidden="false" customHeight="false" outlineLevel="0" collapsed="false">
      <c r="D61" s="7" t="n">
        <f aca="false">D57+1</f>
        <v>2027</v>
      </c>
      <c r="E61" s="8" t="n">
        <f aca="false">'Central scenario'!AG64</f>
        <v>6254056275.12584</v>
      </c>
      <c r="F61" s="8" t="n">
        <f aca="false">E61/$B$14*100</f>
        <v>122.044081788766</v>
      </c>
      <c r="G61" s="9" t="n">
        <f aca="false">AVERAGE(E59:E62)/AVERAGE(E55:E58)-1</f>
        <v>0.0313662519716817</v>
      </c>
      <c r="H61" s="3" t="n">
        <f aca="false">H60</f>
        <v>52</v>
      </c>
      <c r="K61" s="8" t="n">
        <f aca="false">'High scenario'!AG64</f>
        <v>6764197648.13009</v>
      </c>
      <c r="L61" s="8" t="n">
        <f aca="false">K61/$B$14*100</f>
        <v>131.999178563061</v>
      </c>
      <c r="M61" s="9" t="n">
        <f aca="false">AVERAGE(K59:K62)/AVERAGE(K55:K58)-1</f>
        <v>0.0385264619510317</v>
      </c>
    </row>
    <row r="62" customFormat="false" ht="12.8" hidden="false" customHeight="false" outlineLevel="0" collapsed="false">
      <c r="D62" s="7" t="n">
        <f aca="false">D58+1</f>
        <v>2027</v>
      </c>
      <c r="E62" s="8" t="n">
        <f aca="false">'Central scenario'!AG65</f>
        <v>6309601029.1007</v>
      </c>
      <c r="F62" s="8" t="n">
        <f aca="false">E62/$B$14*100</f>
        <v>123.128003678629</v>
      </c>
      <c r="G62" s="7"/>
      <c r="H62" s="3" t="n">
        <f aca="false">H61</f>
        <v>52</v>
      </c>
      <c r="K62" s="8" t="n">
        <f aca="false">'High scenario'!AG65</f>
        <v>6809811457.02</v>
      </c>
      <c r="L62" s="8" t="n">
        <f aca="false">K62/$B$14*100</f>
        <v>132.889304135643</v>
      </c>
      <c r="M62" s="7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6904568099.32948</v>
      </c>
      <c r="L63" s="6" t="n">
        <f aca="false">K63/$B$14*100</f>
        <v>134.73842203534</v>
      </c>
      <c r="M63" s="7"/>
    </row>
    <row r="64" customFormat="false" ht="12.8" hidden="false" customHeight="false" outlineLevel="0" collapsed="false">
      <c r="D64" s="7" t="n">
        <f aca="false">D60+1</f>
        <v>2028</v>
      </c>
      <c r="E64" s="8" t="n">
        <f aca="false">'Central scenario'!AG67</f>
        <v>6417110731.28554</v>
      </c>
      <c r="F64" s="8" t="n">
        <f aca="false">E64/$B$14*100</f>
        <v>125.225989739087</v>
      </c>
      <c r="G64" s="7"/>
      <c r="H64" s="3" t="n">
        <f aca="false">H63</f>
        <v>52</v>
      </c>
      <c r="K64" s="8" t="n">
        <f aca="false">'High scenario'!AG67</f>
        <v>6961481063.17146</v>
      </c>
      <c r="L64" s="8" t="n">
        <f aca="false">K64/$B$14*100</f>
        <v>135.849043703648</v>
      </c>
      <c r="M64" s="7"/>
    </row>
    <row r="65" customFormat="false" ht="12.8" hidden="false" customHeight="false" outlineLevel="0" collapsed="false">
      <c r="D65" s="7" t="n">
        <f aca="false">D61+1</f>
        <v>2028</v>
      </c>
      <c r="E65" s="8" t="n">
        <f aca="false">'Central scenario'!AG68</f>
        <v>6468512371.34374</v>
      </c>
      <c r="F65" s="8" t="n">
        <f aca="false">E65/$B$14*100</f>
        <v>126.229061295749</v>
      </c>
      <c r="G65" s="9" t="n">
        <f aca="false">AVERAGE(E63:E66)/AVERAGE(E59:E62)-1</f>
        <v>0.0349150793964046</v>
      </c>
      <c r="H65" s="3" t="n">
        <f aca="false">H64</f>
        <v>52</v>
      </c>
      <c r="K65" s="8" t="n">
        <f aca="false">'High scenario'!AG68</f>
        <v>7009298636.16627</v>
      </c>
      <c r="L65" s="8" t="n">
        <f aca="false">K65/$B$14*100</f>
        <v>136.782174384408</v>
      </c>
      <c r="M65" s="9" t="n">
        <f aca="false">AVERAGE(K63:K66)/AVERAGE(K59:K62)-1</f>
        <v>0.0424470250923106</v>
      </c>
    </row>
    <row r="66" customFormat="false" ht="12.8" hidden="false" customHeight="false" outlineLevel="0" collapsed="false">
      <c r="D66" s="7" t="n">
        <f aca="false">D62+1</f>
        <v>2028</v>
      </c>
      <c r="E66" s="8" t="n">
        <f aca="false">'Central scenario'!AG69</f>
        <v>6533146848.57771</v>
      </c>
      <c r="F66" s="8" t="n">
        <f aca="false">E66/$B$14*100</f>
        <v>127.490363573647</v>
      </c>
      <c r="G66" s="7"/>
      <c r="H66" s="3" t="n">
        <f aca="false">H65</f>
        <v>52</v>
      </c>
      <c r="K66" s="8" t="n">
        <f aca="false">'High scenario'!AG69</f>
        <v>7095730004.20233</v>
      </c>
      <c r="L66" s="8" t="n">
        <f aca="false">K66/$B$14*100</f>
        <v>138.468829650313</v>
      </c>
      <c r="M66" s="7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7167036396.4678</v>
      </c>
      <c r="L67" s="6" t="n">
        <f aca="false">K67/$B$14*100</f>
        <v>139.860330267972</v>
      </c>
      <c r="M67" s="7"/>
    </row>
    <row r="68" customFormat="false" ht="12.8" hidden="false" customHeight="false" outlineLevel="0" collapsed="false">
      <c r="D68" s="7" t="n">
        <f aca="false">D64+1</f>
        <v>2029</v>
      </c>
      <c r="E68" s="8" t="n">
        <f aca="false">'Central scenario'!AG71</f>
        <v>6639076779.62956</v>
      </c>
      <c r="F68" s="8" t="n">
        <f aca="false">E68/$B$14*100</f>
        <v>129.557521366996</v>
      </c>
      <c r="G68" s="7"/>
      <c r="H68" s="3" t="n">
        <f aca="false">H67</f>
        <v>52</v>
      </c>
      <c r="K68" s="8" t="n">
        <f aca="false">'High scenario'!AG71</f>
        <v>7230024177.41467</v>
      </c>
      <c r="L68" s="8" t="n">
        <f aca="false">K68/$B$14*100</f>
        <v>141.089498275325</v>
      </c>
      <c r="M68" s="7"/>
    </row>
    <row r="69" customFormat="false" ht="12.8" hidden="false" customHeight="false" outlineLevel="0" collapsed="false">
      <c r="D69" s="7" t="n">
        <f aca="false">D65+1</f>
        <v>2029</v>
      </c>
      <c r="E69" s="8" t="n">
        <f aca="false">'Central scenario'!AG72</f>
        <v>6712907457.09481</v>
      </c>
      <c r="F69" s="8" t="n">
        <f aca="false">E69/$B$14*100</f>
        <v>130.998281865894</v>
      </c>
      <c r="G69" s="9" t="n">
        <f aca="false">AVERAGE(E67:E70)/AVERAGE(E63:E66)-1</f>
        <v>0.0350609067029692</v>
      </c>
      <c r="H69" s="3" t="n">
        <f aca="false">H68</f>
        <v>52</v>
      </c>
      <c r="K69" s="8" t="n">
        <f aca="false">'High scenario'!AG72</f>
        <v>7315872612.18461</v>
      </c>
      <c r="L69" s="8" t="n">
        <f aca="false">K69/$B$14*100</f>
        <v>142.764777955198</v>
      </c>
      <c r="M69" s="9" t="n">
        <f aca="false">AVERAGE(K67:K70)/AVERAGE(K63:K66)-1</f>
        <v>0.0398217795297013</v>
      </c>
    </row>
    <row r="70" customFormat="false" ht="12.8" hidden="false" customHeight="false" outlineLevel="0" collapsed="false">
      <c r="D70" s="7" t="n">
        <f aca="false">D66+1</f>
        <v>2029</v>
      </c>
      <c r="E70" s="8" t="n">
        <f aca="false">'Central scenario'!AG73</f>
        <v>6761395310.93108</v>
      </c>
      <c r="F70" s="8" t="n">
        <f aca="false">E70/$B$14*100</f>
        <v>131.944492667177</v>
      </c>
      <c r="G70" s="7"/>
      <c r="H70" s="3" t="n">
        <f aca="false">H69</f>
        <v>52</v>
      </c>
      <c r="K70" s="8" t="n">
        <f aca="false">'High scenario'!AG73</f>
        <v>7372002710.27645</v>
      </c>
      <c r="L70" s="8" t="n">
        <f aca="false">K70/$B$14*100</f>
        <v>143.860122477373</v>
      </c>
      <c r="M70" s="7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132.900126131782</v>
      </c>
      <c r="G71" s="7"/>
      <c r="H71" s="3" t="n">
        <f aca="false">H70</f>
        <v>52</v>
      </c>
      <c r="K71" s="6" t="n">
        <f aca="false">'High scenario'!AG74</f>
        <v>7457619677.17757</v>
      </c>
      <c r="L71" s="6" t="n">
        <f aca="false">K71/$B$14*100</f>
        <v>145.530885203405</v>
      </c>
      <c r="M71" s="7"/>
    </row>
    <row r="72" customFormat="false" ht="12.8" hidden="false" customHeight="false" outlineLevel="0" collapsed="false">
      <c r="D72" s="7" t="n">
        <f aca="false">D68+1</f>
        <v>2030</v>
      </c>
      <c r="E72" s="8" t="n">
        <f aca="false">'Central scenario'!AG75</f>
        <v>6815618793.77947</v>
      </c>
      <c r="F72" s="8" t="n">
        <f aca="false">E72/$B$14*100</f>
        <v>133.002630759401</v>
      </c>
      <c r="G72" s="7"/>
      <c r="H72" s="3" t="n">
        <f aca="false">H71</f>
        <v>52</v>
      </c>
      <c r="K72" s="8" t="n">
        <f aca="false">'High scenario'!AG75</f>
        <v>7507022570.99002</v>
      </c>
      <c r="L72" s="8" t="n">
        <f aca="false">K72/$B$14*100</f>
        <v>146.494952449974</v>
      </c>
      <c r="M72" s="7"/>
    </row>
    <row r="73" customFormat="false" ht="12.8" hidden="false" customHeight="false" outlineLevel="0" collapsed="false">
      <c r="D73" s="7" t="n">
        <f aca="false">D69+1</f>
        <v>2030</v>
      </c>
      <c r="E73" s="8" t="n">
        <f aca="false">'Central scenario'!AG76</f>
        <v>6847732358.70462</v>
      </c>
      <c r="F73" s="8" t="n">
        <f aca="false">E73/$B$14*100</f>
        <v>133.629307330867</v>
      </c>
      <c r="G73" s="9" t="n">
        <f aca="false">AVERAGE(E71:E74)/AVERAGE(E67:E70)-1</f>
        <v>0.0248015234180394</v>
      </c>
      <c r="H73" s="3" t="n">
        <f aca="false">H72</f>
        <v>52</v>
      </c>
      <c r="K73" s="8" t="n">
        <f aca="false">'High scenario'!AG76</f>
        <v>7544839471.82847</v>
      </c>
      <c r="L73" s="8" t="n">
        <f aca="false">K73/$B$14*100</f>
        <v>147.232926132315</v>
      </c>
      <c r="M73" s="9" t="n">
        <f aca="false">AVERAGE(K71:K74)/AVERAGE(K67:K70)-1</f>
        <v>0.0361865236982901</v>
      </c>
    </row>
    <row r="74" customFormat="false" ht="12.8" hidden="false" customHeight="false" outlineLevel="0" collapsed="false">
      <c r="D74" s="7" t="n">
        <f aca="false">D70+1</f>
        <v>2030</v>
      </c>
      <c r="E74" s="8" t="n">
        <f aca="false">'Central scenario'!AG77</f>
        <v>6905585427.02774</v>
      </c>
      <c r="F74" s="8" t="n">
        <f aca="false">E74/$B$14*100</f>
        <v>134.75827456294</v>
      </c>
      <c r="G74" s="7"/>
      <c r="H74" s="3" t="n">
        <f aca="false">H73</f>
        <v>52</v>
      </c>
      <c r="K74" s="8" t="n">
        <f aca="false">'High scenario'!AG77</f>
        <v>7627936898.42377</v>
      </c>
      <c r="L74" s="8" t="n">
        <f aca="false">K74/$B$14*100</f>
        <v>148.85452157081</v>
      </c>
      <c r="M74" s="7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7692685222.33346</v>
      </c>
      <c r="L75" s="6" t="n">
        <f aca="false">K75/$B$14*100</f>
        <v>150.11804549693</v>
      </c>
      <c r="M75" s="7"/>
    </row>
    <row r="76" customFormat="false" ht="12.8" hidden="false" customHeight="false" outlineLevel="0" collapsed="false">
      <c r="D76" s="7" t="n">
        <f aca="false">D72+1</f>
        <v>2031</v>
      </c>
      <c r="E76" s="8" t="n">
        <f aca="false">'Central scenario'!AG79</f>
        <v>6997336625.10612</v>
      </c>
      <c r="F76" s="8" t="n">
        <f aca="false">E76/$B$14*100</f>
        <v>136.548743057289</v>
      </c>
      <c r="G76" s="7"/>
      <c r="H76" s="3" t="n">
        <f aca="false">H75</f>
        <v>52</v>
      </c>
      <c r="K76" s="8" t="n">
        <f aca="false">'High scenario'!AG79</f>
        <v>7759916437.65512</v>
      </c>
      <c r="L76" s="8" t="n">
        <f aca="false">K76/$B$14*100</f>
        <v>151.430021529846</v>
      </c>
      <c r="M76" s="7"/>
    </row>
    <row r="77" customFormat="false" ht="12.8" hidden="false" customHeight="false" outlineLevel="0" collapsed="false">
      <c r="D77" s="7" t="n">
        <f aca="false">D73+1</f>
        <v>2031</v>
      </c>
      <c r="E77" s="8" t="n">
        <f aca="false">'Central scenario'!AG80</f>
        <v>7037925970.61179</v>
      </c>
      <c r="F77" s="8" t="n">
        <f aca="false">E77/$B$14*100</f>
        <v>137.340819301045</v>
      </c>
      <c r="G77" s="9" t="n">
        <f aca="false">AVERAGE(E75:E78)/AVERAGE(E71:E74)-1</f>
        <v>0.0257184296790043</v>
      </c>
      <c r="H77" s="3" t="n">
        <f aca="false">H76</f>
        <v>52</v>
      </c>
      <c r="K77" s="8" t="n">
        <f aca="false">'High scenario'!AG80</f>
        <v>7849191166.34892</v>
      </c>
      <c r="L77" s="8" t="n">
        <f aca="false">K77/$B$14*100</f>
        <v>153.172163239333</v>
      </c>
      <c r="M77" s="9" t="n">
        <f aca="false">AVERAGE(K75:K78)/AVERAGE(K71:K74)-1</f>
        <v>0.0369178613526759</v>
      </c>
    </row>
    <row r="78" customFormat="false" ht="12.8" hidden="false" customHeight="false" outlineLevel="0" collapsed="false">
      <c r="D78" s="7" t="n">
        <f aca="false">D74+1</f>
        <v>2031</v>
      </c>
      <c r="E78" s="8" t="n">
        <f aca="false">'Central scenario'!AG81</f>
        <v>7085402784.36104</v>
      </c>
      <c r="F78" s="8" t="n">
        <f aca="false">E78/$B$14*100</f>
        <v>138.267300273615</v>
      </c>
      <c r="G78" s="7"/>
      <c r="H78" s="3" t="n">
        <f aca="false">H77</f>
        <v>52</v>
      </c>
      <c r="K78" s="8" t="n">
        <f aca="false">'High scenario'!AG81</f>
        <v>7948234834.1647</v>
      </c>
      <c r="L78" s="8" t="n">
        <f aca="false">K78/$B$14*100</f>
        <v>155.104939818854</v>
      </c>
      <c r="M78" s="7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8007299164.23539</v>
      </c>
      <c r="L79" s="6" t="n">
        <f aca="false">K79/$B$14*100</f>
        <v>156.257544082844</v>
      </c>
      <c r="M79" s="7"/>
    </row>
    <row r="80" customFormat="false" ht="12.8" hidden="false" customHeight="false" outlineLevel="0" collapsed="false">
      <c r="D80" s="7" t="n">
        <f aca="false">D76+1</f>
        <v>2032</v>
      </c>
      <c r="E80" s="8" t="n">
        <f aca="false">'Central scenario'!AG83</f>
        <v>7175330994.2776</v>
      </c>
      <c r="F80" s="8" t="n">
        <f aca="false">E80/$B$14*100</f>
        <v>140.022194269345</v>
      </c>
      <c r="G80" s="7"/>
      <c r="H80" s="3" t="n">
        <f aca="false">H79</f>
        <v>52</v>
      </c>
      <c r="K80" s="8" t="n">
        <f aca="false">'High scenario'!AG83</f>
        <v>8090166396.96515</v>
      </c>
      <c r="L80" s="8" t="n">
        <f aca="false">K80/$B$14*100</f>
        <v>157.874647428892</v>
      </c>
      <c r="M80" s="7"/>
    </row>
    <row r="81" customFormat="false" ht="12.8" hidden="false" customHeight="false" outlineLevel="0" collapsed="false">
      <c r="D81" s="7" t="n">
        <f aca="false">D77+1</f>
        <v>2032</v>
      </c>
      <c r="E81" s="8" t="n">
        <f aca="false">'Central scenario'!AG84</f>
        <v>7231311390.16653</v>
      </c>
      <c r="F81" s="8" t="n">
        <f aca="false">E81/$B$14*100</f>
        <v>141.114617444622</v>
      </c>
      <c r="G81" s="9" t="n">
        <f aca="false">AVERAGE(E79:E82)/AVERAGE(E75:E78)-1</f>
        <v>0.0256867842075712</v>
      </c>
      <c r="H81" s="3" t="n">
        <f aca="false">H80</f>
        <v>52</v>
      </c>
      <c r="K81" s="8" t="n">
        <f aca="false">'High scenario'!AG84</f>
        <v>8158819595.4938</v>
      </c>
      <c r="L81" s="8" t="n">
        <f aca="false">K81/$B$14*100</f>
        <v>159.214372594081</v>
      </c>
      <c r="M81" s="9" t="n">
        <f aca="false">AVERAGE(K79:K82)/AVERAGE(K75:K78)-1</f>
        <v>0.0400483002656307</v>
      </c>
    </row>
    <row r="82" customFormat="false" ht="12.8" hidden="false" customHeight="false" outlineLevel="0" collapsed="false">
      <c r="D82" s="7" t="n">
        <f aca="false">D78+1</f>
        <v>2032</v>
      </c>
      <c r="E82" s="8" t="n">
        <f aca="false">'Central scenario'!AG85</f>
        <v>7262779713.78283</v>
      </c>
      <c r="F82" s="8" t="n">
        <f aca="false">E82/$B$14*100</f>
        <v>141.728702526724</v>
      </c>
      <c r="G82" s="7"/>
      <c r="H82" s="3" t="n">
        <f aca="false">H81</f>
        <v>52</v>
      </c>
      <c r="K82" s="8" t="n">
        <f aca="false">'High scenario'!AG85</f>
        <v>8245252994.86491</v>
      </c>
      <c r="L82" s="8" t="n">
        <f aca="false">K82/$B$14*100</f>
        <v>160.901067500247</v>
      </c>
      <c r="M82" s="7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8303830755.66338</v>
      </c>
      <c r="L83" s="6" t="n">
        <f aca="false">K83/$B$14*100</f>
        <v>162.044176662587</v>
      </c>
      <c r="M83" s="7"/>
    </row>
    <row r="84" customFormat="false" ht="12.8" hidden="false" customHeight="false" outlineLevel="0" collapsed="false">
      <c r="D84" s="7" t="n">
        <f aca="false">D80+1</f>
        <v>2033</v>
      </c>
      <c r="E84" s="8" t="n">
        <f aca="false">'Central scenario'!AG87</f>
        <v>7361022195.51587</v>
      </c>
      <c r="F84" s="8" t="n">
        <f aca="false">E84/$B$14*100</f>
        <v>143.64584445003</v>
      </c>
      <c r="G84" s="7"/>
      <c r="H84" s="3" t="n">
        <f aca="false">H83</f>
        <v>52</v>
      </c>
      <c r="K84" s="8" t="n">
        <f aca="false">'High scenario'!AG87</f>
        <v>8371009993.71672</v>
      </c>
      <c r="L84" s="8" t="n">
        <f aca="false">K84/$B$14*100</f>
        <v>163.355138390914</v>
      </c>
      <c r="M84" s="7"/>
    </row>
    <row r="85" customFormat="false" ht="12.8" hidden="false" customHeight="false" outlineLevel="0" collapsed="false">
      <c r="D85" s="7" t="n">
        <f aca="false">D81+1</f>
        <v>2033</v>
      </c>
      <c r="E85" s="8" t="n">
        <f aca="false">'Central scenario'!AG88</f>
        <v>7433849466.18654</v>
      </c>
      <c r="F85" s="8" t="n">
        <f aca="false">E85/$B$14*100</f>
        <v>145.067024079247</v>
      </c>
      <c r="G85" s="9" t="n">
        <f aca="false">AVERAGE(E83:E86)/AVERAGE(E79:E82)-1</f>
        <v>0.027292896369163</v>
      </c>
      <c r="H85" s="3" t="n">
        <f aca="false">H84</f>
        <v>52</v>
      </c>
      <c r="K85" s="8" t="n">
        <f aca="false">'High scenario'!AG88</f>
        <v>8438032118.86204</v>
      </c>
      <c r="L85" s="8" t="n">
        <f aca="false">K85/$B$14*100</f>
        <v>164.663034156966</v>
      </c>
      <c r="M85" s="9" t="n">
        <f aca="false">AVERAGE(K83:K86)/AVERAGE(K79:K82)-1</f>
        <v>0.0352294473391526</v>
      </c>
    </row>
    <row r="86" customFormat="false" ht="12.8" hidden="false" customHeight="false" outlineLevel="0" collapsed="false">
      <c r="D86" s="7" t="n">
        <f aca="false">D82+1</f>
        <v>2033</v>
      </c>
      <c r="E86" s="8" t="n">
        <f aca="false">'Central scenario'!AG89</f>
        <v>7470321321.76032</v>
      </c>
      <c r="F86" s="8" t="n">
        <f aca="false">E86/$B$14*100</f>
        <v>145.778750026188</v>
      </c>
      <c r="G86" s="7"/>
      <c r="H86" s="3" t="n">
        <f aca="false">H85</f>
        <v>52</v>
      </c>
      <c r="K86" s="8" t="n">
        <f aca="false">'High scenario'!AG89</f>
        <v>8533676510.06893</v>
      </c>
      <c r="L86" s="8" t="n">
        <f aca="false">K86/$B$14*100</f>
        <v>166.529475933245</v>
      </c>
      <c r="M86" s="7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7474322287.36958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8639326390.59416</v>
      </c>
      <c r="L87" s="6" t="n">
        <f aca="false">K87/$B$14*100</f>
        <v>168.59116871191</v>
      </c>
      <c r="M87" s="7"/>
    </row>
    <row r="88" customFormat="false" ht="12.8" hidden="false" customHeight="false" outlineLevel="0" collapsed="false">
      <c r="D88" s="7" t="n">
        <f aca="false">D84+1</f>
        <v>2034</v>
      </c>
      <c r="E88" s="8" t="n">
        <f aca="false">'Central scenario'!AG91</f>
        <v>7533902664.74733</v>
      </c>
      <c r="F88" s="8" t="n">
        <f aca="false">E88/$B$14*100</f>
        <v>147.019501033596</v>
      </c>
      <c r="G88" s="7"/>
      <c r="H88" s="3" t="n">
        <f aca="false">H87</f>
        <v>52</v>
      </c>
      <c r="K88" s="8" t="n">
        <f aca="false">'High scenario'!AG91</f>
        <v>8711816776.85307</v>
      </c>
      <c r="L88" s="8" t="n">
        <f aca="false">K88/$B$14*100</f>
        <v>170.005774247947</v>
      </c>
      <c r="M88" s="7"/>
    </row>
    <row r="89" customFormat="false" ht="12.8" hidden="false" customHeight="false" outlineLevel="0" collapsed="false">
      <c r="D89" s="7" t="n">
        <f aca="false">D85+1</f>
        <v>2034</v>
      </c>
      <c r="E89" s="8" t="n">
        <f aca="false">'Central scenario'!AG92</f>
        <v>7516181335.02248</v>
      </c>
      <c r="F89" s="8" t="n">
        <f aca="false">E89/$B$14*100</f>
        <v>146.673680126459</v>
      </c>
      <c r="G89" s="9" t="n">
        <f aca="false">AVERAGE(E87:E90)/AVERAGE(E83:E86)-1</f>
        <v>0.0172082194609549</v>
      </c>
      <c r="H89" s="3" t="n">
        <f aca="false">H88</f>
        <v>52</v>
      </c>
      <c r="K89" s="8" t="n">
        <f aca="false">'High scenario'!AG92</f>
        <v>8738558422.22649</v>
      </c>
      <c r="L89" s="8" t="n">
        <f aca="false">K89/$B$14*100</f>
        <v>170.527621096064</v>
      </c>
      <c r="M89" s="9" t="n">
        <f aca="false">AVERAGE(K87:K90)/AVERAGE(K83:K86)-1</f>
        <v>0.036477044423443</v>
      </c>
    </row>
    <row r="90" customFormat="false" ht="12.8" hidden="false" customHeight="false" outlineLevel="0" collapsed="false">
      <c r="D90" s="7" t="n">
        <f aca="false">D86+1</f>
        <v>2034</v>
      </c>
      <c r="E90" s="8" t="n">
        <f aca="false">'Central scenario'!AG93</f>
        <v>7575798204.68289</v>
      </c>
      <c r="F90" s="8" t="n">
        <f aca="false">E90/$B$14*100</f>
        <v>147.837066862483</v>
      </c>
      <c r="G90" s="7"/>
      <c r="H90" s="3" t="n">
        <f aca="false">H89</f>
        <v>52</v>
      </c>
      <c r="K90" s="8" t="n">
        <f aca="false">'High scenario'!AG93</f>
        <v>8784174465.00556</v>
      </c>
      <c r="L90" s="8" t="n">
        <f aca="false">K90/$B$14*100</f>
        <v>171.417790261627</v>
      </c>
      <c r="M90" s="7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8875318472.566</v>
      </c>
      <c r="L91" s="6" t="n">
        <f aca="false">K91/$B$14*100</f>
        <v>173.196409804515</v>
      </c>
      <c r="M91" s="7"/>
    </row>
    <row r="92" customFormat="false" ht="12.8" hidden="false" customHeight="false" outlineLevel="0" collapsed="false">
      <c r="D92" s="7" t="n">
        <f aca="false">D88+1</f>
        <v>2035</v>
      </c>
      <c r="E92" s="8" t="n">
        <f aca="false">'Central scenario'!AG95</f>
        <v>7708234706.83383</v>
      </c>
      <c r="F92" s="8" t="n">
        <f aca="false">E92/$B$14*100</f>
        <v>150.421484173311</v>
      </c>
      <c r="G92" s="7"/>
      <c r="H92" s="3" t="n">
        <f aca="false">H91</f>
        <v>52</v>
      </c>
      <c r="K92" s="8" t="n">
        <f aca="false">'High scenario'!AG95</f>
        <v>8955965832.51928</v>
      </c>
      <c r="L92" s="8" t="n">
        <f aca="false">K92/$B$14*100</f>
        <v>174.770193691515</v>
      </c>
      <c r="M92" s="7"/>
    </row>
    <row r="93" customFormat="false" ht="12.8" hidden="false" customHeight="false" outlineLevel="0" collapsed="false">
      <c r="D93" s="7" t="n">
        <f aca="false">D89+1</f>
        <v>2035</v>
      </c>
      <c r="E93" s="8" t="n">
        <f aca="false">'Central scenario'!AG96</f>
        <v>7731958043.62543</v>
      </c>
      <c r="F93" s="8" t="n">
        <f aca="false">E93/$B$14*100</f>
        <v>150.884430576145</v>
      </c>
      <c r="G93" s="9" t="n">
        <f aca="false">AVERAGE(E91:E94)/AVERAGE(E87:E90)-1</f>
        <v>0.0252716631076186</v>
      </c>
      <c r="H93" s="3" t="n">
        <f aca="false">H92</f>
        <v>52</v>
      </c>
      <c r="K93" s="8" t="n">
        <f aca="false">'High scenario'!AG96</f>
        <v>9009510697.22611</v>
      </c>
      <c r="L93" s="8" t="n">
        <f aca="false">K93/$B$14*100</f>
        <v>175.815088965905</v>
      </c>
      <c r="M93" s="9" t="n">
        <f aca="false">AVERAGE(K91:K94)/AVERAGE(K87:K90)-1</f>
        <v>0.0310709740789006</v>
      </c>
    </row>
    <row r="94" customFormat="false" ht="12.8" hidden="false" customHeight="false" outlineLevel="0" collapsed="false">
      <c r="D94" s="7" t="n">
        <f aca="false">D90+1</f>
        <v>2035</v>
      </c>
      <c r="E94" s="8" t="n">
        <f aca="false">'Central scenario'!AG97</f>
        <v>7779179484.34179</v>
      </c>
      <c r="F94" s="8" t="n">
        <f aca="false">E94/$B$14*100</f>
        <v>151.805928100223</v>
      </c>
      <c r="G94" s="7"/>
      <c r="H94" s="3" t="n">
        <f aca="false">H93</f>
        <v>52</v>
      </c>
      <c r="K94" s="8" t="n">
        <f aca="false">'High scenario'!AG97</f>
        <v>9116646351.29362</v>
      </c>
      <c r="L94" s="8" t="n">
        <f aca="false">K94/$B$14*100</f>
        <v>177.905775706207</v>
      </c>
      <c r="M94" s="7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9173743556.71465</v>
      </c>
      <c r="L95" s="6" t="n">
        <f aca="false">K95/$B$14*100</f>
        <v>179.019992736206</v>
      </c>
      <c r="M95" s="7"/>
    </row>
    <row r="96" customFormat="false" ht="12.8" hidden="false" customHeight="false" outlineLevel="0" collapsed="false">
      <c r="D96" s="7" t="n">
        <f aca="false">D92+1</f>
        <v>2036</v>
      </c>
      <c r="E96" s="8" t="n">
        <f aca="false">'Central scenario'!AG99</f>
        <v>7895506535.37545</v>
      </c>
      <c r="F96" s="8" t="n">
        <f aca="false">E96/$B$14*100</f>
        <v>154.075979328746</v>
      </c>
      <c r="G96" s="7"/>
      <c r="H96" s="3" t="n">
        <f aca="false">H95</f>
        <v>52</v>
      </c>
      <c r="K96" s="8" t="n">
        <f aca="false">'High scenario'!AG99</f>
        <v>9229476823.6161</v>
      </c>
      <c r="L96" s="8" t="n">
        <f aca="false">K96/$B$14*100</f>
        <v>180.107593340493</v>
      </c>
      <c r="M96" s="7"/>
    </row>
    <row r="97" customFormat="false" ht="12.8" hidden="false" customHeight="false" outlineLevel="0" collapsed="false">
      <c r="D97" s="7" t="n">
        <f aca="false">D93+1</f>
        <v>2036</v>
      </c>
      <c r="E97" s="8" t="n">
        <f aca="false">'Central scenario'!AG100</f>
        <v>7949138177.21294</v>
      </c>
      <c r="F97" s="8" t="n">
        <f aca="false">E97/$B$14*100</f>
        <v>155.122568005748</v>
      </c>
      <c r="G97" s="9" t="n">
        <f aca="false">AVERAGE(E95:E98)/AVERAGE(E91:E94)-1</f>
        <v>0.0258942977241108</v>
      </c>
      <c r="H97" s="3" t="n">
        <f aca="false">H96</f>
        <v>52</v>
      </c>
      <c r="K97" s="8" t="n">
        <f aca="false">'High scenario'!AG100</f>
        <v>9306257336.88516</v>
      </c>
      <c r="L97" s="8" t="n">
        <f aca="false">K97/$B$14*100</f>
        <v>181.605918080305</v>
      </c>
      <c r="M97" s="9" t="n">
        <f aca="false">AVERAGE(K95:K98)/AVERAGE(K91:K94)-1</f>
        <v>0.0321576961180683</v>
      </c>
    </row>
    <row r="98" customFormat="false" ht="12.8" hidden="false" customHeight="false" outlineLevel="0" collapsed="false">
      <c r="D98" s="7" t="n">
        <f aca="false">D94+1</f>
        <v>2036</v>
      </c>
      <c r="E98" s="8" t="n">
        <f aca="false">'Central scenario'!AG101</f>
        <v>7996948275.48053</v>
      </c>
      <c r="F98" s="8" t="n">
        <f aca="false">E98/$B$14*100</f>
        <v>156.055552821779</v>
      </c>
      <c r="G98" s="7"/>
      <c r="H98" s="3" t="n">
        <f aca="false">H97</f>
        <v>52</v>
      </c>
      <c r="K98" s="8" t="n">
        <f aca="false">'High scenario'!AG101</f>
        <v>9404272108.62159</v>
      </c>
      <c r="L98" s="8" t="n">
        <f aca="false">K98/$B$14*100</f>
        <v>183.518616382347</v>
      </c>
      <c r="M98" s="7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9403214676.22794</v>
      </c>
      <c r="L99" s="6" t="n">
        <f aca="false">K99/$B$14*100</f>
        <v>183.497981236154</v>
      </c>
      <c r="M99" s="7"/>
    </row>
    <row r="100" customFormat="false" ht="12.8" hidden="false" customHeight="false" outlineLevel="0" collapsed="false">
      <c r="D100" s="7" t="n">
        <f aca="false">D96+1</f>
        <v>2037</v>
      </c>
      <c r="E100" s="8" t="n">
        <f aca="false">'Central scenario'!AG103</f>
        <v>8034177051.8681</v>
      </c>
      <c r="F100" s="8" t="n">
        <f aca="false">E100/$B$14*100</f>
        <v>156.782049615294</v>
      </c>
      <c r="G100" s="7"/>
      <c r="H100" s="3" t="n">
        <f aca="false">H99</f>
        <v>52</v>
      </c>
      <c r="K100" s="8" t="n">
        <f aca="false">'High scenario'!AG103</f>
        <v>9458974852.67843</v>
      </c>
      <c r="L100" s="8" t="n">
        <f aca="false">K100/$B$14*100</f>
        <v>184.586106963827</v>
      </c>
      <c r="M100" s="7"/>
    </row>
    <row r="101" customFormat="false" ht="12.8" hidden="false" customHeight="false" outlineLevel="0" collapsed="false">
      <c r="D101" s="7" t="n">
        <f aca="false">D97+1</f>
        <v>2037</v>
      </c>
      <c r="E101" s="8" t="n">
        <f aca="false">'Central scenario'!AG104</f>
        <v>8084387968.81214</v>
      </c>
      <c r="F101" s="8" t="n">
        <f aca="false">E101/$B$14*100</f>
        <v>157.761884938903</v>
      </c>
      <c r="G101" s="9" t="n">
        <f aca="false">AVERAGE(E99:E102)/AVERAGE(E95:E98)-1</f>
        <v>0.0205714843847751</v>
      </c>
      <c r="H101" s="3" t="n">
        <f aca="false">H100</f>
        <v>52</v>
      </c>
      <c r="K101" s="8" t="n">
        <f aca="false">'High scenario'!AG104</f>
        <v>9545666027.8094</v>
      </c>
      <c r="L101" s="8" t="n">
        <f aca="false">K101/$B$14*100</f>
        <v>186.277832206231</v>
      </c>
      <c r="M101" s="9" t="n">
        <f aca="false">AVERAGE(K99:K102)/AVERAGE(K95:K98)-1</f>
        <v>0.0248235608567071</v>
      </c>
    </row>
    <row r="102" customFormat="false" ht="12.8" hidden="false" customHeight="false" outlineLevel="0" collapsed="false">
      <c r="D102" s="7" t="n">
        <f aca="false">D98+1</f>
        <v>2037</v>
      </c>
      <c r="E102" s="8" t="n">
        <f aca="false">'Central scenario'!AG105</f>
        <v>8147374146.46662</v>
      </c>
      <c r="F102" s="8" t="n">
        <f aca="false">E102/$B$14*100</f>
        <v>158.991021658986</v>
      </c>
      <c r="G102" s="7"/>
      <c r="H102" s="3" t="n">
        <f aca="false">H101</f>
        <v>52</v>
      </c>
      <c r="K102" s="8" t="n">
        <f aca="false">'High scenario'!AG105</f>
        <v>9627189696.54402</v>
      </c>
      <c r="L102" s="8" t="n">
        <f aca="false">K102/$B$14*100</f>
        <v>187.868716722947</v>
      </c>
      <c r="M102" s="7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8221041392.42769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9713466616.7207</v>
      </c>
      <c r="L103" s="6" t="n">
        <f aca="false">K103/$B$14*100</f>
        <v>189.552358033372</v>
      </c>
      <c r="M103" s="7"/>
    </row>
    <row r="104" customFormat="false" ht="12.8" hidden="false" customHeight="false" outlineLevel="0" collapsed="false">
      <c r="D104" s="7" t="n">
        <f aca="false">D100+1</f>
        <v>2038</v>
      </c>
      <c r="E104" s="8" t="n">
        <f aca="false">'Central scenario'!AG107</f>
        <v>8264099606.04796</v>
      </c>
      <c r="F104" s="8" t="n">
        <f aca="false">E104/$B$14*100</f>
        <v>161.268847586558</v>
      </c>
      <c r="G104" s="7"/>
      <c r="H104" s="3" t="n">
        <f aca="false">H103</f>
        <v>52</v>
      </c>
      <c r="K104" s="8" t="n">
        <f aca="false">'High scenario'!AG107</f>
        <v>9760188168.8302</v>
      </c>
      <c r="L104" s="8" t="n">
        <f aca="false">K104/$B$14*100</f>
        <v>190.464100537134</v>
      </c>
      <c r="M104" s="7"/>
    </row>
    <row r="105" customFormat="false" ht="12.8" hidden="false" customHeight="false" outlineLevel="0" collapsed="false">
      <c r="D105" s="7" t="n">
        <f aca="false">D101+1</f>
        <v>2038</v>
      </c>
      <c r="E105" s="8" t="n">
        <f aca="false">'Central scenario'!AG108</f>
        <v>8317820613.20073</v>
      </c>
      <c r="F105" s="8" t="n">
        <f aca="false">E105/$B$14*100</f>
        <v>162.317180173012</v>
      </c>
      <c r="G105" s="9" t="n">
        <f aca="false">AVERAGE(E103:E106)/AVERAGE(E99:E102)-1</f>
        <v>0.0266417853298162</v>
      </c>
      <c r="H105" s="3" t="n">
        <f aca="false">H104</f>
        <v>52</v>
      </c>
      <c r="K105" s="8" t="n">
        <f aca="false">'High scenario'!AG108</f>
        <v>9839821513.89293</v>
      </c>
      <c r="L105" s="8" t="n">
        <f aca="false">K105/$B$14*100</f>
        <v>192.01809654395</v>
      </c>
      <c r="M105" s="9" t="n">
        <f aca="false">AVERAGE(K103:K106)/AVERAGE(K99:K102)-1</f>
        <v>0.0307857595574026</v>
      </c>
    </row>
    <row r="106" customFormat="false" ht="12.8" hidden="false" customHeight="false" outlineLevel="0" collapsed="false">
      <c r="D106" s="7" t="n">
        <f aca="false">D102+1</f>
        <v>2038</v>
      </c>
      <c r="E106" s="8" t="n">
        <f aca="false">'Central scenario'!AG109</f>
        <v>8369170197.08125</v>
      </c>
      <c r="F106" s="8" t="n">
        <f aca="false">E106/$B$14*100</f>
        <v>163.319235885215</v>
      </c>
      <c r="G106" s="7"/>
      <c r="H106" s="3" t="n">
        <f aca="false">H105</f>
        <v>52</v>
      </c>
      <c r="K106" s="8" t="n">
        <f aca="false">'High scenario'!AG109</f>
        <v>9892506711.73773</v>
      </c>
      <c r="L106" s="8" t="n">
        <f aca="false">K106/$B$14*100</f>
        <v>193.046215945498</v>
      </c>
      <c r="M106" s="7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9962776730.10142</v>
      </c>
      <c r="L107" s="6" t="n">
        <f aca="false">K107/$B$14*100</f>
        <v>194.417492360548</v>
      </c>
      <c r="M107" s="7"/>
    </row>
    <row r="108" customFormat="false" ht="12.8" hidden="false" customHeight="false" outlineLevel="0" collapsed="false">
      <c r="D108" s="7" t="n">
        <f aca="false">D104+1</f>
        <v>2039</v>
      </c>
      <c r="E108" s="8" t="n">
        <f aca="false">'Central scenario'!AG111</f>
        <v>8400196828.01395</v>
      </c>
      <c r="F108" s="8" t="n">
        <f aca="false">E108/$B$14*100</f>
        <v>163.924701604838</v>
      </c>
      <c r="G108" s="7"/>
      <c r="H108" s="3" t="n">
        <f aca="false">H107</f>
        <v>52</v>
      </c>
      <c r="K108" s="8" t="n">
        <f aca="false">'High scenario'!AG111</f>
        <v>9993772784.80996</v>
      </c>
      <c r="L108" s="8" t="n">
        <f aca="false">K108/$B$14*100</f>
        <v>195.022361403864</v>
      </c>
      <c r="M108" s="7"/>
    </row>
    <row r="109" customFormat="false" ht="12.8" hidden="false" customHeight="false" outlineLevel="0" collapsed="false">
      <c r="D109" s="7" t="n">
        <f aca="false">D105+1</f>
        <v>2039</v>
      </c>
      <c r="E109" s="8" t="n">
        <f aca="false">'Central scenario'!AG112</f>
        <v>8424223958.19721</v>
      </c>
      <c r="F109" s="8" t="n">
        <f aca="false">E109/$B$14*100</f>
        <v>164.393576349841</v>
      </c>
      <c r="G109" s="9" t="n">
        <f aca="false">AVERAGE(E107:E110)/AVERAGE(E103:E106)-1</f>
        <v>0.0144221461404805</v>
      </c>
      <c r="H109" s="3" t="n">
        <f aca="false">H108</f>
        <v>52</v>
      </c>
      <c r="K109" s="8" t="n">
        <f aca="false">'High scenario'!AG112</f>
        <v>10112037294.2231</v>
      </c>
      <c r="L109" s="8" t="n">
        <f aca="false">K109/$B$14*100</f>
        <v>197.330220947266</v>
      </c>
      <c r="M109" s="9" t="n">
        <f aca="false">AVERAGE(K107:K110)/AVERAGE(K103:K106)-1</f>
        <v>0.0273794521209609</v>
      </c>
    </row>
    <row r="110" customFormat="false" ht="12.8" hidden="false" customHeight="false" outlineLevel="0" collapsed="false">
      <c r="D110" s="7" t="n">
        <f aca="false">D106+1</f>
        <v>2039</v>
      </c>
      <c r="E110" s="8" t="n">
        <f aca="false">'Central scenario'!AG113</f>
        <v>8437237040.35989</v>
      </c>
      <c r="F110" s="8" t="n">
        <f aca="false">E110/$B$14*100</f>
        <v>164.64751868645</v>
      </c>
      <c r="G110" s="7"/>
      <c r="H110" s="3" t="n">
        <f aca="false">H109</f>
        <v>52</v>
      </c>
      <c r="K110" s="8" t="n">
        <f aca="false">'High scenario'!AG113</f>
        <v>10210834536.757</v>
      </c>
      <c r="L110" s="8" t="n">
        <f aca="false">K110/$B$14*100</f>
        <v>199.258188688181</v>
      </c>
      <c r="M110" s="7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8435468895.09413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10226715198.1758</v>
      </c>
      <c r="L111" s="6" t="n">
        <f aca="false">K111/$B$14*100</f>
        <v>199.568090079501</v>
      </c>
      <c r="M111" s="7"/>
    </row>
    <row r="112" customFormat="false" ht="12.8" hidden="false" customHeight="false" outlineLevel="0" collapsed="false">
      <c r="D112" s="7" t="n">
        <f aca="false">D108+1</f>
        <v>2040</v>
      </c>
      <c r="E112" s="8" t="n">
        <f aca="false">'Central scenario'!AG115</f>
        <v>8480884714.53204</v>
      </c>
      <c r="F112" s="8" t="n">
        <f aca="false">E112/$B$14*100</f>
        <v>165.499276342956</v>
      </c>
      <c r="G112" s="7"/>
      <c r="H112" s="3" t="n">
        <f aca="false">H111</f>
        <v>52</v>
      </c>
      <c r="K112" s="8" t="n">
        <f aca="false">'High scenario'!AG115</f>
        <v>10317321509.3449</v>
      </c>
      <c r="L112" s="8" t="n">
        <f aca="false">K112/$B$14*100</f>
        <v>201.336216806291</v>
      </c>
      <c r="M112" s="7"/>
    </row>
    <row r="113" customFormat="false" ht="12.8" hidden="false" customHeight="false" outlineLevel="0" collapsed="false">
      <c r="D113" s="7" t="n">
        <f aca="false">D109+1</f>
        <v>2040</v>
      </c>
      <c r="E113" s="8" t="n">
        <f aca="false">'Central scenario'!AG116</f>
        <v>8543652754.33909</v>
      </c>
      <c r="F113" s="8" t="n">
        <f aca="false">E113/$B$14*100</f>
        <v>166.72415623641</v>
      </c>
      <c r="G113" s="9" t="n">
        <f aca="false">AVERAGE(E111:E114)/AVERAGE(E107:E110)-1</f>
        <v>0.0120518790484048</v>
      </c>
      <c r="H113" s="3" t="n">
        <f aca="false">H112</f>
        <v>52</v>
      </c>
      <c r="K113" s="8" t="n">
        <f aca="false">'High scenario'!AG116</f>
        <v>10346832950.7962</v>
      </c>
      <c r="L113" s="8" t="n">
        <f aca="false">K113/$B$14*100</f>
        <v>201.912114530224</v>
      </c>
      <c r="M113" s="9" t="n">
        <f aca="false">AVERAGE(K111:K114)/AVERAGE(K107:K110)-1</f>
        <v>0.026099586088842</v>
      </c>
    </row>
    <row r="114" customFormat="false" ht="12.8" hidden="false" customHeight="false" outlineLevel="0" collapsed="false">
      <c r="D114" s="7" t="n">
        <f aca="false">D110+1</f>
        <v>2040</v>
      </c>
      <c r="E114" s="8" t="n">
        <f aca="false">'Central scenario'!AG117</f>
        <v>8596091077.48773</v>
      </c>
      <c r="F114" s="8" t="n">
        <f aca="false">E114/$B$14*100</f>
        <v>167.747458029307</v>
      </c>
      <c r="G114" s="7"/>
      <c r="H114" s="3" t="n">
        <f aca="false">H113</f>
        <v>52</v>
      </c>
      <c r="K114" s="8" t="n">
        <f aca="false">'High scenario'!AG117</f>
        <v>10439827912.6004</v>
      </c>
      <c r="L114" s="8" t="n">
        <f aca="false">K114/$B$14*100</f>
        <v>203.726854312709</v>
      </c>
      <c r="M114" s="7"/>
    </row>
    <row r="115" customFormat="false" ht="12.8" hidden="false" customHeight="false" outlineLevel="0" collapsed="false">
      <c r="K115" s="12"/>
    </row>
    <row r="116" customFormat="false" ht="12.8" hidden="false" customHeight="false" outlineLevel="0" collapsed="false">
      <c r="K116" s="12"/>
    </row>
    <row r="117" customFormat="false" ht="12.8" hidden="false" customHeight="false" outlineLevel="0" collapsed="false">
      <c r="K117" s="12"/>
    </row>
    <row r="118" customFormat="false" ht="12.8" hidden="false" customHeight="false" outlineLevel="0" collapsed="false">
      <c r="K118" s="12"/>
    </row>
    <row r="119" customFormat="false" ht="12.8" hidden="false" customHeight="false" outlineLevel="0" collapsed="false">
      <c r="K119" s="12"/>
    </row>
    <row r="120" customFormat="false" ht="12.8" hidden="false" customHeight="false" outlineLevel="0" collapsed="false">
      <c r="K120" s="12"/>
    </row>
    <row r="121" customFormat="false" ht="12.8" hidden="false" customHeight="false" outlineLevel="0" collapsed="false">
      <c r="K121" s="12"/>
    </row>
    <row r="122" customFormat="false" ht="12.8" hidden="false" customHeight="false" outlineLevel="0" collapsed="false">
      <c r="K12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8.921875" defaultRowHeight="12.8" zeroHeight="false" outlineLevelRow="0" outlineLevelCol="0"/>
  <cols>
    <col collapsed="false" customWidth="true" hidden="false" outlineLevel="0" max="6" min="5" style="32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3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7"/>
      <c r="B9" s="107" t="n">
        <v>2015</v>
      </c>
      <c r="C9" s="7" t="n">
        <v>1</v>
      </c>
      <c r="D9" s="107" t="n">
        <v>161</v>
      </c>
      <c r="E9" s="97" t="n">
        <v>18004034.2271816</v>
      </c>
      <c r="F9" s="97" t="n">
        <v>135449.214417351</v>
      </c>
      <c r="G9" s="42" t="n">
        <f aca="false">E9-F9*0.7</f>
        <v>17909219.7770895</v>
      </c>
      <c r="H9" s="8"/>
      <c r="I9" s="108"/>
      <c r="J9" s="42" t="n">
        <f aca="false">G9*3.8235866717</f>
        <v>68477454.0402253</v>
      </c>
      <c r="K9" s="8"/>
      <c r="L9" s="108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07" t="n">
        <v>2015</v>
      </c>
      <c r="C10" s="7" t="n">
        <v>2</v>
      </c>
      <c r="D10" s="107" t="n">
        <v>162</v>
      </c>
      <c r="E10" s="97" t="n">
        <v>22160667.129279</v>
      </c>
      <c r="F10" s="97" t="n">
        <v>151084.142402353</v>
      </c>
      <c r="G10" s="42" t="n">
        <f aca="false">E10-F10*0.7</f>
        <v>22054908.2295973</v>
      </c>
      <c r="H10" s="8" t="s">
        <v>127</v>
      </c>
      <c r="I10" s="108" t="n">
        <f aca="false">AVERAGE(I3:I8)</f>
        <v>3.82358667172555</v>
      </c>
      <c r="J10" s="42" t="n">
        <f aca="false">G10*3.8235866717</f>
        <v>84328853.1522549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07" t="n">
        <v>2015</v>
      </c>
      <c r="C11" s="7" t="n">
        <v>3</v>
      </c>
      <c r="D11" s="107" t="n">
        <v>163</v>
      </c>
      <c r="E11" s="97" t="n">
        <v>20241474.6608547</v>
      </c>
      <c r="F11" s="97" t="n">
        <v>149343.027816335</v>
      </c>
      <c r="G11" s="42" t="n">
        <f aca="false">E11-F11*0.7</f>
        <v>20136934.5413833</v>
      </c>
      <c r="H11" s="8" t="n">
        <v>76520057</v>
      </c>
      <c r="I11" s="42"/>
      <c r="J11" s="42" t="n">
        <f aca="false">G11*3.8235866717</f>
        <v>76995314.5213285</v>
      </c>
      <c r="K11" s="8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07" t="n">
        <v>2015</v>
      </c>
      <c r="C12" s="7" t="n">
        <v>4</v>
      </c>
      <c r="D12" s="107" t="n">
        <v>164</v>
      </c>
      <c r="E12" s="97" t="n">
        <v>23722644.8086565</v>
      </c>
      <c r="F12" s="97" t="n">
        <v>146563.952510206</v>
      </c>
      <c r="G12" s="42" t="n">
        <f aca="false">E12-F12*0.7</f>
        <v>23620050.0418994</v>
      </c>
      <c r="H12" s="8" t="n">
        <v>81658874</v>
      </c>
      <c r="I12" s="42"/>
      <c r="J12" s="42" t="n">
        <f aca="false">G12*3.8235866717</f>
        <v>90313308.5250934</v>
      </c>
      <c r="K12" s="8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19331318.9269655</v>
      </c>
      <c r="F13" s="95" t="n">
        <v>140377.525227439</v>
      </c>
      <c r="G13" s="35" t="n">
        <f aca="false">E13-F13*0.7</f>
        <v>19233054.6593063</v>
      </c>
      <c r="H13" s="35" t="n">
        <v>71384639</v>
      </c>
      <c r="I13" s="35"/>
      <c r="J13" s="35" t="n">
        <f aca="false">G13*3.8235866717</f>
        <v>73539251.4514011</v>
      </c>
      <c r="K13" s="6" t="n">
        <v>399060</v>
      </c>
      <c r="L13" s="35"/>
      <c r="M13" s="35" t="n">
        <f aca="false">F13*2.511711692</f>
        <v>352587.871407783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22042352.8766765</v>
      </c>
      <c r="F14" s="97" t="n"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19234129.6394673</v>
      </c>
      <c r="F15" s="97" t="n"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8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22573512.1008919</v>
      </c>
      <c r="F16" s="97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19517575.3041269</v>
      </c>
      <c r="F17" s="95" t="n">
        <v>123378.287154311</v>
      </c>
      <c r="G17" s="35" t="n">
        <f aca="false">E17-F17*0.7</f>
        <v>19431210.5031188</v>
      </c>
      <c r="H17" s="35" t="n">
        <v>74434596</v>
      </c>
      <c r="I17" s="35"/>
      <c r="J17" s="35" t="n">
        <f aca="false">G17*3.8235866717</f>
        <v>74296917.4947223</v>
      </c>
      <c r="K17" s="6" t="n">
        <v>462191</v>
      </c>
      <c r="L17" s="35"/>
      <c r="M17" s="35" t="n">
        <f aca="false">F17*2.511711692</f>
        <v>309890.686384417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23345722.4547066</v>
      </c>
      <c r="F18" s="97" t="n"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8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20685758.7576831</v>
      </c>
      <c r="F19" s="97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24447912.8962081</v>
      </c>
      <c r="F20" s="97" t="n"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19576875.4819577</v>
      </c>
      <c r="F21" s="95" t="n">
        <v>129450.461885458</v>
      </c>
      <c r="G21" s="35" t="n">
        <f aca="false">E21-F21*0.7</f>
        <v>19486260.1586378</v>
      </c>
      <c r="H21" s="35"/>
      <c r="I21" s="35"/>
      <c r="J21" s="35" t="n">
        <f aca="false">G21*3.8235866717</f>
        <v>74507404.6238464</v>
      </c>
      <c r="K21" s="6"/>
      <c r="L21" s="35"/>
      <c r="M21" s="35" t="n">
        <f aca="false">F21*2.511711692</f>
        <v>325142.238652504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22220331.7878667</v>
      </c>
      <c r="F22" s="97" t="n"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8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18301844.9884928</v>
      </c>
      <c r="F23" s="97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8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19945772.1285218</v>
      </c>
      <c r="F24" s="97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8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15748980.9767565</v>
      </c>
      <c r="F25" s="95" t="n">
        <v>112983.375310289</v>
      </c>
      <c r="G25" s="35" t="n">
        <f aca="false">E25-F25*0.7</f>
        <v>15669892.6140393</v>
      </c>
      <c r="H25" s="35"/>
      <c r="I25" s="35"/>
      <c r="J25" s="35" t="n">
        <f aca="false">G25*3.8235866717</f>
        <v>59915192.5460109</v>
      </c>
      <c r="K25" s="6"/>
      <c r="L25" s="35"/>
      <c r="M25" s="35" t="n">
        <f aca="false">F25*2.511711692</f>
        <v>283781.664768478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18646926.2542344</v>
      </c>
      <c r="F26" s="97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8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15997402.2056668</v>
      </c>
      <c r="F27" s="97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8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18669097.0259459</v>
      </c>
      <c r="F28" s="97" t="n">
        <v>110993.20327168</v>
      </c>
      <c r="G28" s="42" t="n">
        <f aca="false">E28-F28*0.7</f>
        <v>18591401.7836558</v>
      </c>
      <c r="H28" s="42"/>
      <c r="I28" s="42"/>
      <c r="J28" s="42" t="n">
        <f aca="false">G28*3.8235866717</f>
        <v>71085836.0682058</v>
      </c>
      <c r="K28" s="8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14491143.5175283</v>
      </c>
      <c r="F29" s="95" t="n">
        <v>113354.394990381</v>
      </c>
      <c r="G29" s="35" t="n">
        <f aca="false">E29-F29*0.7</f>
        <v>14411795.441035</v>
      </c>
      <c r="H29" s="35"/>
      <c r="I29" s="35"/>
      <c r="J29" s="35" t="n">
        <f aca="false">G29*3.8235866717</f>
        <v>55104748.9636083</v>
      </c>
      <c r="K29" s="6"/>
      <c r="L29" s="35"/>
      <c r="M29" s="35" t="n">
        <f aca="false">F29*2.511711692</f>
        <v>284713.559236925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17540788.3835889</v>
      </c>
      <c r="F30" s="97" t="n">
        <v>114714.574752468</v>
      </c>
      <c r="G30" s="42" t="n">
        <f aca="false">E30-F30*0.7</f>
        <v>17460488.1812622</v>
      </c>
      <c r="H30" s="42"/>
      <c r="I30" s="42"/>
      <c r="J30" s="42" t="n">
        <f aca="false">G30*3.8235866717</f>
        <v>66761689.8912494</v>
      </c>
      <c r="K30" s="8"/>
      <c r="L30" s="42"/>
      <c r="M30" s="42" t="n">
        <f aca="false">F30*2.511711692</f>
        <v>288129.938648581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15390804.2870487</v>
      </c>
      <c r="F31" s="97" t="n">
        <v>115536.075994737</v>
      </c>
      <c r="G31" s="42" t="n">
        <f aca="false">E31-F31*0.7</f>
        <v>15309929.0338524</v>
      </c>
      <c r="H31" s="42"/>
      <c r="I31" s="42"/>
      <c r="J31" s="42" t="n">
        <f aca="false">G31*3.8235866717</f>
        <v>58538840.5985107</v>
      </c>
      <c r="K31" s="8"/>
      <c r="L31" s="42"/>
      <c r="M31" s="42" t="n">
        <f aca="false">F31*2.511711692</f>
        <v>290193.312923782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18283930.5240571</v>
      </c>
      <c r="F32" s="97" t="n">
        <v>119620.674074767</v>
      </c>
      <c r="G32" s="42" t="n">
        <f aca="false">E32-F32*0.7</f>
        <v>18200196.0522048</v>
      </c>
      <c r="H32" s="42"/>
      <c r="I32" s="42"/>
      <c r="J32" s="42" t="n">
        <f aca="false">G32*3.8235866717</f>
        <v>69590027.0475371</v>
      </c>
      <c r="K32" s="8"/>
      <c r="L32" s="42"/>
      <c r="M32" s="42" t="n">
        <f aca="false">F32*2.511711692</f>
        <v>300452.645678513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14311490.0366936</v>
      </c>
      <c r="F33" s="95" t="n">
        <v>121224.164502983</v>
      </c>
      <c r="G33" s="35" t="n">
        <f aca="false">E33-F33*0.7</f>
        <v>14226633.1215415</v>
      </c>
      <c r="H33" s="35"/>
      <c r="I33" s="35"/>
      <c r="J33" s="35" t="n">
        <f aca="false">G33*3.8235866717</f>
        <v>54396764.7866919</v>
      </c>
      <c r="K33" s="6"/>
      <c r="L33" s="35"/>
      <c r="M33" s="35" t="n">
        <f aca="false">F33*2.511711692</f>
        <v>304480.151335074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17121240.0605702</v>
      </c>
      <c r="F34" s="97" t="n">
        <v>118732.691914753</v>
      </c>
      <c r="G34" s="42" t="n">
        <f aca="false">E34-F34*0.7</f>
        <v>17038127.1762299</v>
      </c>
      <c r="H34" s="42"/>
      <c r="I34" s="42"/>
      <c r="J34" s="42" t="n">
        <f aca="false">G34*3.8235866717</f>
        <v>65146755.9817621</v>
      </c>
      <c r="K34" s="8"/>
      <c r="L34" s="42"/>
      <c r="M34" s="42" t="n">
        <f aca="false">F34*2.511711692</f>
        <v>298222.290504918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15111632.4949069</v>
      </c>
      <c r="F35" s="97" t="n">
        <v>114906.591842127</v>
      </c>
      <c r="G35" s="42" t="n">
        <f aca="false">E35-F35*0.7</f>
        <v>15031197.8806174</v>
      </c>
      <c r="H35" s="42"/>
      <c r="I35" s="42"/>
      <c r="J35" s="42" t="n">
        <f aca="false">G35*3.8235866717</f>
        <v>57473087.8760139</v>
      </c>
      <c r="K35" s="8"/>
      <c r="L35" s="42"/>
      <c r="M35" s="42" t="n">
        <f aca="false">F35*2.511711692</f>
        <v>288612.230217743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18345365.5559823</v>
      </c>
      <c r="F36" s="97" t="n">
        <v>110842.210785615</v>
      </c>
      <c r="G36" s="42" t="n">
        <f aca="false">E36-F36*0.7</f>
        <v>18267776.0084323</v>
      </c>
      <c r="H36" s="42"/>
      <c r="I36" s="42"/>
      <c r="J36" s="42" t="n">
        <f aca="false">G36*3.8235866717</f>
        <v>69848424.8674429</v>
      </c>
      <c r="K36" s="8"/>
      <c r="L36" s="42"/>
      <c r="M36" s="42" t="n">
        <f aca="false">F36*2.511711692</f>
        <v>278403.676797357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14169731.5324393</v>
      </c>
      <c r="F37" s="95" t="n">
        <v>114700.076288004</v>
      </c>
      <c r="G37" s="35" t="n">
        <f aca="false">E37-F37*0.7</f>
        <v>14089441.4790377</v>
      </c>
      <c r="H37" s="35"/>
      <c r="I37" s="35"/>
      <c r="J37" s="35" t="n">
        <f aca="false">G37*3.8235866717</f>
        <v>53872200.6509458</v>
      </c>
      <c r="K37" s="6"/>
      <c r="L37" s="35"/>
      <c r="M37" s="35" t="n">
        <f aca="false">F37*2.511711692</f>
        <v>288093.522685871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17012031.0417487</v>
      </c>
      <c r="F38" s="97" t="n">
        <v>116110.32647157</v>
      </c>
      <c r="G38" s="42" t="n">
        <f aca="false">E38-F38*0.7</f>
        <v>16930753.8132186</v>
      </c>
      <c r="H38" s="42"/>
      <c r="I38" s="42"/>
      <c r="J38" s="42" t="n">
        <f aca="false">G38*3.8235866717</f>
        <v>64736204.6220565</v>
      </c>
      <c r="K38" s="8"/>
      <c r="L38" s="42"/>
      <c r="M38" s="42" t="n">
        <f aca="false">F38*2.511711692</f>
        <v>291635.664560581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14951605.9045559</v>
      </c>
      <c r="F39" s="97" t="n">
        <v>117114.010021664</v>
      </c>
      <c r="G39" s="42" t="n">
        <f aca="false">E39-F39*0.7</f>
        <v>14869626.0975408</v>
      </c>
      <c r="H39" s="42"/>
      <c r="I39" s="42"/>
      <c r="J39" s="42" t="n">
        <f aca="false">G39*3.8235866717</f>
        <v>56855304.1597193</v>
      </c>
      <c r="K39" s="8"/>
      <c r="L39" s="42"/>
      <c r="M39" s="42" t="n">
        <f aca="false">F39*2.511711692</f>
        <v>294156.628268418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17811074.8203425</v>
      </c>
      <c r="F40" s="97" t="n">
        <v>122828.894648012</v>
      </c>
      <c r="G40" s="42" t="n">
        <f aca="false">E40-F40*0.7</f>
        <v>17725094.5940889</v>
      </c>
      <c r="H40" s="42"/>
      <c r="I40" s="42"/>
      <c r="J40" s="42" t="n">
        <f aca="false">G40*3.8235866717</f>
        <v>67773435.4445799</v>
      </c>
      <c r="K40" s="8"/>
      <c r="L40" s="42"/>
      <c r="M40" s="42" t="n">
        <f aca="false">F40*2.511711692</f>
        <v>308510.770802848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14930862.2011172</v>
      </c>
      <c r="F41" s="95" t="n">
        <v>123469.884842612</v>
      </c>
      <c r="G41" s="35" t="n">
        <f aca="false">E41-F41*0.7</f>
        <v>14844433.2817273</v>
      </c>
      <c r="H41" s="35"/>
      <c r="I41" s="35"/>
      <c r="J41" s="35" t="n">
        <f aca="false">G41*3.8235866717</f>
        <v>56758977.2449526</v>
      </c>
      <c r="K41" s="6"/>
      <c r="L41" s="35"/>
      <c r="M41" s="35" t="n">
        <f aca="false">F41*2.511711692</f>
        <v>310120.753369083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17797844.254291</v>
      </c>
      <c r="F42" s="97" t="n">
        <v>128363.548655745</v>
      </c>
      <c r="G42" s="42" t="n">
        <f aca="false">E42-F42*0.7</f>
        <v>17707989.770232</v>
      </c>
      <c r="H42" s="42"/>
      <c r="I42" s="42"/>
      <c r="J42" s="42" t="n">
        <f aca="false">G42*3.8235866717</f>
        <v>67708033.6680589</v>
      </c>
      <c r="K42" s="8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15596559.546981</v>
      </c>
      <c r="F43" s="97" t="n">
        <v>131716.657398731</v>
      </c>
      <c r="G43" s="42" t="n">
        <f aca="false">E43-F43*0.7</f>
        <v>15504357.8868019</v>
      </c>
      <c r="H43" s="42"/>
      <c r="I43" s="42"/>
      <c r="J43" s="42" t="n">
        <f aca="false">G43*3.8235866717</f>
        <v>59282256.1692426</v>
      </c>
      <c r="K43" s="8"/>
      <c r="L43" s="42"/>
      <c r="M43" s="42" t="n">
        <f aca="false">F43*2.511711692</f>
        <v>330834.268419552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18927953.2778889</v>
      </c>
      <c r="F44" s="97" t="n">
        <v>123911.834715887</v>
      </c>
      <c r="G44" s="42" t="n">
        <f aca="false">E44-F44*0.7</f>
        <v>18841214.9935878</v>
      </c>
      <c r="H44" s="42"/>
      <c r="I44" s="42"/>
      <c r="J44" s="42" t="n">
        <f aca="false">G44*3.8235866717</f>
        <v>72041018.5281164</v>
      </c>
      <c r="K44" s="8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16116253.6179627</v>
      </c>
      <c r="F45" s="95" t="n">
        <v>126031.724186494</v>
      </c>
      <c r="G45" s="35" t="n">
        <f aca="false">E45-F45*0.7</f>
        <v>16028031.4110321</v>
      </c>
      <c r="H45" s="35"/>
      <c r="I45" s="35"/>
      <c r="J45" s="35" t="n">
        <f aca="false">G45*3.8235866717</f>
        <v>61284567.2768114</v>
      </c>
      <c r="K45" s="6"/>
      <c r="L45" s="35"/>
      <c r="M45" s="35" t="n">
        <f aca="false">F45*2.511711692</f>
        <v>316555.355202135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18933262.112627</v>
      </c>
      <c r="F46" s="97" t="n">
        <v>132249.017068676</v>
      </c>
      <c r="G46" s="42" t="n">
        <f aca="false">E46-F46*0.7</f>
        <v>18840687.800679</v>
      </c>
      <c r="H46" s="42"/>
      <c r="I46" s="42"/>
      <c r="J46" s="42" t="n">
        <f aca="false">G46*3.8235866717</f>
        <v>72039002.7603368</v>
      </c>
      <c r="K46" s="8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16299398.3314292</v>
      </c>
      <c r="F47" s="97" t="n">
        <v>136410.976063059</v>
      </c>
      <c r="G47" s="42" t="n">
        <f aca="false">E47-F47*0.7</f>
        <v>16203910.6481851</v>
      </c>
      <c r="H47" s="42"/>
      <c r="I47" s="42"/>
      <c r="J47" s="42" t="n">
        <f aca="false">G47*3.8235866717</f>
        <v>61957056.7838181</v>
      </c>
      <c r="K47" s="8"/>
      <c r="L47" s="42"/>
      <c r="M47" s="42" t="n">
        <f aca="false">F47*2.511711692</f>
        <v>342625.043494718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19374295.7115744</v>
      </c>
      <c r="F48" s="97" t="n">
        <v>134666.063005173</v>
      </c>
      <c r="G48" s="42" t="n">
        <f aca="false">E48-F48*0.7</f>
        <v>19280029.4674708</v>
      </c>
      <c r="H48" s="42"/>
      <c r="I48" s="42"/>
      <c r="J48" s="42" t="n">
        <f aca="false">G48*3.8235866717</f>
        <v>73718863.7018045</v>
      </c>
      <c r="K48" s="8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16523038.5573194</v>
      </c>
      <c r="F49" s="95" t="n">
        <v>133668.68910997</v>
      </c>
      <c r="G49" s="35" t="n">
        <f aca="false">E49-F49*0.7</f>
        <v>16429470.4749424</v>
      </c>
      <c r="H49" s="35"/>
      <c r="I49" s="35"/>
      <c r="J49" s="35" t="n">
        <f aca="false">G49*3.8235866717</f>
        <v>62819504.3310784</v>
      </c>
      <c r="K49" s="6"/>
      <c r="L49" s="35"/>
      <c r="M49" s="35" t="n">
        <f aca="false">F49*2.511711692</f>
        <v>335737.209291824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19578144.0334985</v>
      </c>
      <c r="F50" s="97" t="n">
        <v>135461.288217548</v>
      </c>
      <c r="G50" s="42" t="n">
        <f aca="false">E50-F50*0.7</f>
        <v>19483321.1317462</v>
      </c>
      <c r="H50" s="42"/>
      <c r="I50" s="42"/>
      <c r="J50" s="42" t="n">
        <f aca="false">G50*3.8235866717</f>
        <v>74496166.9997958</v>
      </c>
      <c r="K50" s="8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16867287.8753061</v>
      </c>
      <c r="F51" s="97" t="n">
        <v>138046.293864614</v>
      </c>
      <c r="G51" s="42" t="n">
        <f aca="false">E51-F51*0.7</f>
        <v>16770655.4696008</v>
      </c>
      <c r="H51" s="42"/>
      <c r="I51" s="42"/>
      <c r="J51" s="42" t="n">
        <f aca="false">G51*3.8235866717</f>
        <v>64124054.7292385</v>
      </c>
      <c r="K51" s="8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20178746.3925768</v>
      </c>
      <c r="F52" s="97" t="n">
        <v>131359.436167404</v>
      </c>
      <c r="G52" s="42" t="n">
        <f aca="false">E52-F52*0.7</f>
        <v>20086794.7872596</v>
      </c>
      <c r="H52" s="42"/>
      <c r="I52" s="42"/>
      <c r="J52" s="42" t="n">
        <f aca="false">G52*3.8235866717</f>
        <v>76803600.8257389</v>
      </c>
      <c r="K52" s="8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17310034.8745377</v>
      </c>
      <c r="F53" s="95" t="n">
        <v>137909.253716846</v>
      </c>
      <c r="G53" s="35" t="n">
        <f aca="false">E53-F53*0.7</f>
        <v>17213498.3969359</v>
      </c>
      <c r="H53" s="35"/>
      <c r="I53" s="35"/>
      <c r="J53" s="35" t="n">
        <f aca="false">G53*3.8235866717</f>
        <v>65817303.0438536</v>
      </c>
      <c r="K53" s="6"/>
      <c r="L53" s="35"/>
      <c r="M53" s="35" t="n">
        <f aca="false">F53*2.511711692</f>
        <v>346388.284995597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20543192.5365148</v>
      </c>
      <c r="F54" s="97" t="n">
        <v>140521.582673039</v>
      </c>
      <c r="G54" s="42" t="n">
        <f aca="false">E54-F54*0.7</f>
        <v>20444827.4286436</v>
      </c>
      <c r="H54" s="42"/>
      <c r="I54" s="42"/>
      <c r="J54" s="42" t="n">
        <f aca="false">G54*3.8235866717</f>
        <v>78172569.6613684</v>
      </c>
      <c r="K54" s="8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17701220.6865295</v>
      </c>
      <c r="F55" s="97" t="n">
        <v>141952.917148635</v>
      </c>
      <c r="G55" s="42" t="n">
        <f aca="false">E55-F55*0.7</f>
        <v>17601853.6445255</v>
      </c>
      <c r="H55" s="42"/>
      <c r="I55" s="42"/>
      <c r="J55" s="42" t="n">
        <f aca="false">G55*3.8235866717</f>
        <v>67302212.9924216</v>
      </c>
      <c r="K55" s="8"/>
      <c r="L55" s="42"/>
      <c r="M55" s="42" t="n">
        <f aca="false">F55*2.511711692</f>
        <v>356544.801715733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20840291.7786995</v>
      </c>
      <c r="F56" s="97" t="n">
        <v>144060.853193646</v>
      </c>
      <c r="G56" s="42" t="n">
        <f aca="false">E56-F56*0.7</f>
        <v>20739449.1814639</v>
      </c>
      <c r="H56" s="42"/>
      <c r="I56" s="42"/>
      <c r="J56" s="42" t="n">
        <f aca="false">G56*3.8235866717</f>
        <v>79299081.4686449</v>
      </c>
      <c r="K56" s="8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17989305.4157652</v>
      </c>
      <c r="F57" s="95" t="n">
        <v>145723.770207909</v>
      </c>
      <c r="G57" s="35" t="n">
        <f aca="false">E57-F57*0.7</f>
        <v>17887298.7766196</v>
      </c>
      <c r="H57" s="35"/>
      <c r="I57" s="35"/>
      <c r="J57" s="35" t="n">
        <f aca="false">G57*3.8235866717</f>
        <v>68393637.1949986</v>
      </c>
      <c r="K57" s="6"/>
      <c r="L57" s="35"/>
      <c r="M57" s="35" t="n">
        <f aca="false">F57*2.511711692</f>
        <v>366016.097433525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21292544.3863181</v>
      </c>
      <c r="F58" s="97" t="n">
        <v>145745.177683557</v>
      </c>
      <c r="G58" s="42" t="n">
        <f aca="false">E58-F58*0.7</f>
        <v>21190522.7619396</v>
      </c>
      <c r="H58" s="42"/>
      <c r="I58" s="42"/>
      <c r="J58" s="42" t="n">
        <f aca="false">G58*3.8235866717</f>
        <v>81023800.3989078</v>
      </c>
      <c r="K58" s="8"/>
      <c r="L58" s="42"/>
      <c r="M58" s="42" t="n">
        <f aca="false">F58*2.511711692</f>
        <v>366069.866840408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18290839.9607645</v>
      </c>
      <c r="F59" s="97" t="n">
        <v>148641.870476704</v>
      </c>
      <c r="G59" s="42" t="n">
        <f aca="false">E59-F59*0.7</f>
        <v>18186790.6514308</v>
      </c>
      <c r="H59" s="42"/>
      <c r="I59" s="42"/>
      <c r="J59" s="42" t="n">
        <f aca="false">G59*3.8235866717</f>
        <v>69538770.3358089</v>
      </c>
      <c r="K59" s="8"/>
      <c r="L59" s="42"/>
      <c r="M59" s="42" t="n">
        <f aca="false">F59*2.511711692</f>
        <v>373345.523997088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21658917.6399528</v>
      </c>
      <c r="F60" s="97" t="n">
        <v>148848.994601097</v>
      </c>
      <c r="G60" s="42" t="n">
        <f aca="false">E60-F60*0.7</f>
        <v>21554723.343732</v>
      </c>
      <c r="H60" s="42"/>
      <c r="I60" s="42"/>
      <c r="J60" s="42" t="n">
        <f aca="false">G60*3.8235866717</f>
        <v>82416352.8892746</v>
      </c>
      <c r="K60" s="8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18816351.8338623</v>
      </c>
      <c r="F61" s="95" t="n">
        <v>149018.224512584</v>
      </c>
      <c r="G61" s="35" t="n">
        <f aca="false">E61-F61*0.7</f>
        <v>18712039.0767035</v>
      </c>
      <c r="H61" s="35"/>
      <c r="I61" s="35"/>
      <c r="J61" s="35" t="n">
        <f aca="false">G61*3.8235866717</f>
        <v>71547103.2140129</v>
      </c>
      <c r="K61" s="6"/>
      <c r="L61" s="35"/>
      <c r="M61" s="35" t="n">
        <f aca="false">F61*2.511711692</f>
        <v>374290.816829338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21998190.1100082</v>
      </c>
      <c r="F62" s="97" t="n">
        <v>153747.486726559</v>
      </c>
      <c r="G62" s="42" t="n">
        <f aca="false">E62-F62*0.7</f>
        <v>21890566.8692996</v>
      </c>
      <c r="H62" s="42"/>
      <c r="I62" s="42"/>
      <c r="J62" s="42" t="n">
        <f aca="false">G62*3.8235866717</f>
        <v>83700479.7174116</v>
      </c>
      <c r="K62" s="8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19032444.595919</v>
      </c>
      <c r="F63" s="97" t="n">
        <v>153213.829847658</v>
      </c>
      <c r="G63" s="42" t="n">
        <f aca="false">E63-F63*0.7</f>
        <v>18925194.9150257</v>
      </c>
      <c r="H63" s="42"/>
      <c r="I63" s="42"/>
      <c r="J63" s="42" t="n">
        <f aca="false">G63*3.8235866717</f>
        <v>72362123.0364167</v>
      </c>
      <c r="K63" s="8"/>
      <c r="L63" s="42"/>
      <c r="M63" s="42" t="n">
        <f aca="false">F63*2.511711692</f>
        <v>384828.96780446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22590864.4216688</v>
      </c>
      <c r="F64" s="97" t="n">
        <v>153491.948512064</v>
      </c>
      <c r="G64" s="42" t="n">
        <f aca="false">E64-F64*0.7</f>
        <v>22483420.0577104</v>
      </c>
      <c r="H64" s="42"/>
      <c r="I64" s="42"/>
      <c r="J64" s="42" t="n">
        <f aca="false">G64*3.8235866717</f>
        <v>85967305.2668938</v>
      </c>
      <c r="K64" s="8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19590864.0603041</v>
      </c>
      <c r="F65" s="95" t="n">
        <v>149247.323744645</v>
      </c>
      <c r="G65" s="35" t="n">
        <f aca="false">E65-F65*0.7</f>
        <v>19486390.9336829</v>
      </c>
      <c r="H65" s="35"/>
      <c r="I65" s="35"/>
      <c r="J65" s="35" t="n">
        <f aca="false">G65*3.8235866717</f>
        <v>74507904.6535656</v>
      </c>
      <c r="K65" s="6"/>
      <c r="L65" s="35"/>
      <c r="M65" s="35" t="n">
        <f aca="false">F65*2.511711692</f>
        <v>374866.248049134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23077926.5514202</v>
      </c>
      <c r="F66" s="97" t="n">
        <v>151819.726189782</v>
      </c>
      <c r="G66" s="42" t="n">
        <f aca="false">E66-F66*0.7</f>
        <v>22971652.7430873</v>
      </c>
      <c r="H66" s="42"/>
      <c r="I66" s="42"/>
      <c r="J66" s="42" t="n">
        <f aca="false">G66*3.8235866717</f>
        <v>87834105.2553895</v>
      </c>
      <c r="K66" s="8"/>
      <c r="L66" s="42"/>
      <c r="M66" s="42" t="n">
        <f aca="false">F66*2.511711692</f>
        <v>381327.381347113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19973407.5575163</v>
      </c>
      <c r="F67" s="97" t="n">
        <v>154047.010089438</v>
      </c>
      <c r="G67" s="42" t="n">
        <f aca="false">E67-F67*0.7</f>
        <v>19865574.6504537</v>
      </c>
      <c r="H67" s="42"/>
      <c r="I67" s="42"/>
      <c r="J67" s="42" t="n">
        <f aca="false">G67*3.8235866717</f>
        <v>75957746.459136</v>
      </c>
      <c r="K67" s="8"/>
      <c r="L67" s="42"/>
      <c r="M67" s="42" t="n">
        <f aca="false">F67*2.511711692</f>
        <v>386921.676359284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23595766.4777321</v>
      </c>
      <c r="F68" s="97" t="n">
        <v>154590.098764526</v>
      </c>
      <c r="G68" s="42" t="n">
        <f aca="false">E68-F68*0.7</f>
        <v>23487553.4085969</v>
      </c>
      <c r="H68" s="42"/>
      <c r="I68" s="42"/>
      <c r="J68" s="42" t="n">
        <f aca="false">G68*3.8235866717</f>
        <v>89806696.1639532</v>
      </c>
      <c r="K68" s="8"/>
      <c r="L68" s="42"/>
      <c r="M68" s="42" t="n">
        <f aca="false">F68*2.511711692</f>
        <v>388285.758534293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20345664.9939971</v>
      </c>
      <c r="F69" s="95" t="n">
        <v>156985.35884132</v>
      </c>
      <c r="G69" s="35" t="n">
        <f aca="false">E69-F69*0.7</f>
        <v>20235775.2428082</v>
      </c>
      <c r="H69" s="35"/>
      <c r="I69" s="35"/>
      <c r="J69" s="35" t="n">
        <f aca="false">G69*3.8235866717</f>
        <v>77373240.5099181</v>
      </c>
      <c r="K69" s="6"/>
      <c r="L69" s="35"/>
      <c r="M69" s="35" t="n">
        <f aca="false">F69*2.511711692</f>
        <v>394301.961274559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23868602.3195532</v>
      </c>
      <c r="F70" s="97" t="n">
        <v>157650.974013996</v>
      </c>
      <c r="G70" s="42" t="n">
        <f aca="false">E70-F70*0.7</f>
        <v>23758246.6377434</v>
      </c>
      <c r="H70" s="42"/>
      <c r="I70" s="42"/>
      <c r="J70" s="42" t="n">
        <f aca="false">G70*3.8235866717</f>
        <v>90841715.1870371</v>
      </c>
      <c r="K70" s="8"/>
      <c r="L70" s="42"/>
      <c r="M70" s="42" t="n">
        <f aca="false">F70*2.511711692</f>
        <v>395973.794686141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20553133.7117188</v>
      </c>
      <c r="F71" s="97" t="n">
        <v>158373.110175029</v>
      </c>
      <c r="G71" s="42" t="n">
        <f aca="false">E71-F71*0.7</f>
        <v>20442272.5345963</v>
      </c>
      <c r="H71" s="42"/>
      <c r="I71" s="42"/>
      <c r="J71" s="42" t="n">
        <f aca="false">G71*3.8235866717</f>
        <v>78162800.8025414</v>
      </c>
      <c r="K71" s="8"/>
      <c r="L71" s="42"/>
      <c r="M71" s="42" t="n">
        <f aca="false">F71*2.511711692</f>
        <v>397787.592525024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24299033.8809094</v>
      </c>
      <c r="F72" s="97" t="n">
        <v>163585.186124455</v>
      </c>
      <c r="G72" s="42" t="n">
        <f aca="false">E72-F72*0.7</f>
        <v>24184524.2506223</v>
      </c>
      <c r="H72" s="42"/>
      <c r="I72" s="42"/>
      <c r="J72" s="42" t="n">
        <f aca="false">G72*3.8235866717</f>
        <v>92471624.5860848</v>
      </c>
      <c r="K72" s="8"/>
      <c r="L72" s="42"/>
      <c r="M72" s="42" t="n">
        <f aca="false">F72*2.511711692</f>
        <v>410878.824626791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20999752.5275261</v>
      </c>
      <c r="F73" s="95" t="n">
        <v>155046.237171984</v>
      </c>
      <c r="G73" s="35" t="n">
        <f aca="false">E73-F73*0.7</f>
        <v>20891220.1615057</v>
      </c>
      <c r="H73" s="35"/>
      <c r="I73" s="35"/>
      <c r="J73" s="35" t="n">
        <f aca="false">G73*3.8235866717</f>
        <v>79879390.9650835</v>
      </c>
      <c r="K73" s="6"/>
      <c r="L73" s="35"/>
      <c r="M73" s="35" t="n">
        <f aca="false">F73*2.511711692</f>
        <v>389431.446705477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24787509.2272256</v>
      </c>
      <c r="F74" s="97" t="n">
        <v>157896.119422674</v>
      </c>
      <c r="G74" s="42" t="n">
        <f aca="false">E74-F74*0.7</f>
        <v>24676981.9436298</v>
      </c>
      <c r="H74" s="42"/>
      <c r="I74" s="42"/>
      <c r="J74" s="42" t="n">
        <f aca="false">G74*3.8235866717</f>
        <v>94354579.2574443</v>
      </c>
      <c r="K74" s="8"/>
      <c r="L74" s="42"/>
      <c r="M74" s="42" t="n">
        <f aca="false">F74*2.511711692</f>
        <v>396589.529275358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21228411.7018801</v>
      </c>
      <c r="F75" s="97" t="n">
        <v>162907.133384428</v>
      </c>
      <c r="G75" s="42" t="n">
        <f aca="false">E75-F75*0.7</f>
        <v>21114376.708511</v>
      </c>
      <c r="H75" s="42"/>
      <c r="I75" s="42"/>
      <c r="J75" s="42" t="n">
        <f aca="false">G75*3.8235866717</f>
        <v>80732649.3639154</v>
      </c>
      <c r="K75" s="8"/>
      <c r="L75" s="42"/>
      <c r="M75" s="42" t="n">
        <f aca="false">F75*2.511711692</f>
        <v>409175.751631871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24929075.6708794</v>
      </c>
      <c r="F76" s="97" t="n">
        <v>172629.124177097</v>
      </c>
      <c r="G76" s="42" t="n">
        <f aca="false">E76-F76*0.7</f>
        <v>24808235.2839554</v>
      </c>
      <c r="H76" s="42"/>
      <c r="I76" s="42"/>
      <c r="J76" s="42" t="n">
        <f aca="false">G76*3.8235866717</f>
        <v>94856437.7801297</v>
      </c>
      <c r="K76" s="8"/>
      <c r="L76" s="42"/>
      <c r="M76" s="42" t="n">
        <f aca="false">F76*2.511711692</f>
        <v>433594.589575335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21494372.919674</v>
      </c>
      <c r="F77" s="95" t="n">
        <v>166625.904389231</v>
      </c>
      <c r="G77" s="35" t="n">
        <f aca="false">E77-F77*0.7</f>
        <v>21377734.7866016</v>
      </c>
      <c r="H77" s="35"/>
      <c r="I77" s="35"/>
      <c r="J77" s="35" t="n">
        <f aca="false">G77*3.8235866717</f>
        <v>81739621.8011872</v>
      </c>
      <c r="K77" s="6"/>
      <c r="L77" s="35"/>
      <c r="M77" s="35" t="n">
        <f aca="false">F77*2.511711692</f>
        <v>418516.232244505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25385797.585954</v>
      </c>
      <c r="F78" s="97" t="n">
        <v>170232.274479426</v>
      </c>
      <c r="G78" s="42" t="n">
        <f aca="false">E78-F78*0.7</f>
        <v>25266634.9938184</v>
      </c>
      <c r="H78" s="42"/>
      <c r="I78" s="42"/>
      <c r="J78" s="42" t="n">
        <f aca="false">G78*3.8235866717</f>
        <v>96609168.801073</v>
      </c>
      <c r="K78" s="8"/>
      <c r="L78" s="42"/>
      <c r="M78" s="42" t="n">
        <f aca="false">F78*2.511711692</f>
        <v>427574.394165729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21905069.0734154</v>
      </c>
      <c r="F79" s="97" t="n">
        <v>168803.403226876</v>
      </c>
      <c r="G79" s="42" t="n">
        <f aca="false">E79-F79*0.7</f>
        <v>21786906.6911566</v>
      </c>
      <c r="H79" s="42"/>
      <c r="I79" s="42"/>
      <c r="J79" s="42" t="n">
        <f aca="false">G79*3.8235866717</f>
        <v>83304126.0418778</v>
      </c>
      <c r="K79" s="8"/>
      <c r="L79" s="42"/>
      <c r="M79" s="42" t="n">
        <f aca="false">F79*2.511711692</f>
        <v>423985.481534336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25793054.0444434</v>
      </c>
      <c r="F80" s="97" t="n">
        <v>174536.276362335</v>
      </c>
      <c r="G80" s="42" t="n">
        <f aca="false">E80-F80*0.7</f>
        <v>25670878.6509897</v>
      </c>
      <c r="H80" s="42"/>
      <c r="I80" s="42"/>
      <c r="J80" s="42" t="n">
        <f aca="false">G80*3.8235866717</f>
        <v>98154829.4607524</v>
      </c>
      <c r="K80" s="8"/>
      <c r="L80" s="42"/>
      <c r="M80" s="42" t="n">
        <f aca="false">F80*2.511711692</f>
        <v>438384.806017419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22293981.2732795</v>
      </c>
      <c r="F81" s="95" t="n">
        <v>169772.747004138</v>
      </c>
      <c r="G81" s="35" t="n">
        <f aca="false">E81-F81*0.7</f>
        <v>22175140.3503766</v>
      </c>
      <c r="H81" s="35"/>
      <c r="I81" s="35"/>
      <c r="J81" s="35" t="n">
        <f aca="false">G81*3.8235866717</f>
        <v>84788571.086777</v>
      </c>
      <c r="K81" s="6"/>
      <c r="L81" s="35"/>
      <c r="M81" s="35" t="n">
        <f aca="false">F81*2.511711692</f>
        <v>426420.193633252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26314260.0020595</v>
      </c>
      <c r="F82" s="97" t="n">
        <v>164552.143561909</v>
      </c>
      <c r="G82" s="42" t="n">
        <f aca="false">E82-F82*0.7</f>
        <v>26199073.5015661</v>
      </c>
      <c r="H82" s="42"/>
      <c r="I82" s="42"/>
      <c r="J82" s="42" t="n">
        <f aca="false">G82*3.8235866717</f>
        <v>100174428.251477</v>
      </c>
      <c r="K82" s="8"/>
      <c r="L82" s="42"/>
      <c r="M82" s="42" t="n">
        <f aca="false">F82*2.511711692</f>
        <v>413307.542928109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22687070.6948217</v>
      </c>
      <c r="F83" s="97" t="n">
        <v>168355.208353255</v>
      </c>
      <c r="G83" s="42" t="n">
        <f aca="false">E83-F83*0.7</f>
        <v>22569222.0489745</v>
      </c>
      <c r="H83" s="42"/>
      <c r="I83" s="42"/>
      <c r="J83" s="42" t="n">
        <f aca="false">G83*3.8235866717</f>
        <v>86295376.6170966</v>
      </c>
      <c r="K83" s="8"/>
      <c r="L83" s="42"/>
      <c r="M83" s="42" t="n">
        <f aca="false">F83*2.511711692</f>
        <v>422859.745229965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26751693.0436484</v>
      </c>
      <c r="F84" s="97" t="n">
        <v>170065.038350208</v>
      </c>
      <c r="G84" s="42" t="n">
        <f aca="false">E84-F84*0.7</f>
        <v>26632647.5168033</v>
      </c>
      <c r="H84" s="42"/>
      <c r="I84" s="42"/>
      <c r="J84" s="42" t="n">
        <f aca="false">G84*3.8235866717</f>
        <v>101832236.077333</v>
      </c>
      <c r="K84" s="8"/>
      <c r="L84" s="42"/>
      <c r="M84" s="42" t="n">
        <f aca="false">F84*2.511711692</f>
        <v>427154.345224647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22863658.7332053</v>
      </c>
      <c r="F85" s="95" t="n">
        <v>175823.173867945</v>
      </c>
      <c r="G85" s="35" t="n">
        <f aca="false">E85-F85*0.7</f>
        <v>22740582.5114977</v>
      </c>
      <c r="H85" s="35"/>
      <c r="I85" s="35"/>
      <c r="J85" s="35" t="n">
        <f aca="false">G85*3.8235866717</f>
        <v>86950588.1976569</v>
      </c>
      <c r="K85" s="6"/>
      <c r="L85" s="35"/>
      <c r="M85" s="35" t="n">
        <f aca="false">F85*2.511711692</f>
        <v>441617.121528666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27054285.1838581</v>
      </c>
      <c r="F86" s="97" t="n">
        <v>178359.875249221</v>
      </c>
      <c r="G86" s="42" t="n">
        <f aca="false">E86-F86*0.7</f>
        <v>26929433.2711836</v>
      </c>
      <c r="H86" s="42"/>
      <c r="I86" s="42"/>
      <c r="J86" s="42" t="n">
        <f aca="false">G86*3.8235866717</f>
        <v>102967022.132132</v>
      </c>
      <c r="K86" s="8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22961102.9331389</v>
      </c>
      <c r="F87" s="97" t="n">
        <v>177867.904407478</v>
      </c>
      <c r="G87" s="42" t="n">
        <f aca="false">E87-F87*0.7</f>
        <v>22836595.4000537</v>
      </c>
      <c r="H87" s="42"/>
      <c r="I87" s="42"/>
      <c r="J87" s="42" t="n">
        <f aca="false">G87*3.8235866717</f>
        <v>87317701.7986507</v>
      </c>
      <c r="K87" s="8"/>
      <c r="L87" s="42"/>
      <c r="M87" s="42" t="n">
        <f aca="false">F87*2.511711692</f>
        <v>446752.8951318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27123393.400281</v>
      </c>
      <c r="F88" s="97" t="n">
        <v>188107.014881236</v>
      </c>
      <c r="G88" s="42" t="n">
        <f aca="false">E88-F88*0.7</f>
        <v>26991718.4898641</v>
      </c>
      <c r="H88" s="42"/>
      <c r="I88" s="42"/>
      <c r="J88" s="42" t="n">
        <f aca="false">G88*3.8235866717</f>
        <v>103205175.064123</v>
      </c>
      <c r="K88" s="8"/>
      <c r="L88" s="42"/>
      <c r="M88" s="42" t="n">
        <f aca="false">F88*2.511711692</f>
        <v>472470.588624417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23307597.2077411</v>
      </c>
      <c r="F89" s="95" t="n">
        <v>187820.284102464</v>
      </c>
      <c r="G89" s="35" t="n">
        <f aca="false">E89-F89*0.7</f>
        <v>23176123.0088694</v>
      </c>
      <c r="H89" s="35"/>
      <c r="I89" s="35"/>
      <c r="J89" s="35" t="n">
        <f aca="false">G89*3.8235866717</f>
        <v>88615915.0383928</v>
      </c>
      <c r="K89" s="6"/>
      <c r="L89" s="35"/>
      <c r="M89" s="35" t="n">
        <f aca="false">F89*2.511711692</f>
        <v>471750.403574921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27697957.4197108</v>
      </c>
      <c r="F90" s="97" t="n">
        <v>187338.924098263</v>
      </c>
      <c r="G90" s="42" t="n">
        <f aca="false">E90-F90*0.7</f>
        <v>27566820.172842</v>
      </c>
      <c r="H90" s="42"/>
      <c r="I90" s="42"/>
      <c r="J90" s="42" t="n">
        <f aca="false">G90*3.8235866717</f>
        <v>105404126.194029</v>
      </c>
      <c r="K90" s="8"/>
      <c r="L90" s="42"/>
      <c r="M90" s="42" t="n">
        <f aca="false">F90*2.511711692</f>
        <v>470541.366024308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23676362.3803718</v>
      </c>
      <c r="F91" s="97" t="n">
        <v>193457.075310167</v>
      </c>
      <c r="G91" s="42" t="n">
        <f aca="false">E91-F91*0.7</f>
        <v>23540942.4276547</v>
      </c>
      <c r="H91" s="42"/>
      <c r="I91" s="42"/>
      <c r="J91" s="42" t="n">
        <f aca="false">G91*3.8235866717</f>
        <v>90010833.7056375</v>
      </c>
      <c r="K91" s="8"/>
      <c r="L91" s="42"/>
      <c r="M91" s="42" t="n">
        <f aca="false">F91*2.511711692</f>
        <v>485908.397956672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27999868.0679024</v>
      </c>
      <c r="F92" s="97" t="n">
        <v>191006.668539224</v>
      </c>
      <c r="G92" s="42" t="n">
        <f aca="false">E92-F92*0.7</f>
        <v>27866163.3999249</v>
      </c>
      <c r="H92" s="42"/>
      <c r="I92" s="42"/>
      <c r="J92" s="42" t="n">
        <f aca="false">G92*3.8235866717</f>
        <v>106548690.967367</v>
      </c>
      <c r="K92" s="8"/>
      <c r="L92" s="42"/>
      <c r="M92" s="42" t="n">
        <f aca="false">F92*2.511711692</f>
        <v>479753.682619937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24055007.3022358</v>
      </c>
      <c r="F93" s="95" t="n">
        <v>189991.503916967</v>
      </c>
      <c r="G93" s="35" t="n">
        <f aca="false">E93-F93*0.7</f>
        <v>23922013.249494</v>
      </c>
      <c r="H93" s="35"/>
      <c r="I93" s="35"/>
      <c r="J93" s="35" t="n">
        <f aca="false">G93*3.8235866717</f>
        <v>91467891.0209959</v>
      </c>
      <c r="K93" s="6"/>
      <c r="L93" s="35"/>
      <c r="M93" s="35" t="n">
        <f aca="false">F93*2.511711692</f>
        <v>477203.88176891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28539362.2419753</v>
      </c>
      <c r="F94" s="97" t="n">
        <v>193387.247966705</v>
      </c>
      <c r="G94" s="42" t="n">
        <f aca="false">E94-F94*0.7</f>
        <v>28403991.1683986</v>
      </c>
      <c r="H94" s="42"/>
      <c r="I94" s="42"/>
      <c r="J94" s="42" t="n">
        <f aca="false">G94*3.8235866717</f>
        <v>108605122.054573</v>
      </c>
      <c r="K94" s="8"/>
      <c r="L94" s="42"/>
      <c r="M94" s="42" t="n">
        <f aca="false">F94*2.511711692</f>
        <v>485733.011801677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24594940.8802978</v>
      </c>
      <c r="F95" s="97" t="n">
        <v>189671.456182387</v>
      </c>
      <c r="G95" s="42" t="n">
        <f aca="false">E95-F95*0.7</f>
        <v>24462170.8609701</v>
      </c>
      <c r="H95" s="42"/>
      <c r="I95" s="42"/>
      <c r="J95" s="42" t="n">
        <f aca="false">G95*3.8235866717</f>
        <v>93533230.4648534</v>
      </c>
      <c r="K95" s="8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29096682.9707714</v>
      </c>
      <c r="F96" s="97" t="n">
        <v>184495.65473146</v>
      </c>
      <c r="G96" s="42" t="n">
        <f aca="false">E96-F96*0.7</f>
        <v>28967536.0124594</v>
      </c>
      <c r="H96" s="42"/>
      <c r="I96" s="42"/>
      <c r="J96" s="42" t="n">
        <f aca="false">G96*3.8235866717</f>
        <v>110759884.60923</v>
      </c>
      <c r="K96" s="8"/>
      <c r="L96" s="42"/>
      <c r="M96" s="42" t="n">
        <f aca="false">F96*2.511711692</f>
        <v>463399.893112204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24991281.4222144</v>
      </c>
      <c r="F97" s="95" t="n">
        <v>185718.475769729</v>
      </c>
      <c r="G97" s="35" t="n">
        <f aca="false">E97-F97*0.7</f>
        <v>24861278.4891755</v>
      </c>
      <c r="H97" s="35"/>
      <c r="I97" s="35"/>
      <c r="J97" s="35" t="n">
        <f aca="false">G97*3.8235866717</f>
        <v>95059253.0726335</v>
      </c>
      <c r="K97" s="6"/>
      <c r="L97" s="35"/>
      <c r="M97" s="35" t="n">
        <f aca="false">F97*2.511711692</f>
        <v>466471.267011247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29295314.8532959</v>
      </c>
      <c r="F98" s="97" t="n">
        <v>185924.75436818</v>
      </c>
      <c r="G98" s="42" t="n">
        <f aca="false">E98-F98*0.7</f>
        <v>29165167.5252382</v>
      </c>
      <c r="H98" s="42"/>
      <c r="I98" s="42"/>
      <c r="J98" s="42" t="n">
        <f aca="false">G98*3.8235866717</f>
        <v>111515545.827398</v>
      </c>
      <c r="K98" s="8"/>
      <c r="L98" s="42"/>
      <c r="M98" s="42" t="n">
        <f aca="false">F98*2.511711692</f>
        <v>466989.379378785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25260610.0135815</v>
      </c>
      <c r="F99" s="97" t="n">
        <v>187517.329106093</v>
      </c>
      <c r="G99" s="42" t="n">
        <f aca="false">E99-F99*0.7</f>
        <v>25129347.8832072</v>
      </c>
      <c r="H99" s="42"/>
      <c r="I99" s="42"/>
      <c r="J99" s="42" t="n">
        <f aca="false">G99*3.8235866717</f>
        <v>96084239.6347438</v>
      </c>
      <c r="K99" s="8"/>
      <c r="L99" s="42"/>
      <c r="M99" s="42" t="n">
        <f aca="false">F99*2.511711692</f>
        <v>470989.467968385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29805822.6048074</v>
      </c>
      <c r="F100" s="97" t="n">
        <v>189873.413452993</v>
      </c>
      <c r="G100" s="42" t="n">
        <f aca="false">E100-F100*0.7</f>
        <v>29672911.2153903</v>
      </c>
      <c r="H100" s="42"/>
      <c r="I100" s="42"/>
      <c r="J100" s="42" t="n">
        <f aca="false">G100*3.8235866717</f>
        <v>113456947.833704</v>
      </c>
      <c r="K100" s="8"/>
      <c r="L100" s="42"/>
      <c r="M100" s="42" t="n">
        <f aca="false">F100*2.511711692</f>
        <v>476907.272569832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25768145.316845</v>
      </c>
      <c r="F101" s="95" t="n">
        <v>184231.805545065</v>
      </c>
      <c r="G101" s="35" t="n">
        <f aca="false">E101-F101*0.7</f>
        <v>25639183.0529635</v>
      </c>
      <c r="H101" s="35"/>
      <c r="I101" s="35"/>
      <c r="J101" s="35" t="n">
        <f aca="false">G101*3.8235866717</f>
        <v>98033638.5945878</v>
      </c>
      <c r="K101" s="6"/>
      <c r="L101" s="35"/>
      <c r="M101" s="35" t="n">
        <f aca="false">F101*2.511711692</f>
        <v>462737.18002581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30328337.1079085</v>
      </c>
      <c r="F102" s="97" t="n">
        <v>188970.232683856</v>
      </c>
      <c r="G102" s="42" t="n">
        <f aca="false">E102-F102*0.7</f>
        <v>30196057.9450298</v>
      </c>
      <c r="H102" s="42"/>
      <c r="I102" s="42"/>
      <c r="J102" s="42" t="n">
        <f aca="false">G102*3.8235866717</f>
        <v>115457244.696497</v>
      </c>
      <c r="K102" s="8"/>
      <c r="L102" s="42"/>
      <c r="M102" s="42" t="n">
        <f aca="false">F102*2.511711692</f>
        <v>474638.742872001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26067002.1073989</v>
      </c>
      <c r="F103" s="97" t="n">
        <v>189807.432953429</v>
      </c>
      <c r="G103" s="42" t="n">
        <f aca="false">E103-F103*0.7</f>
        <v>25934136.9043315</v>
      </c>
      <c r="H103" s="42"/>
      <c r="I103" s="42"/>
      <c r="J103" s="42" t="n">
        <f aca="false">G103*3.8235866717</f>
        <v>99161420.2094449</v>
      </c>
      <c r="K103" s="8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30939725.6468078</v>
      </c>
      <c r="F104" s="97" t="n">
        <v>187505.728223121</v>
      </c>
      <c r="G104" s="42" t="n">
        <f aca="false">E104-F104*0.7</f>
        <v>30808471.6370516</v>
      </c>
      <c r="H104" s="42"/>
      <c r="I104" s="42"/>
      <c r="J104" s="42" t="n">
        <f aca="false">G104*3.8235866717</f>
        <v>117798861.526878</v>
      </c>
      <c r="K104" s="8"/>
      <c r="L104" s="42"/>
      <c r="M104" s="42" t="n">
        <f aca="false">F104*2.511711692</f>
        <v>470960.329894988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26416324.4922259</v>
      </c>
      <c r="F105" s="95" t="n">
        <v>196520.929129384</v>
      </c>
      <c r="G105" s="35" t="n">
        <f aca="false">E105-F105*0.7</f>
        <v>26278759.8418354</v>
      </c>
      <c r="H105" s="35"/>
      <c r="I105" s="35"/>
      <c r="J105" s="35" t="n">
        <f aca="false">G105*3.8235866717</f>
        <v>100479115.880047</v>
      </c>
      <c r="K105" s="6"/>
      <c r="L105" s="35"/>
      <c r="M105" s="35" t="n">
        <f aca="false">F105*2.511711692</f>
        <v>493603.915416977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31059309.0594492</v>
      </c>
      <c r="F106" s="97" t="n">
        <v>189873.253402909</v>
      </c>
      <c r="G106" s="42" t="n">
        <f aca="false">E106-F106*0.7</f>
        <v>30926397.7820672</v>
      </c>
      <c r="H106" s="42"/>
      <c r="I106" s="42"/>
      <c r="J106" s="42" t="n">
        <f aca="false">G106*3.8235866717</f>
        <v>118249762.363205</v>
      </c>
      <c r="K106" s="8"/>
      <c r="L106" s="42"/>
      <c r="M106" s="42" t="n">
        <f aca="false">F106*2.511711692</f>
        <v>476906.870570164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26519915.2731531</v>
      </c>
      <c r="F107" s="97" t="n">
        <v>195620.34174184</v>
      </c>
      <c r="G107" s="42" t="n">
        <f aca="false">E107-F107*0.7</f>
        <v>26382981.0339338</v>
      </c>
      <c r="H107" s="42"/>
      <c r="I107" s="42"/>
      <c r="J107" s="42" t="n">
        <f aca="false">G107*3.8235866717</f>
        <v>100877614.641063</v>
      </c>
      <c r="K107" s="8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31060057.1403689</v>
      </c>
      <c r="F108" s="97" t="n">
        <v>198566.063326129</v>
      </c>
      <c r="G108" s="42" t="n">
        <f aca="false">E108-F108*0.7</f>
        <v>30921060.8960406</v>
      </c>
      <c r="H108" s="42"/>
      <c r="I108" s="42"/>
      <c r="J108" s="42" t="n">
        <f aca="false">G108*3.8235866717</f>
        <v>118229356.316925</v>
      </c>
      <c r="K108" s="8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26469418.0963734</v>
      </c>
      <c r="F109" s="95" t="n">
        <v>199553.986172503</v>
      </c>
      <c r="G109" s="35" t="n">
        <f aca="false">E109-F109*0.7</f>
        <v>26329730.3060526</v>
      </c>
      <c r="H109" s="35"/>
      <c r="I109" s="35"/>
      <c r="J109" s="35" t="n">
        <f aca="false">G109*3.8235866717</f>
        <v>100674005.867678</v>
      </c>
      <c r="K109" s="6"/>
      <c r="L109" s="35"/>
      <c r="M109" s="35" t="n">
        <f aca="false">F109*2.511711692</f>
        <v>501222.080254683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31165257.0256643</v>
      </c>
      <c r="F110" s="97" t="n">
        <v>202072.455629947</v>
      </c>
      <c r="G110" s="42" t="n">
        <f aca="false">E110-F110*0.7</f>
        <v>31023806.3067234</v>
      </c>
      <c r="H110" s="42"/>
      <c r="I110" s="42"/>
      <c r="J110" s="42" t="n">
        <f aca="false">G110*3.8235866717</f>
        <v>118622212.29979</v>
      </c>
      <c r="K110" s="8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26787119.6537139</v>
      </c>
      <c r="F111" s="97" t="n">
        <v>202947.982236768</v>
      </c>
      <c r="G111" s="42" t="n">
        <f aca="false">E111-F111*0.7</f>
        <v>26645056.0661481</v>
      </c>
      <c r="H111" s="42"/>
      <c r="I111" s="42"/>
      <c r="J111" s="42" t="n">
        <f aca="false">G111*3.8235866717</f>
        <v>101879681.241223</v>
      </c>
      <c r="K111" s="8"/>
      <c r="L111" s="42"/>
      <c r="M111" s="42" t="n">
        <f aca="false">F111*2.511711692</f>
        <v>509746.8198519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31696214.5205851</v>
      </c>
      <c r="F112" s="97" t="n">
        <v>202450.038998598</v>
      </c>
      <c r="G112" s="42" t="n">
        <f aca="false">E112-F112*0.7</f>
        <v>31554499.4932861</v>
      </c>
      <c r="H112" s="42"/>
      <c r="I112" s="42"/>
      <c r="J112" s="42" t="n">
        <f aca="false">G112*3.8235866717</f>
        <v>120651363.694693</v>
      </c>
      <c r="K112" s="8"/>
      <c r="L112" s="42"/>
      <c r="M112" s="42" t="n">
        <f aca="false">F112*2.511711692</f>
        <v>508496.129998634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921875" defaultRowHeight="12.8" zeroHeight="false" outlineLevelRow="0" outlineLevelCol="0"/>
  <cols>
    <col collapsed="false" customWidth="true" hidden="false" outlineLevel="0" max="5" min="5" style="32" width="20.48"/>
    <col collapsed="false" customWidth="true" hidden="false" outlineLevel="0" max="6" min="6" style="32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3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93"/>
      <c r="B9" s="93" t="n">
        <v>2015</v>
      </c>
      <c r="C9" s="5" t="n">
        <v>1</v>
      </c>
      <c r="D9" s="93" t="n">
        <v>161</v>
      </c>
      <c r="E9" s="95" t="n">
        <v>18004066.583314</v>
      </c>
      <c r="F9" s="95" t="n">
        <v>135449.214417351</v>
      </c>
      <c r="G9" s="35" t="n">
        <f aca="false">E9-F9*0.7</f>
        <v>17909252.1332219</v>
      </c>
      <c r="H9" s="35"/>
      <c r="I9" s="35"/>
      <c r="J9" s="35" t="n">
        <f aca="false">G9*3.8235866717</f>
        <v>68477577.7567021</v>
      </c>
      <c r="K9" s="6"/>
      <c r="L9" s="35"/>
      <c r="M9" s="35" t="n">
        <f aca="false">F9*2.511711692</f>
        <v>340209.375524274</v>
      </c>
      <c r="N9" s="35"/>
      <c r="O9" s="5"/>
      <c r="P9" s="5"/>
      <c r="Q9" s="35"/>
      <c r="R9" s="35"/>
      <c r="S9" s="35"/>
      <c r="T9" s="5"/>
      <c r="U9" s="5"/>
      <c r="V9" s="35"/>
      <c r="W9" s="35"/>
      <c r="X9" s="35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97" t="n">
        <v>22160667.1304052</v>
      </c>
      <c r="F10" s="97" t="n">
        <v>151084.142402353</v>
      </c>
      <c r="G10" s="42" t="n">
        <f aca="false">E10-F10*0.7</f>
        <v>22054908.2307236</v>
      </c>
      <c r="H10" s="42" t="s">
        <v>127</v>
      </c>
      <c r="I10" s="108" t="n">
        <f aca="false">AVERAGE(I3:I8)</f>
        <v>3.82358667172555</v>
      </c>
      <c r="J10" s="42" t="n">
        <f aca="false">G10*3.8235866717</f>
        <v>84328853.1565614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97" t="n">
        <v>20241475.1026517</v>
      </c>
      <c r="F11" s="97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76995316.2105777</v>
      </c>
      <c r="K11" s="8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97" t="n">
        <v>23722454.9768764</v>
      </c>
      <c r="F12" s="97" t="n">
        <v>146563.952510206</v>
      </c>
      <c r="G12" s="42" t="n">
        <f aca="false">E12-F12*0.7</f>
        <v>23619860.2101192</v>
      </c>
      <c r="H12" s="42" t="n">
        <v>81658874</v>
      </c>
      <c r="I12" s="42"/>
      <c r="J12" s="42" t="n">
        <f aca="false">G12*3.8235866717</f>
        <v>90312582.6868291</v>
      </c>
      <c r="K12" s="8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19331296.5999875</v>
      </c>
      <c r="F13" s="95" t="n">
        <v>140377.525227439</v>
      </c>
      <c r="G13" s="35" t="n">
        <f aca="false">E13-F13*0.7</f>
        <v>19233032.3323283</v>
      </c>
      <c r="H13" s="35" t="n">
        <v>71384639</v>
      </c>
      <c r="I13" s="35"/>
      <c r="J13" s="35" t="n">
        <f aca="false">G13*3.8235866717</f>
        <v>73539166.0822657</v>
      </c>
      <c r="K13" s="6" t="n">
        <v>399060</v>
      </c>
      <c r="L13" s="35"/>
      <c r="M13" s="35" t="n">
        <f aca="false">F13*2.511711692</f>
        <v>352587.871407783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22042294.2695248</v>
      </c>
      <c r="F14" s="97" t="n">
        <v>141764.810127232</v>
      </c>
      <c r="G14" s="42" t="n">
        <f aca="false">E14-F14*0.7</f>
        <v>21943058.9024358</v>
      </c>
      <c r="H14" s="42" t="n">
        <v>78650764</v>
      </c>
      <c r="I14" s="42"/>
      <c r="J14" s="42" t="n">
        <f aca="false">G14*3.8235866717</f>
        <v>83901187.5556814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19232590.5323115</v>
      </c>
      <c r="F15" s="97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73151553.3309906</v>
      </c>
      <c r="K15" s="8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22573431.3103478</v>
      </c>
      <c r="F16" s="97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19517489.3136732</v>
      </c>
      <c r="F17" s="95" t="n">
        <v>123378.287154311</v>
      </c>
      <c r="G17" s="35" t="n">
        <f aca="false">E17-F17*0.7</f>
        <v>19431124.5126652</v>
      </c>
      <c r="H17" s="35" t="n">
        <v>74434596</v>
      </c>
      <c r="I17" s="35"/>
      <c r="J17" s="35" t="n">
        <f aca="false">G17*3.8235866717</f>
        <v>74296588.7027699</v>
      </c>
      <c r="K17" s="6" t="n">
        <v>462191</v>
      </c>
      <c r="L17" s="35"/>
      <c r="M17" s="35" t="n">
        <f aca="false">F17*2.511711692</f>
        <v>309890.686384417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23345636.0092435</v>
      </c>
      <c r="F18" s="97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88913432.6349492</v>
      </c>
      <c r="K18" s="8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20685682.2682735</v>
      </c>
      <c r="F19" s="97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78725588.4644356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24447811.7042151</v>
      </c>
      <c r="F20" s="97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93093717.5010947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19576770.9795357</v>
      </c>
      <c r="F21" s="95" t="n">
        <v>129450.461885458</v>
      </c>
      <c r="G21" s="35" t="n">
        <f aca="false">E21-F21*0.7</f>
        <v>19486155.6562159</v>
      </c>
      <c r="H21" s="35"/>
      <c r="I21" s="35"/>
      <c r="J21" s="35" t="n">
        <f aca="false">G21*3.8235866717</f>
        <v>74507005.0497785</v>
      </c>
      <c r="K21" s="6"/>
      <c r="L21" s="35"/>
      <c r="M21" s="35" t="n">
        <f aca="false">F21*2.511711692</f>
        <v>325142.238652504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22220215.5173139</v>
      </c>
      <c r="F22" s="97" t="n">
        <v>124241.716375217</v>
      </c>
      <c r="G22" s="42" t="n">
        <f aca="false">E22-F22*0.7</f>
        <v>22133246.3158513</v>
      </c>
      <c r="H22" s="42"/>
      <c r="I22" s="42"/>
      <c r="J22" s="42" t="n">
        <f aca="false">G22*3.8235866717</f>
        <v>84628385.6147421</v>
      </c>
      <c r="K22" s="8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18315951.7891644</v>
      </c>
      <c r="F23" s="97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8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19986579.5361517</v>
      </c>
      <c r="F24" s="97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76120711.3413451</v>
      </c>
      <c r="K24" s="8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15765474.155274</v>
      </c>
      <c r="F25" s="95" t="n">
        <v>112983.375310289</v>
      </c>
      <c r="G25" s="35" t="n">
        <f aca="false">E25-F25*0.7</f>
        <v>15686385.7925568</v>
      </c>
      <c r="H25" s="35"/>
      <c r="I25" s="35"/>
      <c r="J25" s="35" t="n">
        <f aca="false">G25*3.8235866717</f>
        <v>59978255.6435645</v>
      </c>
      <c r="K25" s="6"/>
      <c r="L25" s="35"/>
      <c r="M25" s="35" t="n">
        <f aca="false">F25*2.511711692</f>
        <v>283781.664768478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18657793.5185827</v>
      </c>
      <c r="F26" s="97" t="n">
        <v>111109.744064318</v>
      </c>
      <c r="G26" s="42" t="n">
        <f aca="false">E26-F26*0.7</f>
        <v>18580016.6977376</v>
      </c>
      <c r="H26" s="42" t="n">
        <v>1000</v>
      </c>
      <c r="I26" s="42"/>
      <c r="J26" s="42" t="n">
        <f aca="false">G26*3.8235866717</f>
        <v>71042304.2054331</v>
      </c>
      <c r="K26" s="8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15997402.2056668</v>
      </c>
      <c r="F27" s="97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8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18669097.0259459</v>
      </c>
      <c r="F28" s="97" t="n">
        <v>110993.20327168</v>
      </c>
      <c r="G28" s="42" t="n">
        <f aca="false">E28-F28*0.7</f>
        <v>18591401.7836558</v>
      </c>
      <c r="H28" s="42"/>
      <c r="I28" s="42"/>
      <c r="J28" s="42" t="n">
        <f aca="false">G28*3.8235866717</f>
        <v>71085836.0682058</v>
      </c>
      <c r="K28" s="8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14450324.9512181</v>
      </c>
      <c r="F29" s="95" t="n">
        <v>113225.116735996</v>
      </c>
      <c r="G29" s="35" t="n">
        <f aca="false">E29-F29*0.7</f>
        <v>14371067.3695029</v>
      </c>
      <c r="H29" s="35"/>
      <c r="I29" s="35"/>
      <c r="J29" s="35" t="n">
        <f aca="false">G29*3.8235866717</f>
        <v>54949021.6521341</v>
      </c>
      <c r="K29" s="6"/>
      <c r="L29" s="35"/>
      <c r="M29" s="35" t="n">
        <f aca="false">F29*2.511711692</f>
        <v>284388.849533865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17422521.7469104</v>
      </c>
      <c r="F30" s="97" t="n">
        <v>113803.842547546</v>
      </c>
      <c r="G30" s="42" t="n">
        <f aca="false">E30-F30*0.7</f>
        <v>17342859.0571271</v>
      </c>
      <c r="H30" s="42"/>
      <c r="I30" s="42"/>
      <c r="J30" s="42" t="n">
        <f aca="false">G30*3.8235866717</f>
        <v>66311924.7400029</v>
      </c>
      <c r="K30" s="8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15159278.6714548</v>
      </c>
      <c r="F31" s="97" t="n">
        <v>114520.976282864</v>
      </c>
      <c r="G31" s="42" t="n">
        <f aca="false">E31-F31*0.7</f>
        <v>15079113.9880568</v>
      </c>
      <c r="H31" s="42"/>
      <c r="I31" s="42"/>
      <c r="J31" s="42" t="n">
        <f aca="false">G31*3.8235866717</f>
        <v>57656299.2657788</v>
      </c>
      <c r="K31" s="8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17993264.690874</v>
      </c>
      <c r="F32" s="97" t="n">
        <v>117974.347921033</v>
      </c>
      <c r="G32" s="42" t="n">
        <f aca="false">E32-F32*0.7</f>
        <v>17910682.6473293</v>
      </c>
      <c r="H32" s="42"/>
      <c r="I32" s="42"/>
      <c r="J32" s="42" t="n">
        <f aca="false">G32*3.8235866717</f>
        <v>68483047.4513768</v>
      </c>
      <c r="K32" s="8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13968172.6280688</v>
      </c>
      <c r="F33" s="95" t="n">
        <v>118319.251695063</v>
      </c>
      <c r="G33" s="35" t="n">
        <f aca="false">E33-F33*0.7</f>
        <v>13885349.1518823</v>
      </c>
      <c r="H33" s="35"/>
      <c r="I33" s="35"/>
      <c r="J33" s="35" t="n">
        <f aca="false">G33*3.8235866717</f>
        <v>53091835.949038</v>
      </c>
      <c r="K33" s="6"/>
      <c r="L33" s="35"/>
      <c r="M33" s="35" t="n">
        <f aca="false">F33*2.511711692</f>
        <v>297183.84787118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16611678.2199215</v>
      </c>
      <c r="F34" s="97" t="n">
        <v>115613.078398217</v>
      </c>
      <c r="G34" s="42" t="n">
        <f aca="false">E34-F34*0.7</f>
        <v>16530749.0650428</v>
      </c>
      <c r="H34" s="42"/>
      <c r="I34" s="42"/>
      <c r="J34" s="42" t="n">
        <f aca="false">G34*3.8235866717</f>
        <v>63206751.7983149</v>
      </c>
      <c r="K34" s="8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14418856.3443412</v>
      </c>
      <c r="F35" s="97" t="n">
        <v>120556.663511628</v>
      </c>
      <c r="G35" s="42" t="n">
        <f aca="false">E35-F35*0.7</f>
        <v>14334466.6798831</v>
      </c>
      <c r="H35" s="42"/>
      <c r="I35" s="42"/>
      <c r="J35" s="42" t="n">
        <f aca="false">G35*3.8235866717</f>
        <v>54809075.7431287</v>
      </c>
      <c r="K35" s="8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17237765.4078322</v>
      </c>
      <c r="F36" s="97" t="n">
        <v>115535.437511298</v>
      </c>
      <c r="G36" s="42" t="n">
        <f aca="false">E36-F36*0.7</f>
        <v>17156890.6015743</v>
      </c>
      <c r="H36" s="42"/>
      <c r="I36" s="42"/>
      <c r="J36" s="42" t="n">
        <f aca="false">G36*3.8235866717</f>
        <v>65600858.2319945</v>
      </c>
      <c r="K36" s="8"/>
      <c r="L36" s="42"/>
      <c r="M36" s="42" t="n">
        <f aca="false">F36*2.511711692</f>
        <v>290191.709237464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13374206.9174111</v>
      </c>
      <c r="F37" s="95" t="n">
        <v>118184.239361365</v>
      </c>
      <c r="G37" s="35" t="n">
        <f aca="false">E37-F37*0.7</f>
        <v>13291477.9498582</v>
      </c>
      <c r="H37" s="35"/>
      <c r="I37" s="35"/>
      <c r="J37" s="35" t="n">
        <f aca="false">G37*3.8235866717</f>
        <v>50821117.9362721</v>
      </c>
      <c r="K37" s="6"/>
      <c r="L37" s="35"/>
      <c r="M37" s="35" t="n">
        <f aca="false">F37*2.511711692</f>
        <v>296844.735814067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15951218.7911085</v>
      </c>
      <c r="F38" s="97" t="n">
        <v>120572.885715428</v>
      </c>
      <c r="G38" s="42" t="n">
        <f aca="false">E38-F38*0.7</f>
        <v>15866817.7711077</v>
      </c>
      <c r="H38" s="42"/>
      <c r="I38" s="42"/>
      <c r="J38" s="42" t="n">
        <f aca="false">G38*3.8235866717</f>
        <v>60668152.9519002</v>
      </c>
      <c r="K38" s="8"/>
      <c r="L38" s="42"/>
      <c r="M38" s="42" t="n">
        <f aca="false">F38*2.511711692</f>
        <v>302844.326789621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13974458.541718</v>
      </c>
      <c r="F39" s="97" t="n">
        <v>121626.018212787</v>
      </c>
      <c r="G39" s="42" t="n">
        <f aca="false">E39-F39*0.7</f>
        <v>13889320.3289691</v>
      </c>
      <c r="H39" s="42"/>
      <c r="I39" s="42"/>
      <c r="J39" s="42" t="n">
        <f aca="false">G39*3.8235866717</f>
        <v>53107020.0888181</v>
      </c>
      <c r="K39" s="8"/>
      <c r="L39" s="42"/>
      <c r="M39" s="42" t="n">
        <f aca="false">F39*2.511711692</f>
        <v>305489.491996463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16668578.0011572</v>
      </c>
      <c r="F40" s="97" t="n">
        <v>116462.151359635</v>
      </c>
      <c r="G40" s="42" t="n">
        <f aca="false">E40-F40*0.7</f>
        <v>16587054.4952054</v>
      </c>
      <c r="H40" s="42"/>
      <c r="I40" s="42"/>
      <c r="J40" s="42" t="n">
        <f aca="false">G40*3.8235866717</f>
        <v>63422040.490629</v>
      </c>
      <c r="K40" s="8"/>
      <c r="L40" s="42"/>
      <c r="M40" s="42" t="n">
        <f aca="false">F40*2.511711692</f>
        <v>292519.34724547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13816930.6297346</v>
      </c>
      <c r="F41" s="95" t="n">
        <v>121778.631580217</v>
      </c>
      <c r="G41" s="35" t="n">
        <f aca="false">E41-F41*0.7</f>
        <v>13731685.5876285</v>
      </c>
      <c r="H41" s="35"/>
      <c r="I41" s="35"/>
      <c r="J41" s="35" t="n">
        <f aca="false">G41*3.8235866717</f>
        <v>52504289.9928311</v>
      </c>
      <c r="K41" s="6"/>
      <c r="L41" s="35"/>
      <c r="M41" s="35" t="n">
        <f aca="false">F41*2.511711692</f>
        <v>305872.812775791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16244925.8604996</v>
      </c>
      <c r="F42" s="97" t="n">
        <v>123410.587617776</v>
      </c>
      <c r="G42" s="42" t="n">
        <f aca="false">E42-F42*0.7</f>
        <v>16158538.4491672</v>
      </c>
      <c r="H42" s="42"/>
      <c r="I42" s="42"/>
      <c r="J42" s="42" t="n">
        <f aca="false">G42*3.8235866717</f>
        <v>61783572.2483875</v>
      </c>
      <c r="K42" s="8"/>
      <c r="L42" s="42"/>
      <c r="M42" s="42" t="n">
        <f aca="false">F42*2.511711692</f>
        <v>309971.815836159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14284950.9973337</v>
      </c>
      <c r="F43" s="97" t="n">
        <v>125204.614211142</v>
      </c>
      <c r="G43" s="42" t="n">
        <f aca="false">E43-F43*0.7</f>
        <v>14197307.7673859</v>
      </c>
      <c r="H43" s="42"/>
      <c r="I43" s="42"/>
      <c r="J43" s="42" t="n">
        <f aca="false">G43*3.8235866717</f>
        <v>54284636.7533995</v>
      </c>
      <c r="K43" s="8"/>
      <c r="L43" s="42"/>
      <c r="M43" s="42" t="n">
        <f aca="false">F43*2.511711692</f>
        <v>314477.893406476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16963953.6845825</v>
      </c>
      <c r="F44" s="97" t="n">
        <v>124616.132025967</v>
      </c>
      <c r="G44" s="42" t="n">
        <f aca="false">E44-F44*0.7</f>
        <v>16876722.3921644</v>
      </c>
      <c r="H44" s="42"/>
      <c r="I44" s="42"/>
      <c r="J44" s="42" t="n">
        <f aca="false">G44*3.8235866717</f>
        <v>64529610.8006606</v>
      </c>
      <c r="K44" s="8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14397592.1829571</v>
      </c>
      <c r="F45" s="95" t="n">
        <v>120653.690381675</v>
      </c>
      <c r="G45" s="35" t="n">
        <f aca="false">E45-F45*0.7</f>
        <v>14313134.59969</v>
      </c>
      <c r="H45" s="35"/>
      <c r="I45" s="35"/>
      <c r="J45" s="35" t="n">
        <f aca="false">G45*3.8235866717</f>
        <v>54727510.6856227</v>
      </c>
      <c r="K45" s="6"/>
      <c r="L45" s="35"/>
      <c r="M45" s="35" t="n">
        <f aca="false">F45*2.511711692</f>
        <v>303047.284814601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16904519.7842014</v>
      </c>
      <c r="F46" s="97" t="n">
        <v>124756.188838798</v>
      </c>
      <c r="G46" s="42" t="n">
        <f aca="false">E46-F46*0.7</f>
        <v>16817190.4520142</v>
      </c>
      <c r="H46" s="42"/>
      <c r="I46" s="42"/>
      <c r="J46" s="42" t="n">
        <f aca="false">G46*3.8235866717</f>
        <v>64301985.2677621</v>
      </c>
      <c r="K46" s="8"/>
      <c r="L46" s="42"/>
      <c r="M46" s="42" t="n">
        <f aca="false">F46*2.511711692</f>
        <v>313351.578155768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14701782.0008331</v>
      </c>
      <c r="F47" s="97" t="n">
        <v>125003.480247347</v>
      </c>
      <c r="G47" s="42" t="n">
        <f aca="false">E47-F47*0.7</f>
        <v>14614279.56466</v>
      </c>
      <c r="H47" s="42"/>
      <c r="I47" s="42"/>
      <c r="J47" s="42" t="n">
        <f aca="false">G47*3.8235866717</f>
        <v>55878964.5599316</v>
      </c>
      <c r="K47" s="8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17335758.15475</v>
      </c>
      <c r="F48" s="97" t="n">
        <v>128302.777485403</v>
      </c>
      <c r="G48" s="42" t="n">
        <f aca="false">E48-F48*0.7</f>
        <v>17245946.2105102</v>
      </c>
      <c r="H48" s="42"/>
      <c r="I48" s="42"/>
      <c r="J48" s="42" t="n">
        <f aca="false">G48*3.8235866717</f>
        <v>65941370.0713619</v>
      </c>
      <c r="K48" s="8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14837020.8336832</v>
      </c>
      <c r="F49" s="95" t="n">
        <v>124697.663026958</v>
      </c>
      <c r="G49" s="35" t="n">
        <f aca="false">E49-F49*0.7</f>
        <v>14749732.4695643</v>
      </c>
      <c r="H49" s="35"/>
      <c r="I49" s="35"/>
      <c r="J49" s="35" t="n">
        <f aca="false">G49*3.8235866717</f>
        <v>56396880.4817668</v>
      </c>
      <c r="K49" s="6"/>
      <c r="L49" s="35"/>
      <c r="M49" s="35" t="n">
        <f aca="false">F49*2.511711692</f>
        <v>313204.578189885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17517807.0413583</v>
      </c>
      <c r="F50" s="97" t="n">
        <v>122689.502603926</v>
      </c>
      <c r="G50" s="42" t="n">
        <f aca="false">E50-F50*0.7</f>
        <v>17431924.3895356</v>
      </c>
      <c r="H50" s="42"/>
      <c r="I50" s="42"/>
      <c r="J50" s="42" t="n">
        <f aca="false">G50*3.8235866717</f>
        <v>66652473.7579104</v>
      </c>
      <c r="K50" s="8"/>
      <c r="L50" s="42"/>
      <c r="M50" s="42" t="n">
        <f aca="false">F50*2.511711692</f>
        <v>308160.658175946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15176871.7058131</v>
      </c>
      <c r="F51" s="97" t="n">
        <v>122463.526730746</v>
      </c>
      <c r="G51" s="42" t="n">
        <f aca="false">E51-F51*0.7</f>
        <v>15091147.2371016</v>
      </c>
      <c r="H51" s="42"/>
      <c r="I51" s="42"/>
      <c r="J51" s="42" t="n">
        <f aca="false">G51*3.8235866717</f>
        <v>57702309.436444</v>
      </c>
      <c r="K51" s="8"/>
      <c r="L51" s="42"/>
      <c r="M51" s="42" t="n">
        <f aca="false">F51*2.511711692</f>
        <v>307593.07193317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17860302.5648281</v>
      </c>
      <c r="F52" s="97" t="n">
        <v>131139.866528591</v>
      </c>
      <c r="G52" s="42" t="n">
        <f aca="false">E52-F52*0.7</f>
        <v>17768504.6582581</v>
      </c>
      <c r="H52" s="42"/>
      <c r="I52" s="42"/>
      <c r="J52" s="42" t="n">
        <f aca="false">G52*3.8235866717</f>
        <v>67939417.5873551</v>
      </c>
      <c r="K52" s="8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15495219.2429417</v>
      </c>
      <c r="F53" s="95" t="n">
        <v>131903.62793037</v>
      </c>
      <c r="G53" s="35" t="n">
        <f aca="false">E53-F53*0.7</f>
        <v>15402886.7033905</v>
      </c>
      <c r="H53" s="35"/>
      <c r="I53" s="35"/>
      <c r="J53" s="35" t="n">
        <f aca="false">G53*3.8235866717</f>
        <v>58894272.304789</v>
      </c>
      <c r="K53" s="6"/>
      <c r="L53" s="35"/>
      <c r="M53" s="35" t="n">
        <f aca="false">F53*2.511711692</f>
        <v>331303.884489928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18290894.3748053</v>
      </c>
      <c r="F54" s="97" t="n">
        <v>128974.63821673</v>
      </c>
      <c r="G54" s="42" t="n">
        <f aca="false">E54-F54*0.7</f>
        <v>18200612.1280536</v>
      </c>
      <c r="H54" s="42"/>
      <c r="I54" s="42"/>
      <c r="J54" s="42" t="n">
        <f aca="false">G54*3.8235866717</f>
        <v>69591617.9496069</v>
      </c>
      <c r="K54" s="8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15853815.3037832</v>
      </c>
      <c r="F55" s="97" t="n">
        <v>130269.512040265</v>
      </c>
      <c r="G55" s="42" t="n">
        <f aca="false">E55-F55*0.7</f>
        <v>15762626.645355</v>
      </c>
      <c r="H55" s="42"/>
      <c r="I55" s="42"/>
      <c r="J55" s="42" t="n">
        <f aca="false">G55*3.8235866717</f>
        <v>60269769.1521626</v>
      </c>
      <c r="K55" s="8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18526990.1728417</v>
      </c>
      <c r="F56" s="97" t="n">
        <v>134024.652251051</v>
      </c>
      <c r="G56" s="42" t="n">
        <f aca="false">E56-F56*0.7</f>
        <v>18433172.916266</v>
      </c>
      <c r="H56" s="42"/>
      <c r="I56" s="42"/>
      <c r="J56" s="42" t="n">
        <f aca="false">G56*3.8235866717</f>
        <v>70480834.279776</v>
      </c>
      <c r="K56" s="8"/>
      <c r="L56" s="42"/>
      <c r="M56" s="42" t="n">
        <f aca="false">F56*2.511711692</f>
        <v>336631.286075198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15824422.6346367</v>
      </c>
      <c r="F57" s="95" t="n">
        <v>137605.900404575</v>
      </c>
      <c r="G57" s="35" t="n">
        <f aca="false">E57-F57*0.7</f>
        <v>15728098.5043535</v>
      </c>
      <c r="H57" s="35"/>
      <c r="I57" s="35"/>
      <c r="J57" s="35" t="n">
        <f aca="false">G57*3.8235866717</f>
        <v>60137747.8124307</v>
      </c>
      <c r="K57" s="6"/>
      <c r="L57" s="35"/>
      <c r="M57" s="35" t="n">
        <f aca="false">F57*2.511711692</f>
        <v>345626.348934357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18606776.3237278</v>
      </c>
      <c r="F58" s="97" t="n">
        <v>136462.603429091</v>
      </c>
      <c r="G58" s="42" t="n">
        <f aca="false">E58-F58*0.7</f>
        <v>18511252.5013274</v>
      </c>
      <c r="H58" s="42"/>
      <c r="I58" s="42"/>
      <c r="J58" s="42" t="n">
        <f aca="false">G58*3.8235866717</f>
        <v>70779378.3405487</v>
      </c>
      <c r="K58" s="8"/>
      <c r="L58" s="42"/>
      <c r="M58" s="42" t="n">
        <f aca="false">F58*2.511711692</f>
        <v>342754.716553608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16026870.0086757</v>
      </c>
      <c r="F59" s="97" t="n">
        <v>139026.76894725</v>
      </c>
      <c r="G59" s="42" t="n">
        <f aca="false">E59-F59*0.7</f>
        <v>15929551.2704126</v>
      </c>
      <c r="H59" s="42"/>
      <c r="I59" s="42"/>
      <c r="J59" s="42" t="n">
        <f aca="false">G59*3.8235866717</f>
        <v>60908019.9237116</v>
      </c>
      <c r="K59" s="8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18731745.1801184</v>
      </c>
      <c r="F60" s="97" t="n">
        <v>142135.423900255</v>
      </c>
      <c r="G60" s="42" t="n">
        <f aca="false">E60-F60*0.7</f>
        <v>18632250.3833882</v>
      </c>
      <c r="H60" s="42"/>
      <c r="I60" s="42"/>
      <c r="J60" s="42" t="n">
        <f aca="false">G60*3.8235866717</f>
        <v>71242024.2297003</v>
      </c>
      <c r="K60" s="8"/>
      <c r="L60" s="42"/>
      <c r="M60" s="42" t="n">
        <f aca="false">F60*2.511711692</f>
        <v>357003.206057648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16120397.7519975</v>
      </c>
      <c r="F61" s="95" t="n">
        <v>140695.784214418</v>
      </c>
      <c r="G61" s="35" t="n">
        <f aca="false">E61-F61*0.7</f>
        <v>16021910.7030475</v>
      </c>
      <c r="H61" s="35"/>
      <c r="I61" s="35"/>
      <c r="J61" s="35" t="n">
        <f aca="false">G61*3.8235866717</f>
        <v>61261164.2193398</v>
      </c>
      <c r="K61" s="6"/>
      <c r="L61" s="35"/>
      <c r="M61" s="35" t="n">
        <f aca="false">F61*2.511711692</f>
        <v>353387.246226464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19095608.872564</v>
      </c>
      <c r="F62" s="97" t="n">
        <v>139270.589950395</v>
      </c>
      <c r="G62" s="42" t="n">
        <f aca="false">E62-F62*0.7</f>
        <v>18998119.4595987</v>
      </c>
      <c r="H62" s="42"/>
      <c r="I62" s="42"/>
      <c r="J62" s="42" t="n">
        <f aca="false">G62*3.8235866717</f>
        <v>72640956.3530861</v>
      </c>
      <c r="K62" s="8"/>
      <c r="L62" s="42"/>
      <c r="M62" s="42" t="n">
        <f aca="false">F62*2.511711692</f>
        <v>349807.569130144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16493117.3876425</v>
      </c>
      <c r="F63" s="97" t="n">
        <v>143220.221654683</v>
      </c>
      <c r="G63" s="42" t="n">
        <f aca="false">E63-F63*0.7</f>
        <v>16392863.2324842</v>
      </c>
      <c r="H63" s="42"/>
      <c r="I63" s="42"/>
      <c r="J63" s="42" t="n">
        <f aca="false">G63*3.8235866717</f>
        <v>62679533.3667276</v>
      </c>
      <c r="K63" s="8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19428848.6626539</v>
      </c>
      <c r="F64" s="97" t="n">
        <v>142362.916298047</v>
      </c>
      <c r="G64" s="42" t="n">
        <f aca="false">E64-F64*0.7</f>
        <v>19329194.6212453</v>
      </c>
      <c r="H64" s="42"/>
      <c r="I64" s="42"/>
      <c r="J64" s="42" t="n">
        <f aca="false">G64*3.8235866717</f>
        <v>73906850.9284889</v>
      </c>
      <c r="K64" s="8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16588667.9003392</v>
      </c>
      <c r="F65" s="95" t="n">
        <v>144950.260670723</v>
      </c>
      <c r="G65" s="35" t="n">
        <f aca="false">E65-F65*0.7</f>
        <v>16487202.7178697</v>
      </c>
      <c r="H65" s="35"/>
      <c r="I65" s="35"/>
      <c r="J65" s="35" t="n">
        <f aca="false">G65*3.8235866717</f>
        <v>63040248.5656625</v>
      </c>
      <c r="K65" s="6"/>
      <c r="L65" s="35"/>
      <c r="M65" s="35" t="n">
        <f aca="false">F65*2.511711692</f>
        <v>364073.264485102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19374896.5917101</v>
      </c>
      <c r="F66" s="97" t="n">
        <v>151094.041028493</v>
      </c>
      <c r="G66" s="42" t="n">
        <f aca="false">E66-F66*0.7</f>
        <v>19269130.7629902</v>
      </c>
      <c r="H66" s="42"/>
      <c r="I66" s="42"/>
      <c r="J66" s="42" t="n">
        <f aca="false">G66*3.8235866717</f>
        <v>73677191.5606138</v>
      </c>
      <c r="K66" s="8"/>
      <c r="L66" s="42"/>
      <c r="M66" s="42" t="n">
        <f aca="false">F66*2.511711692</f>
        <v>379504.669442792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16653977.5777704</v>
      </c>
      <c r="F67" s="97" t="n">
        <v>147491.251945268</v>
      </c>
      <c r="G67" s="42" t="n">
        <f aca="false">E67-F67*0.7</f>
        <v>16550733.7014087</v>
      </c>
      <c r="H67" s="42"/>
      <c r="I67" s="42"/>
      <c r="J67" s="42" t="n">
        <f aca="false">G67*3.8235866717</f>
        <v>63283164.7875625</v>
      </c>
      <c r="K67" s="8"/>
      <c r="L67" s="42"/>
      <c r="M67" s="42" t="n">
        <f aca="false">F67*2.511711692</f>
        <v>370455.501978648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19685746.9793291</v>
      </c>
      <c r="F68" s="97" t="n">
        <v>147874.094741076</v>
      </c>
      <c r="G68" s="42" t="n">
        <f aca="false">E68-F68*0.7</f>
        <v>19582235.1130103</v>
      </c>
      <c r="H68" s="42"/>
      <c r="I68" s="42"/>
      <c r="J68" s="42" t="n">
        <f aca="false">G68*3.8235866717</f>
        <v>74874373.1802021</v>
      </c>
      <c r="K68" s="8"/>
      <c r="L68" s="42"/>
      <c r="M68" s="42" t="n">
        <f aca="false">F68*2.511711692</f>
        <v>371417.092705075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17009136.3116512</v>
      </c>
      <c r="F69" s="95" t="n">
        <v>152502.261649633</v>
      </c>
      <c r="G69" s="35" t="n">
        <f aca="false">E69-F69*0.7</f>
        <v>16902384.7284965</v>
      </c>
      <c r="H69" s="35"/>
      <c r="I69" s="35"/>
      <c r="J69" s="35" t="n">
        <f aca="false">G69*3.8235866717</f>
        <v>64627732.9678248</v>
      </c>
      <c r="K69" s="6"/>
      <c r="L69" s="35"/>
      <c r="M69" s="35" t="n">
        <f aca="false">F69*2.511711692</f>
        <v>383041.713641826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20047094.1627577</v>
      </c>
      <c r="F70" s="97" t="n">
        <v>151387.914321955</v>
      </c>
      <c r="G70" s="42" t="n">
        <f aca="false">E70-F70*0.7</f>
        <v>19941122.6227323</v>
      </c>
      <c r="H70" s="42"/>
      <c r="I70" s="42"/>
      <c r="J70" s="42" t="n">
        <f aca="false">G70*3.8235866717</f>
        <v>76246610.6790146</v>
      </c>
      <c r="K70" s="8"/>
      <c r="L70" s="42"/>
      <c r="M70" s="42" t="n">
        <f aca="false">F70*2.511711692</f>
        <v>380242.794429948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17155968.8499588</v>
      </c>
      <c r="F71" s="97" t="n">
        <v>147920.701265004</v>
      </c>
      <c r="G71" s="42" t="n">
        <f aca="false">E71-F71*0.7</f>
        <v>17052424.3590733</v>
      </c>
      <c r="H71" s="42"/>
      <c r="I71" s="42"/>
      <c r="J71" s="42" t="n">
        <f aca="false">G71*3.8235866717</f>
        <v>65201422.499525</v>
      </c>
      <c r="K71" s="8"/>
      <c r="L71" s="42"/>
      <c r="M71" s="42" t="n">
        <f aca="false">F71*2.511711692</f>
        <v>371534.154856151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20502307.4041962</v>
      </c>
      <c r="F72" s="97" t="n">
        <v>145244.957960396</v>
      </c>
      <c r="G72" s="42" t="n">
        <f aca="false">E72-F72*0.7</f>
        <v>20400635.9336239</v>
      </c>
      <c r="H72" s="42"/>
      <c r="I72" s="42"/>
      <c r="J72" s="42" t="n">
        <f aca="false">G72*3.8235866717</f>
        <v>78003599.6500084</v>
      </c>
      <c r="K72" s="8"/>
      <c r="L72" s="42"/>
      <c r="M72" s="42" t="n">
        <f aca="false">F72*2.511711692</f>
        <v>364813.459113174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17625429.793371</v>
      </c>
      <c r="F73" s="95" t="n">
        <v>147760.356117815</v>
      </c>
      <c r="G73" s="35" t="n">
        <f aca="false">E73-F73*0.7</f>
        <v>17521997.5440886</v>
      </c>
      <c r="H73" s="35"/>
      <c r="I73" s="35"/>
      <c r="J73" s="35" t="n">
        <f aca="false">G73*3.8235866717</f>
        <v>66996876.2711371</v>
      </c>
      <c r="K73" s="6"/>
      <c r="L73" s="35"/>
      <c r="M73" s="35" t="n">
        <f aca="false">F73*2.511711692</f>
        <v>371131.4140752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20519427.3809553</v>
      </c>
      <c r="F74" s="97" t="n">
        <v>148375.12414699</v>
      </c>
      <c r="G74" s="42" t="n">
        <f aca="false">E74-F74*0.7</f>
        <v>20415564.7940524</v>
      </c>
      <c r="H74" s="42"/>
      <c r="I74" s="42"/>
      <c r="J74" s="42" t="n">
        <f aca="false">G74*3.8235866717</f>
        <v>78060681.4417665</v>
      </c>
      <c r="K74" s="8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17617577.3551633</v>
      </c>
      <c r="F75" s="97" t="n">
        <v>146126.011907011</v>
      </c>
      <c r="G75" s="42" t="n">
        <f aca="false">E75-F75*0.7</f>
        <v>17515289.1468284</v>
      </c>
      <c r="H75" s="42"/>
      <c r="I75" s="42"/>
      <c r="J75" s="42" t="n">
        <f aca="false">G75*3.8235866717</f>
        <v>66971226.1327847</v>
      </c>
      <c r="K75" s="8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20805205.7876557</v>
      </c>
      <c r="F76" s="97" t="n">
        <v>145458.930152863</v>
      </c>
      <c r="G76" s="42" t="n">
        <f aca="false">E76-F76*0.7</f>
        <v>20703384.5365487</v>
      </c>
      <c r="H76" s="42"/>
      <c r="I76" s="42"/>
      <c r="J76" s="42" t="n">
        <f aca="false">G76*3.8235866717</f>
        <v>79161185.1730273</v>
      </c>
      <c r="K76" s="8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17779580.9107095</v>
      </c>
      <c r="F77" s="95" t="n">
        <v>149203.62134514</v>
      </c>
      <c r="G77" s="35" t="n">
        <f aca="false">E77-F77*0.7</f>
        <v>17675138.3757679</v>
      </c>
      <c r="H77" s="35"/>
      <c r="I77" s="35"/>
      <c r="J77" s="35" t="n">
        <f aca="false">G77*3.8235866717</f>
        <v>67582423.5140394</v>
      </c>
      <c r="K77" s="6"/>
      <c r="L77" s="35"/>
      <c r="M77" s="35" t="n">
        <f aca="false">F77*2.511711692</f>
        <v>374756.480221328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20874792.4870855</v>
      </c>
      <c r="F78" s="97" t="n">
        <v>149105.998092453</v>
      </c>
      <c r="G78" s="42" t="n">
        <f aca="false">E78-F78*0.7</f>
        <v>20770418.2884208</v>
      </c>
      <c r="H78" s="42"/>
      <c r="I78" s="42"/>
      <c r="J78" s="42" t="n">
        <f aca="false">G78*3.8235866717</f>
        <v>79417494.5332397</v>
      </c>
      <c r="K78" s="8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17723333.6444322</v>
      </c>
      <c r="F79" s="97" t="n">
        <v>153054.431201674</v>
      </c>
      <c r="G79" s="42" t="n">
        <f aca="false">E79-F79*0.7</f>
        <v>17616195.542591</v>
      </c>
      <c r="H79" s="42"/>
      <c r="I79" s="42"/>
      <c r="J79" s="42" t="n">
        <f aca="false">G79*3.8235866717</f>
        <v>67357050.482712</v>
      </c>
      <c r="K79" s="8"/>
      <c r="L79" s="42"/>
      <c r="M79" s="42" t="n">
        <f aca="false">F79*2.511711692</f>
        <v>384428.604361653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20951443.4232411</v>
      </c>
      <c r="F80" s="97" t="n">
        <v>156523.843199387</v>
      </c>
      <c r="G80" s="42" t="n">
        <f aca="false">E80-F80*0.7</f>
        <v>20841876.7330015</v>
      </c>
      <c r="H80" s="42"/>
      <c r="I80" s="42"/>
      <c r="J80" s="42" t="n">
        <f aca="false">G80*3.8235866717</f>
        <v>79690722.089519</v>
      </c>
      <c r="K80" s="8"/>
      <c r="L80" s="42"/>
      <c r="M80" s="42" t="n">
        <f aca="false">F80*2.511711692</f>
        <v>393142.767040675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17902889.0863758</v>
      </c>
      <c r="F81" s="95" t="n">
        <v>155737.483065002</v>
      </c>
      <c r="G81" s="35" t="n">
        <f aca="false">E81-F81*0.7</f>
        <v>17793872.8482303</v>
      </c>
      <c r="H81" s="35"/>
      <c r="I81" s="35"/>
      <c r="J81" s="35" t="n">
        <f aca="false">G81*3.8235866717</f>
        <v>68036415.0604179</v>
      </c>
      <c r="K81" s="6"/>
      <c r="L81" s="35"/>
      <c r="M81" s="35" t="n">
        <f aca="false">F81*2.511711692</f>
        <v>391167.657097019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20934237.427033</v>
      </c>
      <c r="F82" s="97" t="n">
        <v>158152.171600035</v>
      </c>
      <c r="G82" s="42" t="n">
        <f aca="false">E82-F82*0.7</f>
        <v>20823530.9069129</v>
      </c>
      <c r="H82" s="42"/>
      <c r="I82" s="42"/>
      <c r="J82" s="42" t="n">
        <f aca="false">G82*3.8235866717</f>
        <v>79620575.2334053</v>
      </c>
      <c r="K82" s="8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17951234.6172112</v>
      </c>
      <c r="F83" s="97" t="n">
        <v>160172.695009584</v>
      </c>
      <c r="G83" s="42" t="n">
        <f aca="false">E83-F83*0.7</f>
        <v>17839113.7307045</v>
      </c>
      <c r="H83" s="42"/>
      <c r="I83" s="42"/>
      <c r="J83" s="42" t="n">
        <f aca="false">G83*3.8235866717</f>
        <v>68209397.4956621</v>
      </c>
      <c r="K83" s="8"/>
      <c r="L83" s="42"/>
      <c r="M83" s="42" t="n">
        <f aca="false">F83*2.511711692</f>
        <v>402307.630794723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20901431.3234906</v>
      </c>
      <c r="F84" s="97" t="n">
        <v>160222.052514536</v>
      </c>
      <c r="G84" s="42" t="n">
        <f aca="false">E84-F84*0.7</f>
        <v>20789275.8867304</v>
      </c>
      <c r="H84" s="42"/>
      <c r="I84" s="42"/>
      <c r="J84" s="42" t="n">
        <f aca="false">G84*3.8235866717</f>
        <v>79489598.1947967</v>
      </c>
      <c r="K84" s="8"/>
      <c r="L84" s="42"/>
      <c r="M84" s="42" t="n">
        <f aca="false">F84*2.511711692</f>
        <v>402431.602616998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17864223.0493153</v>
      </c>
      <c r="F85" s="95" t="n">
        <v>158890.777263639</v>
      </c>
      <c r="G85" s="35" t="n">
        <f aca="false">E85-F85*0.7</f>
        <v>17752999.5052308</v>
      </c>
      <c r="H85" s="35"/>
      <c r="I85" s="35"/>
      <c r="J85" s="35" t="n">
        <f aca="false">G85*3.8235866717</f>
        <v>67880132.2908972</v>
      </c>
      <c r="K85" s="6"/>
      <c r="L85" s="35"/>
      <c r="M85" s="35" t="n">
        <f aca="false">F85*2.511711692</f>
        <v>399087.823004049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21100419.38825</v>
      </c>
      <c r="F86" s="97" t="n">
        <v>156526.270227673</v>
      </c>
      <c r="G86" s="42" t="n">
        <f aca="false">E86-F86*0.7</f>
        <v>20990850.9990906</v>
      </c>
      <c r="H86" s="42"/>
      <c r="I86" s="42"/>
      <c r="J86" s="42" t="n">
        <f aca="false">G86*3.8235866717</f>
        <v>80260338.1077635</v>
      </c>
      <c r="K86" s="8"/>
      <c r="L86" s="42"/>
      <c r="M86" s="42" t="n">
        <f aca="false">F86*2.511711692</f>
        <v>393148.863035997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18173702.8240822</v>
      </c>
      <c r="F87" s="97" t="n">
        <v>158060.930350745</v>
      </c>
      <c r="G87" s="42" t="n">
        <f aca="false">E87-F87*0.7</f>
        <v>18063060.1728367</v>
      </c>
      <c r="H87" s="42"/>
      <c r="I87" s="42"/>
      <c r="J87" s="42" t="n">
        <f aca="false">G87*3.8235866717</f>
        <v>69065676.1269733</v>
      </c>
      <c r="K87" s="8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21182105.4185097</v>
      </c>
      <c r="F88" s="97" t="n">
        <v>159768.798409873</v>
      </c>
      <c r="G88" s="42" t="n">
        <f aca="false">E88-F88*0.7</f>
        <v>21070267.2596228</v>
      </c>
      <c r="H88" s="42"/>
      <c r="I88" s="42"/>
      <c r="J88" s="42" t="n">
        <f aca="false">G88*3.8235866717</f>
        <v>80563993.0630507</v>
      </c>
      <c r="K88" s="8"/>
      <c r="L88" s="42"/>
      <c r="M88" s="42" t="n">
        <f aca="false">F88*2.511711692</f>
        <v>401293.158982869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18185317.5395197</v>
      </c>
      <c r="F89" s="95" t="n">
        <v>164218.29615369</v>
      </c>
      <c r="G89" s="35" t="n">
        <f aca="false">E89-F89*0.7</f>
        <v>18070364.7322121</v>
      </c>
      <c r="H89" s="35"/>
      <c r="I89" s="35"/>
      <c r="J89" s="35" t="n">
        <f aca="false">G89*3.8235866717</f>
        <v>69093605.7428439</v>
      </c>
      <c r="K89" s="6"/>
      <c r="L89" s="35"/>
      <c r="M89" s="35" t="n">
        <f aca="false">F89*2.511711692</f>
        <v>412469.014489542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21464183.2323112</v>
      </c>
      <c r="F90" s="97" t="n">
        <v>162489.118378786</v>
      </c>
      <c r="G90" s="42" t="n">
        <f aca="false">E90-F90*0.7</f>
        <v>21350440.849446</v>
      </c>
      <c r="H90" s="42"/>
      <c r="I90" s="42"/>
      <c r="J90" s="42" t="n">
        <f aca="false">G90*3.8235866717</f>
        <v>81635261.0668611</v>
      </c>
      <c r="K90" s="8"/>
      <c r="L90" s="42"/>
      <c r="M90" s="42" t="n">
        <f aca="false">F90*2.511711692</f>
        <v>408125.818454768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18281165.8801363</v>
      </c>
      <c r="F91" s="97" t="n">
        <v>164552.447994489</v>
      </c>
      <c r="G91" s="42" t="n">
        <f aca="false">E91-F91*0.7</f>
        <v>18165979.1665401</v>
      </c>
      <c r="H91" s="42"/>
      <c r="I91" s="42"/>
      <c r="J91" s="42" t="n">
        <f aca="false">G91*3.8235866717</f>
        <v>69459195.8195627</v>
      </c>
      <c r="K91" s="8"/>
      <c r="L91" s="42"/>
      <c r="M91" s="42" t="n">
        <f aca="false">F91*2.511711692</f>
        <v>413308.307574981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21821047.6558214</v>
      </c>
      <c r="F92" s="97" t="n">
        <v>158664.215651715</v>
      </c>
      <c r="G92" s="42" t="n">
        <f aca="false">E92-F92*0.7</f>
        <v>21709982.7048652</v>
      </c>
      <c r="H92" s="42"/>
      <c r="I92" s="42"/>
      <c r="J92" s="42" t="n">
        <f aca="false">G92*3.8235866717</f>
        <v>83010000.5131602</v>
      </c>
      <c r="K92" s="8"/>
      <c r="L92" s="42"/>
      <c r="M92" s="42" t="n">
        <f aca="false">F92*2.511711692</f>
        <v>398518.765554423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18658115.4919514</v>
      </c>
      <c r="F93" s="95" t="n">
        <v>160531.769966738</v>
      </c>
      <c r="G93" s="35" t="n">
        <f aca="false">E93-F93*0.7</f>
        <v>18545743.2529747</v>
      </c>
      <c r="H93" s="35"/>
      <c r="I93" s="35"/>
      <c r="J93" s="35" t="n">
        <f aca="false">G93*3.8235866717</f>
        <v>70911256.7188443</v>
      </c>
      <c r="K93" s="6"/>
      <c r="L93" s="35"/>
      <c r="M93" s="35" t="n">
        <f aca="false">F93*2.511711692</f>
        <v>403209.52356291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21991100.7608777</v>
      </c>
      <c r="F94" s="97" t="n">
        <v>167780.778306551</v>
      </c>
      <c r="G94" s="42" t="n">
        <f aca="false">E94-F94*0.7</f>
        <v>21873654.2160631</v>
      </c>
      <c r="H94" s="42"/>
      <c r="I94" s="42"/>
      <c r="J94" s="42" t="n">
        <f aca="false">G94*3.8235866717</f>
        <v>83635812.7219133</v>
      </c>
      <c r="K94" s="8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18900888.2073495</v>
      </c>
      <c r="F95" s="97" t="n">
        <v>168969.676774205</v>
      </c>
      <c r="G95" s="42" t="n">
        <f aca="false">E95-F95*0.7</f>
        <v>18782609.4336075</v>
      </c>
      <c r="H95" s="42"/>
      <c r="I95" s="42"/>
      <c r="J95" s="42" t="n">
        <f aca="false">G95*3.8235866717</f>
        <v>71816935.0900884</v>
      </c>
      <c r="K95" s="8"/>
      <c r="L95" s="42"/>
      <c r="M95" s="42" t="n">
        <f aca="false">F95*2.511711692</f>
        <v>424403.112747233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22117413.6115942</v>
      </c>
      <c r="F96" s="97" t="n">
        <v>166153.362492413</v>
      </c>
      <c r="G96" s="42" t="n">
        <f aca="false">E96-F96*0.7</f>
        <v>22001106.2578495</v>
      </c>
      <c r="H96" s="42"/>
      <c r="I96" s="42"/>
      <c r="J96" s="42" t="n">
        <f aca="false">G96*3.8235866717</f>
        <v>84123136.650169</v>
      </c>
      <c r="K96" s="8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19058385.2105507</v>
      </c>
      <c r="F97" s="95" t="n">
        <v>164112.049460248</v>
      </c>
      <c r="G97" s="35" t="n">
        <f aca="false">E97-F97*0.7</f>
        <v>18943506.7759286</v>
      </c>
      <c r="H97" s="35"/>
      <c r="I97" s="35"/>
      <c r="J97" s="35" t="n">
        <f aca="false">G97*3.8235866717</f>
        <v>72432140.0236991</v>
      </c>
      <c r="K97" s="6"/>
      <c r="L97" s="35"/>
      <c r="M97" s="35" t="n">
        <f aca="false">F97*2.511711692</f>
        <v>412202.153427387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22252801.7965381</v>
      </c>
      <c r="F98" s="97" t="n">
        <v>161951.393676355</v>
      </c>
      <c r="G98" s="42" t="n">
        <f aca="false">E98-F98*0.7</f>
        <v>22139435.8209646</v>
      </c>
      <c r="H98" s="42"/>
      <c r="I98" s="42"/>
      <c r="J98" s="42" t="n">
        <f aca="false">G98*3.8235866717</f>
        <v>84652051.723998</v>
      </c>
      <c r="K98" s="8"/>
      <c r="L98" s="42"/>
      <c r="M98" s="42" t="n">
        <f aca="false">F98*2.511711692</f>
        <v>406775.209032595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19199863.8162292</v>
      </c>
      <c r="F99" s="97" t="n">
        <v>162921.430264712</v>
      </c>
      <c r="G99" s="42" t="n">
        <f aca="false">E99-F99*0.7</f>
        <v>19085818.8150439</v>
      </c>
      <c r="H99" s="42"/>
      <c r="I99" s="42"/>
      <c r="J99" s="42" t="n">
        <f aca="false">G99*3.8235866717</f>
        <v>72976282.439683</v>
      </c>
      <c r="K99" s="8"/>
      <c r="L99" s="42"/>
      <c r="M99" s="42" t="n">
        <f aca="false">F99*2.511711692</f>
        <v>409211.661273239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22490833.0606653</v>
      </c>
      <c r="F100" s="97" t="n">
        <v>165734.83046096</v>
      </c>
      <c r="G100" s="42" t="n">
        <f aca="false">E100-F100*0.7</f>
        <v>22374818.6793426</v>
      </c>
      <c r="H100" s="42"/>
      <c r="I100" s="42"/>
      <c r="J100" s="42" t="n">
        <f aca="false">G100*3.8235866717</f>
        <v>85552058.4840387</v>
      </c>
      <c r="K100" s="8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19417618.6601454</v>
      </c>
      <c r="F101" s="95" t="n">
        <v>168407.68947292</v>
      </c>
      <c r="G101" s="35" t="n">
        <f aca="false">E101-F101*0.7</f>
        <v>19299733.2775143</v>
      </c>
      <c r="H101" s="35"/>
      <c r="I101" s="35"/>
      <c r="J101" s="35" t="n">
        <f aca="false">G101*3.8235866717</f>
        <v>73794202.9272687</v>
      </c>
      <c r="K101" s="6"/>
      <c r="L101" s="35"/>
      <c r="M101" s="35" t="n">
        <f aca="false">F101*2.511711692</f>
        <v>422991.562671839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22706503.1721763</v>
      </c>
      <c r="F102" s="97" t="n">
        <v>175751.18678806</v>
      </c>
      <c r="G102" s="42" t="n">
        <f aca="false">E102-F102*0.7</f>
        <v>22583477.3414247</v>
      </c>
      <c r="H102" s="42"/>
      <c r="I102" s="42"/>
      <c r="J102" s="42" t="n">
        <f aca="false">G102*3.8235866717</f>
        <v>86349882.9633103</v>
      </c>
      <c r="K102" s="8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19351553.5721597</v>
      </c>
      <c r="F103" s="97" t="n">
        <v>172331.998385874</v>
      </c>
      <c r="G103" s="42" t="n">
        <f aca="false">E103-F103*0.7</f>
        <v>19230921.1732895</v>
      </c>
      <c r="H103" s="42"/>
      <c r="I103" s="42"/>
      <c r="J103" s="42" t="n">
        <f aca="false">G103*3.8235866717</f>
        <v>73531093.8827032</v>
      </c>
      <c r="K103" s="8"/>
      <c r="L103" s="42"/>
      <c r="M103" s="42" t="n">
        <f aca="false">F103*2.511711692</f>
        <v>432848.295251525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22853521.0340367</v>
      </c>
      <c r="F104" s="97" t="n">
        <v>166269.840865552</v>
      </c>
      <c r="G104" s="42" t="n">
        <f aca="false">E104-F104*0.7</f>
        <v>22737132.1454309</v>
      </c>
      <c r="H104" s="42"/>
      <c r="I104" s="42"/>
      <c r="J104" s="42" t="n">
        <f aca="false">G104*3.8235866717</f>
        <v>86937395.4239511</v>
      </c>
      <c r="K104" s="8"/>
      <c r="L104" s="42"/>
      <c r="M104" s="42" t="n">
        <f aca="false">F104*2.511711692</f>
        <v>417621.903328986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19673268.1029293</v>
      </c>
      <c r="F105" s="95" t="n">
        <v>168569.03225571</v>
      </c>
      <c r="G105" s="35" t="n">
        <f aca="false">E105-F105*0.7</f>
        <v>19555269.7803503</v>
      </c>
      <c r="H105" s="35"/>
      <c r="I105" s="35"/>
      <c r="J105" s="35" t="n">
        <f aca="false">G105*3.8235866717</f>
        <v>74771268.8936454</v>
      </c>
      <c r="K105" s="6"/>
      <c r="L105" s="35"/>
      <c r="M105" s="35" t="n">
        <f aca="false">F105*2.511711692</f>
        <v>423396.809225793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23015619.7271258</v>
      </c>
      <c r="F106" s="97" t="n">
        <v>173649.419490611</v>
      </c>
      <c r="G106" s="42" t="n">
        <f aca="false">E106-F106*0.7</f>
        <v>22894065.1334824</v>
      </c>
      <c r="H106" s="42"/>
      <c r="I106" s="42"/>
      <c r="J106" s="42" t="n">
        <f aca="false">G106*3.8235866717</f>
        <v>87537442.305415</v>
      </c>
      <c r="K106" s="8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19642276.7803731</v>
      </c>
      <c r="F107" s="97" t="n">
        <v>166195.257996947</v>
      </c>
      <c r="G107" s="42" t="n">
        <f aca="false">E107-F107*0.7</f>
        <v>19525940.0997752</v>
      </c>
      <c r="H107" s="42"/>
      <c r="I107" s="42"/>
      <c r="J107" s="42" t="n">
        <f aca="false">G107*3.8235866717</f>
        <v>74659124.317913</v>
      </c>
      <c r="K107" s="8"/>
      <c r="L107" s="42"/>
      <c r="M107" s="42" t="n">
        <f aca="false">F107*2.511711692</f>
        <v>417434.572665888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22795455.2570205</v>
      </c>
      <c r="F108" s="97" t="n">
        <v>175747.061474089</v>
      </c>
      <c r="G108" s="42" t="n">
        <f aca="false">E108-F108*0.7</f>
        <v>22672432.3139886</v>
      </c>
      <c r="H108" s="42"/>
      <c r="I108" s="42"/>
      <c r="J108" s="42" t="n">
        <f aca="false">G108*3.8235866717</f>
        <v>86690010.0107873</v>
      </c>
      <c r="K108" s="8"/>
      <c r="L108" s="42"/>
      <c r="M108" s="42" t="n">
        <f aca="false">F108*2.511711692</f>
        <v>441425.949139113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19544284.5789106</v>
      </c>
      <c r="F109" s="95" t="n">
        <v>177216.22802077</v>
      </c>
      <c r="G109" s="35" t="n">
        <f aca="false">E109-F109*0.7</f>
        <v>19420233.2192961</v>
      </c>
      <c r="H109" s="35"/>
      <c r="I109" s="35"/>
      <c r="J109" s="35" t="n">
        <f aca="false">G109*3.8235866717</f>
        <v>74254944.8986061</v>
      </c>
      <c r="K109" s="6"/>
      <c r="L109" s="35"/>
      <c r="M109" s="35" t="n">
        <f aca="false">F109*2.511711692</f>
        <v>445116.071931906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23055958.8293592</v>
      </c>
      <c r="F110" s="97" t="n">
        <v>172757.468742453</v>
      </c>
      <c r="G110" s="42" t="n">
        <f aca="false">E110-F110*0.7</f>
        <v>22935028.6012395</v>
      </c>
      <c r="H110" s="42"/>
      <c r="I110" s="42"/>
      <c r="J110" s="42" t="n">
        <f aca="false">G110*3.8235866717</f>
        <v>87694069.6747578</v>
      </c>
      <c r="K110" s="8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19690036.1080009</v>
      </c>
      <c r="F111" s="97" t="n">
        <v>172030.765720513</v>
      </c>
      <c r="G111" s="42" t="n">
        <f aca="false">E111-F111*0.7</f>
        <v>19569614.5719966</v>
      </c>
      <c r="H111" s="42"/>
      <c r="I111" s="42"/>
      <c r="J111" s="42" t="n">
        <f aca="false">G111*3.8235866717</f>
        <v>74826117.4477922</v>
      </c>
      <c r="K111" s="8"/>
      <c r="L111" s="42"/>
      <c r="M111" s="42" t="n">
        <f aca="false">F111*2.511711692</f>
        <v>432091.685643925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22970981.3855423</v>
      </c>
      <c r="F112" s="97" t="n">
        <v>178527.227006969</v>
      </c>
      <c r="G112" s="42" t="n">
        <f aca="false">E112-F112*0.7</f>
        <v>22846012.3266374</v>
      </c>
      <c r="H112" s="42"/>
      <c r="I112" s="42"/>
      <c r="J112" s="42" t="n">
        <f aca="false">G112*3.8235866717</f>
        <v>87353708.2336249</v>
      </c>
      <c r="K112" s="8"/>
      <c r="L112" s="42"/>
      <c r="M112" s="42" t="n">
        <f aca="false">F112*2.511711692</f>
        <v>448408.923413741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8.921875" defaultRowHeight="12.8" zeroHeight="false" outlineLevelRow="0" outlineLevelCol="0"/>
  <cols>
    <col collapsed="false" customWidth="true" hidden="false" outlineLevel="0" max="5" min="5" style="32" width="19.62"/>
    <col collapsed="false" customWidth="true" hidden="false" outlineLevel="0" max="6" min="6" style="32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93"/>
      <c r="B9" s="93" t="n">
        <v>2015</v>
      </c>
      <c r="C9" s="5" t="n">
        <v>1</v>
      </c>
      <c r="D9" s="93" t="n">
        <v>161</v>
      </c>
      <c r="E9" s="95" t="n">
        <v>18004066.583314</v>
      </c>
      <c r="F9" s="95" t="n">
        <v>135449.214417351</v>
      </c>
      <c r="G9" s="35" t="n">
        <f aca="false">E9-F9*0.7</f>
        <v>17909252.1332219</v>
      </c>
      <c r="H9" s="35"/>
      <c r="I9" s="35"/>
      <c r="J9" s="35" t="n">
        <f aca="false">G9*3.8235866717</f>
        <v>68477577.7567021</v>
      </c>
      <c r="K9" s="6"/>
      <c r="L9" s="35"/>
      <c r="M9" s="35" t="n">
        <f aca="false">F9*2.511711692</f>
        <v>340209.375524274</v>
      </c>
      <c r="N9" s="35"/>
      <c r="O9" s="5"/>
      <c r="P9" s="5"/>
      <c r="Q9" s="35"/>
      <c r="R9" s="35"/>
      <c r="S9" s="35"/>
      <c r="T9" s="5"/>
      <c r="U9" s="5"/>
      <c r="V9" s="35"/>
      <c r="W9" s="35"/>
      <c r="X9" s="35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97" t="n">
        <v>22160667.1304052</v>
      </c>
      <c r="F10" s="97" t="n">
        <v>151084.142402353</v>
      </c>
      <c r="G10" s="42" t="n">
        <f aca="false">E10-F10*0.7</f>
        <v>22054908.2307236</v>
      </c>
      <c r="H10" s="42" t="s">
        <v>127</v>
      </c>
      <c r="I10" s="108" t="n">
        <f aca="false">AVERAGE(I3:I8)</f>
        <v>3.82358667172555</v>
      </c>
      <c r="J10" s="42" t="n">
        <f aca="false">G10*3.8235866717</f>
        <v>84328853.1565614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97" t="n">
        <v>20241474.6608547</v>
      </c>
      <c r="F11" s="97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76995314.5213285</v>
      </c>
      <c r="K11" s="8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97" t="n">
        <v>23722644.8086565</v>
      </c>
      <c r="F12" s="97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8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19331318.9269655</v>
      </c>
      <c r="F13" s="95" t="n">
        <v>140377.525227439</v>
      </c>
      <c r="G13" s="35" t="n">
        <f aca="false">E13-F13*0.7</f>
        <v>19233054.6593063</v>
      </c>
      <c r="H13" s="35" t="n">
        <v>71384639</v>
      </c>
      <c r="I13" s="35"/>
      <c r="J13" s="35" t="n">
        <f aca="false">G13*3.8235866717</f>
        <v>73539251.4514011</v>
      </c>
      <c r="K13" s="6" t="n">
        <v>399060</v>
      </c>
      <c r="L13" s="35"/>
      <c r="M13" s="35" t="n">
        <f aca="false">F13*2.511711692</f>
        <v>352587.871407783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22042352.8766765</v>
      </c>
      <c r="F14" s="97" t="n"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19234129.6394673</v>
      </c>
      <c r="F15" s="97" t="n"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8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22573512.1008919</v>
      </c>
      <c r="F16" s="97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19517575.3041269</v>
      </c>
      <c r="F17" s="95" t="n">
        <v>123378.287154311</v>
      </c>
      <c r="G17" s="35" t="n">
        <f aca="false">E17-F17*0.7</f>
        <v>19431210.5031188</v>
      </c>
      <c r="H17" s="35" t="n">
        <v>74434596</v>
      </c>
      <c r="I17" s="35"/>
      <c r="J17" s="35" t="n">
        <f aca="false">G17*3.8235866717</f>
        <v>74296917.4947223</v>
      </c>
      <c r="K17" s="6" t="n">
        <v>462191</v>
      </c>
      <c r="L17" s="35"/>
      <c r="M17" s="35" t="n">
        <f aca="false">F17*2.511711692</f>
        <v>309890.686384417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23345722.4547066</v>
      </c>
      <c r="F18" s="97" t="n"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8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20685758.7576831</v>
      </c>
      <c r="F19" s="97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24447912.8962081</v>
      </c>
      <c r="F20" s="97" t="n"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19576875.4819577</v>
      </c>
      <c r="F21" s="95" t="n">
        <v>129450.461885458</v>
      </c>
      <c r="G21" s="35" t="n">
        <f aca="false">E21-F21*0.7</f>
        <v>19486260.1586378</v>
      </c>
      <c r="H21" s="35"/>
      <c r="I21" s="35"/>
      <c r="J21" s="35" t="n">
        <f aca="false">G21*3.8235866717</f>
        <v>74507404.6238464</v>
      </c>
      <c r="K21" s="6"/>
      <c r="L21" s="35"/>
      <c r="M21" s="35" t="n">
        <f aca="false">F21*2.511711692</f>
        <v>325142.238652504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22220331.7878667</v>
      </c>
      <c r="F22" s="97" t="n"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8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18304035.7763677</v>
      </c>
      <c r="F23" s="97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69685666.9502901</v>
      </c>
      <c r="K23" s="8"/>
      <c r="L23" s="42"/>
      <c r="M23" s="42" t="n">
        <f aca="false">F23*2.511711692</f>
        <v>282842.367147332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19978690.5370359</v>
      </c>
      <c r="F24" s="97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76092142.4688247</v>
      </c>
      <c r="K24" s="8"/>
      <c r="L24" s="42"/>
      <c r="M24" s="42" t="n">
        <f aca="false">F24*2.511711692</f>
        <v>279756.914591961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15756304.8886345</v>
      </c>
      <c r="F25" s="95" t="n">
        <v>112841.24617785</v>
      </c>
      <c r="G25" s="35" t="n">
        <f aca="false">E25-F25*0.7</f>
        <v>15677316.01631</v>
      </c>
      <c r="H25" s="35"/>
      <c r="I25" s="35"/>
      <c r="J25" s="35" t="n">
        <f aca="false">G25*3.8235866717</f>
        <v>59943576.5679919</v>
      </c>
      <c r="K25" s="6"/>
      <c r="L25" s="35"/>
      <c r="M25" s="35" t="n">
        <f aca="false">F25*2.511711692</f>
        <v>283424.677364756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18646832.0810618</v>
      </c>
      <c r="F26" s="97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8"/>
      <c r="L26" s="42"/>
      <c r="M26" s="42" t="n">
        <f aca="false">F26*2.511711692</f>
        <v>279722.730115685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15995991.3851328</v>
      </c>
      <c r="F27" s="97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60867401.2075107</v>
      </c>
      <c r="K27" s="8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18688431.1291171</v>
      </c>
      <c r="F28" s="97" t="n">
        <v>111440.881301515</v>
      </c>
      <c r="G28" s="42" t="n">
        <f aca="false">E28-F28*0.7</f>
        <v>18610422.5122061</v>
      </c>
      <c r="H28" s="42"/>
      <c r="I28" s="42"/>
      <c r="J28" s="42" t="n">
        <f aca="false">G28*3.8235866717</f>
        <v>71158563.4723767</v>
      </c>
      <c r="K28" s="8"/>
      <c r="L28" s="42"/>
      <c r="M28" s="42" t="n">
        <f aca="false">F28*2.511711692</f>
        <v>279907.3645318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14732597.7691216</v>
      </c>
      <c r="F29" s="95" t="n">
        <v>112569.337053729</v>
      </c>
      <c r="G29" s="35" t="n">
        <f aca="false">E29-F29*0.7</f>
        <v>14653799.2331839</v>
      </c>
      <c r="H29" s="35"/>
      <c r="I29" s="35"/>
      <c r="J29" s="35" t="n">
        <f aca="false">G29*3.8235866717</f>
        <v>56030071.4377698</v>
      </c>
      <c r="K29" s="6"/>
      <c r="L29" s="35"/>
      <c r="M29" s="35" t="n">
        <f aca="false">F29*2.511711692</f>
        <v>282741.72003854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18244581.0853125</v>
      </c>
      <c r="F30" s="97" t="n">
        <v>112364.051234448</v>
      </c>
      <c r="G30" s="42" t="n">
        <f aca="false">E30-F30*0.7</f>
        <v>18165926.2494484</v>
      </c>
      <c r="H30" s="42"/>
      <c r="I30" s="42"/>
      <c r="J30" s="42" t="n">
        <f aca="false">G30*3.8235866717</f>
        <v>69458993.4864762</v>
      </c>
      <c r="K30" s="8"/>
      <c r="L30" s="42"/>
      <c r="M30" s="42" t="n">
        <f aca="false">F30*2.511711692</f>
        <v>282226.101246049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16169292.6865775</v>
      </c>
      <c r="F31" s="97" t="n">
        <v>119380.780005568</v>
      </c>
      <c r="G31" s="42" t="n">
        <f aca="false">E31-F31*0.7</f>
        <v>16085726.1405736</v>
      </c>
      <c r="H31" s="42"/>
      <c r="I31" s="42"/>
      <c r="J31" s="42" t="n">
        <f aca="false">G31*3.8235866717</f>
        <v>61505168.0757137</v>
      </c>
      <c r="K31" s="8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19497235.2433784</v>
      </c>
      <c r="F32" s="97" t="n">
        <v>121138.152482425</v>
      </c>
      <c r="G32" s="42" t="n">
        <f aca="false">E32-F32*0.7</f>
        <v>19412438.5366407</v>
      </c>
      <c r="H32" s="42"/>
      <c r="I32" s="42"/>
      <c r="J32" s="42" t="n">
        <f aca="false">G32*3.8235866717</f>
        <v>74225141.253895</v>
      </c>
      <c r="K32" s="8"/>
      <c r="L32" s="42"/>
      <c r="M32" s="42" t="n">
        <f aca="false">F32*2.511711692</f>
        <v>304264.113937386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15436518.5247871</v>
      </c>
      <c r="F33" s="95" t="n">
        <v>126168.547789359</v>
      </c>
      <c r="G33" s="35" t="n">
        <f aca="false">E33-F33*0.7</f>
        <v>15348200.5413345</v>
      </c>
      <c r="H33" s="35"/>
      <c r="I33" s="35"/>
      <c r="J33" s="35" t="n">
        <f aca="false">G33*3.8235866717</f>
        <v>58685175.0244255</v>
      </c>
      <c r="K33" s="6"/>
      <c r="L33" s="35"/>
      <c r="M33" s="35" t="n">
        <f aca="false">F33*2.511711692</f>
        <v>316899.016645193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18813646.8738465</v>
      </c>
      <c r="F34" s="97" t="n">
        <v>123024.266627143</v>
      </c>
      <c r="G34" s="42" t="n">
        <f aca="false">E34-F34*0.7</f>
        <v>18727529.8872075</v>
      </c>
      <c r="H34" s="42"/>
      <c r="I34" s="42"/>
      <c r="J34" s="42" t="n">
        <f aca="false">G34*3.8235866717</f>
        <v>71606333.6705901</v>
      </c>
      <c r="K34" s="8"/>
      <c r="L34" s="42"/>
      <c r="M34" s="42" t="n">
        <f aca="false">F34*2.511711692</f>
        <v>309001.48888712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16684929.7885628</v>
      </c>
      <c r="F35" s="97" t="n">
        <v>124211.20241946</v>
      </c>
      <c r="G35" s="42" t="n">
        <f aca="false">E35-F35*0.7</f>
        <v>16597981.9468691</v>
      </c>
      <c r="H35" s="42"/>
      <c r="I35" s="42"/>
      <c r="J35" s="42" t="n">
        <f aca="false">G35*3.8235866717</f>
        <v>63463822.5491661</v>
      </c>
      <c r="K35" s="8"/>
      <c r="L35" s="42"/>
      <c r="M35" s="42" t="n">
        <f aca="false">F35*2.511711692</f>
        <v>311982.729394337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20310322.9105232</v>
      </c>
      <c r="F36" s="97" t="n">
        <v>129127.995346031</v>
      </c>
      <c r="G36" s="42" t="n">
        <f aca="false">E36-F36*0.7</f>
        <v>20219933.3137809</v>
      </c>
      <c r="H36" s="42"/>
      <c r="I36" s="42"/>
      <c r="J36" s="42" t="n">
        <f aca="false">G36*3.8235866717</f>
        <v>77312667.5212356</v>
      </c>
      <c r="K36" s="8"/>
      <c r="L36" s="42"/>
      <c r="M36" s="42" t="n">
        <f aca="false">F36*2.511711692</f>
        <v>324332.295675147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15826566.5747542</v>
      </c>
      <c r="F37" s="95" t="n">
        <v>135259.245149168</v>
      </c>
      <c r="G37" s="35" t="n">
        <f aca="false">E37-F37*0.7</f>
        <v>15731885.1031498</v>
      </c>
      <c r="H37" s="35"/>
      <c r="I37" s="35"/>
      <c r="J37" s="35" t="n">
        <f aca="false">G37*3.8235866717</f>
        <v>60152226.2011195</v>
      </c>
      <c r="K37" s="6"/>
      <c r="L37" s="35"/>
      <c r="M37" s="35" t="n">
        <f aca="false">F37*2.511711692</f>
        <v>339732.227492258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19215353.2068043</v>
      </c>
      <c r="F38" s="97" t="n">
        <v>136304.954532738</v>
      </c>
      <c r="G38" s="42" t="n">
        <f aca="false">E38-F38*0.7</f>
        <v>19119939.7386313</v>
      </c>
      <c r="H38" s="42"/>
      <c r="I38" s="42"/>
      <c r="J38" s="42" t="n">
        <f aca="false">G38*3.8235866717</f>
        <v>73106746.748338</v>
      </c>
      <c r="K38" s="8"/>
      <c r="L38" s="42"/>
      <c r="M38" s="42" t="n">
        <f aca="false">F38*2.511711692</f>
        <v>342358.747977408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16776789.8772839</v>
      </c>
      <c r="F39" s="97" t="n">
        <v>139879.779910793</v>
      </c>
      <c r="G39" s="42" t="n">
        <f aca="false">E39-F39*0.7</f>
        <v>16678874.0313463</v>
      </c>
      <c r="H39" s="42"/>
      <c r="I39" s="42"/>
      <c r="J39" s="42" t="n">
        <f aca="false">G39*3.8235866717</f>
        <v>63773120.4452191</v>
      </c>
      <c r="K39" s="8"/>
      <c r="L39" s="42"/>
      <c r="M39" s="42" t="n">
        <f aca="false">F39*2.511711692</f>
        <v>351337.678676326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20226125.6878078</v>
      </c>
      <c r="F40" s="97" t="n">
        <v>143694.187371222</v>
      </c>
      <c r="G40" s="42" t="n">
        <f aca="false">E40-F40*0.7</f>
        <v>20125539.7566479</v>
      </c>
      <c r="H40" s="42"/>
      <c r="I40" s="42"/>
      <c r="J40" s="42" t="n">
        <f aca="false">G40*3.8235866717</f>
        <v>76951745.5742874</v>
      </c>
      <c r="K40" s="8"/>
      <c r="L40" s="42"/>
      <c r="M40" s="42" t="n">
        <f aca="false">F40*2.511711692</f>
        <v>360918.370492736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16910664.3199447</v>
      </c>
      <c r="F41" s="95" t="n">
        <v>140578.145033408</v>
      </c>
      <c r="G41" s="35" t="n">
        <f aca="false">E41-F41*0.7</f>
        <v>16812259.6184213</v>
      </c>
      <c r="H41" s="35"/>
      <c r="I41" s="35"/>
      <c r="J41" s="35" t="n">
        <f aca="false">G41*3.8235866717</f>
        <v>64283131.7981558</v>
      </c>
      <c r="K41" s="6"/>
      <c r="L41" s="35"/>
      <c r="M41" s="35" t="n">
        <f aca="false">F41*2.511711692</f>
        <v>353091.770520083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20160597.3989086</v>
      </c>
      <c r="F42" s="97" t="n">
        <v>145806.283359025</v>
      </c>
      <c r="G42" s="42" t="n">
        <f aca="false">E42-F42*0.7</f>
        <v>20058533.0005573</v>
      </c>
      <c r="H42" s="42"/>
      <c r="I42" s="42"/>
      <c r="J42" s="42" t="n">
        <f aca="false">G42*3.8235866717</f>
        <v>76695539.4347854</v>
      </c>
      <c r="K42" s="8"/>
      <c r="L42" s="42"/>
      <c r="M42" s="42" t="n">
        <f aca="false">F42*2.511711692</f>
        <v>366223.346679929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17681228.0142551</v>
      </c>
      <c r="F43" s="97" t="n">
        <v>144372.924929412</v>
      </c>
      <c r="G43" s="42" t="n">
        <f aca="false">E43-F43*0.7</f>
        <v>17580166.9668046</v>
      </c>
      <c r="H43" s="42"/>
      <c r="I43" s="42"/>
      <c r="J43" s="42" t="n">
        <f aca="false">G43*3.8235866717</f>
        <v>67219292.1005345</v>
      </c>
      <c r="K43" s="8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21273636.131207</v>
      </c>
      <c r="F44" s="97" t="n">
        <v>144219.884460608</v>
      </c>
      <c r="G44" s="42" t="n">
        <f aca="false">E44-F44*0.7</f>
        <v>21172682.2120846</v>
      </c>
      <c r="H44" s="42"/>
      <c r="I44" s="42"/>
      <c r="J44" s="42" t="n">
        <f aca="false">G44*3.8235866717</f>
        <v>80955585.5102662</v>
      </c>
      <c r="K44" s="8"/>
      <c r="L44" s="42"/>
      <c r="M44" s="42" t="n">
        <f aca="false">F44*2.511711692</f>
        <v>362238.770018597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18023661.6523363</v>
      </c>
      <c r="F45" s="95" t="n">
        <v>143389.813212293</v>
      </c>
      <c r="G45" s="35" t="n">
        <f aca="false">E45-F45*0.7</f>
        <v>17923288.7830877</v>
      </c>
      <c r="H45" s="35"/>
      <c r="I45" s="35"/>
      <c r="J45" s="35" t="n">
        <f aca="false">G45*3.8235866717</f>
        <v>68531248.1040444</v>
      </c>
      <c r="K45" s="6"/>
      <c r="L45" s="35"/>
      <c r="M45" s="35" t="n">
        <f aca="false">F45*2.511711692</f>
        <v>360153.870359011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21457712.0370651</v>
      </c>
      <c r="F46" s="97" t="n">
        <v>147613.727505431</v>
      </c>
      <c r="G46" s="42" t="n">
        <f aca="false">E46-F46*0.7</f>
        <v>21354382.4278113</v>
      </c>
      <c r="H46" s="42"/>
      <c r="I46" s="42"/>
      <c r="J46" s="42" t="n">
        <f aca="false">G46*3.8235866717</f>
        <v>81650332.033364</v>
      </c>
      <c r="K46" s="8"/>
      <c r="L46" s="42"/>
      <c r="M46" s="42" t="n">
        <f aca="false">F46*2.511711692</f>
        <v>370763.125275094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18661968.9236514</v>
      </c>
      <c r="F47" s="97" t="n">
        <v>147489.328147656</v>
      </c>
      <c r="G47" s="42" t="n">
        <f aca="false">E47-F47*0.7</f>
        <v>18558726.393948</v>
      </c>
      <c r="H47" s="42"/>
      <c r="I47" s="42"/>
      <c r="J47" s="42" t="n">
        <f aca="false">G47*3.8235866717</f>
        <v>70960898.8836265</v>
      </c>
      <c r="K47" s="8"/>
      <c r="L47" s="42"/>
      <c r="M47" s="42" t="n">
        <f aca="false">F47*2.511711692</f>
        <v>370450.669953692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22302024.9562433</v>
      </c>
      <c r="F48" s="97" t="n">
        <v>149542.383660338</v>
      </c>
      <c r="G48" s="42" t="n">
        <f aca="false">E48-F48*0.7</f>
        <v>22197345.2876811</v>
      </c>
      <c r="H48" s="42"/>
      <c r="I48" s="42"/>
      <c r="J48" s="42" t="n">
        <f aca="false">G48*3.8235866717</f>
        <v>84873473.5891002</v>
      </c>
      <c r="K48" s="8"/>
      <c r="L48" s="42"/>
      <c r="M48" s="42" t="n">
        <f aca="false">F48*2.511711692</f>
        <v>375607.35348922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19098086.5335367</v>
      </c>
      <c r="F49" s="95" t="n">
        <v>148479.028865347</v>
      </c>
      <c r="G49" s="35" t="n">
        <f aca="false">E49-F49*0.7</f>
        <v>18994151.2133309</v>
      </c>
      <c r="H49" s="35"/>
      <c r="I49" s="35"/>
      <c r="J49" s="35" t="n">
        <f aca="false">G49*3.8235866717</f>
        <v>72625783.4195465</v>
      </c>
      <c r="K49" s="6"/>
      <c r="L49" s="35"/>
      <c r="M49" s="35" t="n">
        <f aca="false">F49*2.511711692</f>
        <v>372936.512817897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22694693.3439069</v>
      </c>
      <c r="F50" s="97" t="n">
        <v>150243.663784313</v>
      </c>
      <c r="G50" s="42" t="n">
        <f aca="false">E50-F50*0.7</f>
        <v>22589522.7792579</v>
      </c>
      <c r="H50" s="42"/>
      <c r="I50" s="42"/>
      <c r="J50" s="42" t="n">
        <f aca="false">G50*3.8235866717</f>
        <v>86372998.2188339</v>
      </c>
      <c r="K50" s="8"/>
      <c r="L50" s="42"/>
      <c r="M50" s="42" t="n">
        <f aca="false">F50*2.511711692</f>
        <v>377368.766975976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19550745.8735101</v>
      </c>
      <c r="F51" s="97" t="n">
        <v>148523.744804435</v>
      </c>
      <c r="G51" s="42" t="n">
        <f aca="false">E51-F51*0.7</f>
        <v>19446779.252147</v>
      </c>
      <c r="H51" s="42"/>
      <c r="I51" s="42"/>
      <c r="J51" s="42" t="n">
        <f aca="false">G51*3.8235866717</f>
        <v>74356445.9560012</v>
      </c>
      <c r="K51" s="8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23206468.3740084</v>
      </c>
      <c r="F52" s="97" t="n">
        <v>154161.806585412</v>
      </c>
      <c r="G52" s="42" t="n">
        <f aca="false">E52-F52*0.7</f>
        <v>23098555.1093986</v>
      </c>
      <c r="H52" s="42"/>
      <c r="I52" s="42"/>
      <c r="J52" s="42" t="n">
        <f aca="false">G52*3.8235866717</f>
        <v>88319327.4518244</v>
      </c>
      <c r="K52" s="8"/>
      <c r="L52" s="42"/>
      <c r="M52" s="42" t="n">
        <f aca="false">F52*2.511711692</f>
        <v>387210.012060421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19968480.5903797</v>
      </c>
      <c r="F53" s="95" t="n">
        <v>155306.612865908</v>
      </c>
      <c r="G53" s="35" t="n">
        <f aca="false">E53-F53*0.7</f>
        <v>19859765.9613735</v>
      </c>
      <c r="H53" s="35"/>
      <c r="I53" s="35"/>
      <c r="J53" s="35" t="n">
        <f aca="false">G53*3.8235866717</f>
        <v>75935536.4329891</v>
      </c>
      <c r="K53" s="6"/>
      <c r="L53" s="35"/>
      <c r="M53" s="35" t="n">
        <f aca="false">F53*2.511711692</f>
        <v>390085.435380218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23822597.1223207</v>
      </c>
      <c r="F54" s="97" t="n">
        <v>155372.144106948</v>
      </c>
      <c r="G54" s="42" t="n">
        <f aca="false">E54-F54*0.7</f>
        <v>23713836.6214459</v>
      </c>
      <c r="H54" s="42"/>
      <c r="I54" s="42"/>
      <c r="J54" s="42" t="n">
        <f aca="false">G54*3.8235866717</f>
        <v>90671909.6406318</v>
      </c>
      <c r="K54" s="8"/>
      <c r="L54" s="42"/>
      <c r="M54" s="42" t="n">
        <f aca="false">F54*2.511711692</f>
        <v>390250.03096453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20465872.4259606</v>
      </c>
      <c r="F55" s="97" t="n">
        <v>157338.873939111</v>
      </c>
      <c r="G55" s="42" t="n">
        <f aca="false">E55-F55*0.7</f>
        <v>20355735.2142032</v>
      </c>
      <c r="H55" s="42"/>
      <c r="I55" s="42"/>
      <c r="J55" s="42" t="n">
        <f aca="false">G55*3.8235866717</f>
        <v>77831917.8576816</v>
      </c>
      <c r="K55" s="8"/>
      <c r="L55" s="42"/>
      <c r="M55" s="42" t="n">
        <f aca="false">F55*2.511711692</f>
        <v>395189.889278978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24299913.4848866</v>
      </c>
      <c r="F56" s="97" t="n">
        <v>161804.576825616</v>
      </c>
      <c r="G56" s="42" t="n">
        <f aca="false">E56-F56*0.7</f>
        <v>24186650.2811087</v>
      </c>
      <c r="H56" s="42"/>
      <c r="I56" s="42"/>
      <c r="J56" s="42" t="n">
        <f aca="false">G56*3.8235866717</f>
        <v>92479753.6479164</v>
      </c>
      <c r="K56" s="8"/>
      <c r="L56" s="42"/>
      <c r="M56" s="42" t="n">
        <f aca="false">F56*2.511711692</f>
        <v>406406.447432011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20952478.9221607</v>
      </c>
      <c r="F57" s="95" t="n">
        <v>160942.657695271</v>
      </c>
      <c r="G57" s="35" t="n">
        <f aca="false">E57-F57*0.7</f>
        <v>20839819.061774</v>
      </c>
      <c r="H57" s="35"/>
      <c r="I57" s="35"/>
      <c r="J57" s="35" t="n">
        <f aca="false">G57*3.8235866717</f>
        <v>79682854.4052388</v>
      </c>
      <c r="K57" s="6"/>
      <c r="L57" s="35"/>
      <c r="M57" s="35" t="n">
        <f aca="false">F57*2.511711692</f>
        <v>404241.555074767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24821588.6787832</v>
      </c>
      <c r="F58" s="97" t="n">
        <v>164825.678270188</v>
      </c>
      <c r="G58" s="42" t="n">
        <f aca="false">E58-F58*0.7</f>
        <v>24706210.7039941</v>
      </c>
      <c r="H58" s="42"/>
      <c r="I58" s="42"/>
      <c r="J58" s="42" t="n">
        <f aca="false">G58*3.8235866717</f>
        <v>94466337.9560036</v>
      </c>
      <c r="K58" s="8"/>
      <c r="L58" s="42"/>
      <c r="M58" s="42" t="n">
        <f aca="false">F58*2.511711692</f>
        <v>413994.583253062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21604837.6621854</v>
      </c>
      <c r="F59" s="97" t="n">
        <v>160503.733334274</v>
      </c>
      <c r="G59" s="42" t="n">
        <f aca="false">E59-F59*0.7</f>
        <v>21492485.0488514</v>
      </c>
      <c r="H59" s="42"/>
      <c r="I59" s="42"/>
      <c r="J59" s="42" t="n">
        <f aca="false">G59*3.8235866717</f>
        <v>82178379.3744996</v>
      </c>
      <c r="K59" s="8"/>
      <c r="L59" s="42"/>
      <c r="M59" s="42" t="n">
        <f aca="false">F59*2.511711692</f>
        <v>403139.103625346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25611073.0497035</v>
      </c>
      <c r="F60" s="97" t="n">
        <v>159841.576519729</v>
      </c>
      <c r="G60" s="42" t="n">
        <f aca="false">E60-F60*0.7</f>
        <v>25499183.9461397</v>
      </c>
      <c r="H60" s="42"/>
      <c r="I60" s="42"/>
      <c r="J60" s="42" t="n">
        <f aca="false">G60*3.8235866717</f>
        <v>97498339.8756865</v>
      </c>
      <c r="K60" s="8"/>
      <c r="L60" s="42"/>
      <c r="M60" s="42" t="n">
        <f aca="false">F60*2.511711692</f>
        <v>401475.956612316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22141805.1603078</v>
      </c>
      <c r="F61" s="95" t="n">
        <v>166351.366236765</v>
      </c>
      <c r="G61" s="35" t="n">
        <f aca="false">E61-F61*0.7</f>
        <v>22025359.2039421</v>
      </c>
      <c r="H61" s="35"/>
      <c r="I61" s="35"/>
      <c r="J61" s="35" t="n">
        <f aca="false">G61*3.8235866717</f>
        <v>84215869.8915979</v>
      </c>
      <c r="K61" s="6"/>
      <c r="L61" s="35"/>
      <c r="M61" s="35" t="n">
        <f aca="false">F61*2.511711692</f>
        <v>417826.671557057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26322012.3882729</v>
      </c>
      <c r="F62" s="97" t="n">
        <v>165291.337179247</v>
      </c>
      <c r="G62" s="42" t="n">
        <f aca="false">E62-F62*0.7</f>
        <v>26206308.4522474</v>
      </c>
      <c r="H62" s="42"/>
      <c r="I62" s="42"/>
      <c r="J62" s="42" t="n">
        <f aca="false">G62*3.8235866717</f>
        <v>100202091.712472</v>
      </c>
      <c r="K62" s="8"/>
      <c r="L62" s="42"/>
      <c r="M62" s="42" t="n">
        <f aca="false">F62*2.511711692</f>
        <v>415164.184179428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22665230.8301681</v>
      </c>
      <c r="F63" s="97" t="n">
        <v>171980.822570866</v>
      </c>
      <c r="G63" s="42" t="n">
        <f aca="false">E63-F63*0.7</f>
        <v>22544844.2543685</v>
      </c>
      <c r="H63" s="42"/>
      <c r="I63" s="42"/>
      <c r="J63" s="42" t="n">
        <f aca="false">G63*3.8235866717</f>
        <v>86202166.0065556</v>
      </c>
      <c r="K63" s="8"/>
      <c r="L63" s="42"/>
      <c r="M63" s="42" t="n">
        <f aca="false">F63*2.511711692</f>
        <v>431966.242851023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27053598.4684239</v>
      </c>
      <c r="F64" s="97" t="n">
        <v>163677.981859976</v>
      </c>
      <c r="G64" s="42" t="n">
        <f aca="false">E64-F64*0.7</f>
        <v>26939023.881122</v>
      </c>
      <c r="H64" s="42"/>
      <c r="I64" s="42"/>
      <c r="J64" s="42" t="n">
        <f aca="false">G64*3.8235866717</f>
        <v>103003692.660466</v>
      </c>
      <c r="K64" s="8"/>
      <c r="L64" s="42"/>
      <c r="M64" s="42" t="n">
        <f aca="false">F64*2.511711692</f>
        <v>411111.900760667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23225707.4830348</v>
      </c>
      <c r="F65" s="95" t="n">
        <v>165646.57622657</v>
      </c>
      <c r="G65" s="35" t="n">
        <f aca="false">E65-F65*0.7</f>
        <v>23109754.8796762</v>
      </c>
      <c r="H65" s="35"/>
      <c r="I65" s="35"/>
      <c r="J65" s="35" t="n">
        <f aca="false">G65*3.8235866717</f>
        <v>88362150.744184</v>
      </c>
      <c r="K65" s="6"/>
      <c r="L65" s="35"/>
      <c r="M65" s="35" t="n">
        <f aca="false">F65*2.511711692</f>
        <v>416056.442248045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27545683.9153202</v>
      </c>
      <c r="F66" s="97" t="n">
        <v>168989.089221674</v>
      </c>
      <c r="G66" s="42" t="n">
        <f aca="false">E66-F66*0.7</f>
        <v>27427391.552865</v>
      </c>
      <c r="H66" s="42"/>
      <c r="I66" s="42"/>
      <c r="J66" s="42" t="n">
        <f aca="false">G66*3.8235866717</f>
        <v>104871008.781032</v>
      </c>
      <c r="K66" s="8"/>
      <c r="L66" s="42"/>
      <c r="M66" s="42" t="n">
        <f aca="false">F66*2.511711692</f>
        <v>424451.871218511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23865009.2511256</v>
      </c>
      <c r="F67" s="97" t="n">
        <v>172466.224620844</v>
      </c>
      <c r="G67" s="42" t="n">
        <f aca="false">E67-F67*0.7</f>
        <v>23744282.893891</v>
      </c>
      <c r="H67" s="42"/>
      <c r="I67" s="42"/>
      <c r="J67" s="42" t="n">
        <f aca="false">G67*3.8235866717</f>
        <v>90788323.6021561</v>
      </c>
      <c r="K67" s="8"/>
      <c r="L67" s="42"/>
      <c r="M67" s="42" t="n">
        <f aca="false">F67*2.511711692</f>
        <v>433185.432855271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28381291.7092113</v>
      </c>
      <c r="F68" s="97" t="n">
        <v>165028.214893834</v>
      </c>
      <c r="G68" s="42" t="n">
        <f aca="false">E68-F68*0.7</f>
        <v>28265771.9587856</v>
      </c>
      <c r="H68" s="42"/>
      <c r="I68" s="42"/>
      <c r="J68" s="42" t="n">
        <f aca="false">G68*3.8235866717</f>
        <v>108076628.926924</v>
      </c>
      <c r="K68" s="8"/>
      <c r="L68" s="42"/>
      <c r="M68" s="42" t="n">
        <f aca="false">F68*2.511711692</f>
        <v>414503.296858732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24485577.2972202</v>
      </c>
      <c r="F69" s="95" t="n">
        <v>167820.78874148</v>
      </c>
      <c r="G69" s="35" t="n">
        <f aca="false">E69-F69*0.7</f>
        <v>24368102.7451012</v>
      </c>
      <c r="H69" s="35"/>
      <c r="I69" s="35"/>
      <c r="J69" s="35" t="n">
        <f aca="false">G69*3.8235866717</f>
        <v>93173552.870785</v>
      </c>
      <c r="K69" s="6"/>
      <c r="L69" s="35"/>
      <c r="M69" s="35" t="n">
        <f aca="false">F69*2.511711692</f>
        <v>421517.437242638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28870889.2722699</v>
      </c>
      <c r="F70" s="97" t="n">
        <v>170398.731861854</v>
      </c>
      <c r="G70" s="42" t="n">
        <f aca="false">E70-F70*0.7</f>
        <v>28751610.1599666</v>
      </c>
      <c r="H70" s="42"/>
      <c r="I70" s="42"/>
      <c r="J70" s="42" t="n">
        <f aca="false">G70*3.8235866717</f>
        <v>109934273.397563</v>
      </c>
      <c r="K70" s="8"/>
      <c r="L70" s="42"/>
      <c r="M70" s="42" t="n">
        <f aca="false">F70*2.511711692</f>
        <v>427992.487119392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24779454.3354463</v>
      </c>
      <c r="F71" s="97" t="n">
        <v>170144.496375849</v>
      </c>
      <c r="G71" s="42" t="n">
        <f aca="false">E71-F71*0.7</f>
        <v>24660353.1879832</v>
      </c>
      <c r="H71" s="42"/>
      <c r="I71" s="42"/>
      <c r="J71" s="42" t="n">
        <f aca="false">G71*3.8235866717</f>
        <v>94290997.7689873</v>
      </c>
      <c r="K71" s="8"/>
      <c r="L71" s="42"/>
      <c r="M71" s="42" t="n">
        <f aca="false">F71*2.511711692</f>
        <v>427353.920876671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29403408.9996436</v>
      </c>
      <c r="F72" s="97" t="n">
        <v>178740.877324726</v>
      </c>
      <c r="G72" s="42" t="n">
        <f aca="false">E72-F72*0.7</f>
        <v>29278290.3855163</v>
      </c>
      <c r="H72" s="42"/>
      <c r="I72" s="42"/>
      <c r="J72" s="42" t="n">
        <f aca="false">G72*3.8235866717</f>
        <v>111948080.888222</v>
      </c>
      <c r="K72" s="8"/>
      <c r="L72" s="42"/>
      <c r="M72" s="42" t="n">
        <f aca="false">F72*2.511711692</f>
        <v>448945.551414853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25332219.0129776</v>
      </c>
      <c r="F73" s="95" t="n">
        <v>178423.762302838</v>
      </c>
      <c r="G73" s="35" t="n">
        <f aca="false">E73-F73*0.7</f>
        <v>25207322.3793656</v>
      </c>
      <c r="H73" s="35"/>
      <c r="I73" s="35"/>
      <c r="J73" s="35" t="n">
        <f aca="false">G73*3.8235866717</f>
        <v>96382381.8789873</v>
      </c>
      <c r="K73" s="6"/>
      <c r="L73" s="35"/>
      <c r="M73" s="35" t="n">
        <f aca="false">F73*2.511711692</f>
        <v>448149.049906666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30000554.7366523</v>
      </c>
      <c r="F74" s="97" t="n">
        <v>181763.245193481</v>
      </c>
      <c r="G74" s="42" t="n">
        <f aca="false">E74-F74*0.7</f>
        <v>29873320.4650169</v>
      </c>
      <c r="H74" s="42"/>
      <c r="I74" s="42"/>
      <c r="J74" s="42" t="n">
        <f aca="false">G74*3.8235866717</f>
        <v>114223229.969461</v>
      </c>
      <c r="K74" s="8"/>
      <c r="L74" s="42"/>
      <c r="M74" s="42" t="n">
        <f aca="false">F74*2.511711692</f>
        <v>456536.868128329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26053507.7418449</v>
      </c>
      <c r="F75" s="97" t="n">
        <v>180139.469584699</v>
      </c>
      <c r="G75" s="42" t="n">
        <f aca="false">E75-F75*0.7</f>
        <v>25927410.1131356</v>
      </c>
      <c r="H75" s="42"/>
      <c r="I75" s="42"/>
      <c r="J75" s="42" t="n">
        <f aca="false">G75*3.8235866717</f>
        <v>99135699.740285</v>
      </c>
      <c r="K75" s="8"/>
      <c r="L75" s="42"/>
      <c r="M75" s="42" t="n">
        <f aca="false">F75*2.511711692</f>
        <v>452458.411946566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31111903.6545327</v>
      </c>
      <c r="F76" s="97" t="n">
        <v>179801.162250299</v>
      </c>
      <c r="G76" s="42" t="n">
        <f aca="false">E76-F76*0.7</f>
        <v>30986042.8409575</v>
      </c>
      <c r="H76" s="42"/>
      <c r="I76" s="42"/>
      <c r="J76" s="42" t="n">
        <f aca="false">G76*3.8235866717</f>
        <v>118477820.41541</v>
      </c>
      <c r="K76" s="8"/>
      <c r="L76" s="42"/>
      <c r="M76" s="42" t="n">
        <f aca="false">F76*2.511711692</f>
        <v>451608.681459265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26687840.1423015</v>
      </c>
      <c r="F77" s="95" t="n">
        <v>181987.227795462</v>
      </c>
      <c r="G77" s="35" t="n">
        <f aca="false">E77-F77*0.7</f>
        <v>26560449.0828447</v>
      </c>
      <c r="H77" s="35"/>
      <c r="I77" s="35"/>
      <c r="J77" s="35" t="n">
        <f aca="false">G77*3.8235866717</f>
        <v>101556179.107532</v>
      </c>
      <c r="K77" s="6"/>
      <c r="L77" s="35"/>
      <c r="M77" s="35" t="n">
        <f aca="false">F77*2.511711692</f>
        <v>457099.44784853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31744587.1801049</v>
      </c>
      <c r="F78" s="97" t="n">
        <v>180486.425072669</v>
      </c>
      <c r="G78" s="42" t="n">
        <f aca="false">E78-F78*0.7</f>
        <v>31618246.682554</v>
      </c>
      <c r="H78" s="42"/>
      <c r="I78" s="42"/>
      <c r="J78" s="42" t="n">
        <f aca="false">G78*3.8235866717</f>
        <v>120895106.597936</v>
      </c>
      <c r="K78" s="8"/>
      <c r="L78" s="42"/>
      <c r="M78" s="42" t="n">
        <f aca="false">F78*2.511711692</f>
        <v>453329.864102304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27408041.0933431</v>
      </c>
      <c r="F79" s="97" t="n">
        <v>178778.801795756</v>
      </c>
      <c r="G79" s="42" t="n">
        <f aca="false">E79-F79*0.7</f>
        <v>27282895.9320861</v>
      </c>
      <c r="H79" s="42"/>
      <c r="I79" s="42"/>
      <c r="J79" s="42" t="n">
        <f aca="false">G79*3.8235866717</f>
        <v>104318517.251303</v>
      </c>
      <c r="K79" s="8"/>
      <c r="L79" s="42"/>
      <c r="M79" s="42" t="n">
        <f aca="false">F79*2.511711692</f>
        <v>449040.806752151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32513843.9429755</v>
      </c>
      <c r="F80" s="97" t="n">
        <v>178871.136447721</v>
      </c>
      <c r="G80" s="42" t="n">
        <f aca="false">E80-F80*0.7</f>
        <v>32388634.1474621</v>
      </c>
      <c r="H80" s="42"/>
      <c r="I80" s="42"/>
      <c r="J80" s="42" t="n">
        <f aca="false">G80*3.8235866717</f>
        <v>123840749.840804</v>
      </c>
      <c r="K80" s="8"/>
      <c r="L80" s="42"/>
      <c r="M80" s="42" t="n">
        <f aca="false">F80*2.511711692</f>
        <v>449272.724777069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27963609.681356</v>
      </c>
      <c r="F81" s="95" t="n">
        <v>184419.578243653</v>
      </c>
      <c r="G81" s="35" t="n">
        <f aca="false">E81-F81*0.7</f>
        <v>27834515.9765854</v>
      </c>
      <c r="H81" s="35"/>
      <c r="I81" s="35"/>
      <c r="J81" s="35" t="n">
        <f aca="false">G81*3.8235866717</f>
        <v>106427684.301293</v>
      </c>
      <c r="K81" s="6"/>
      <c r="L81" s="35"/>
      <c r="M81" s="35" t="n">
        <f aca="false">F81*2.511711692</f>
        <v>463208.810908293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33046938.8131639</v>
      </c>
      <c r="F82" s="97" t="n">
        <v>190494.835149885</v>
      </c>
      <c r="G82" s="42" t="n">
        <f aca="false">E82-F82*0.7</f>
        <v>32913592.428559</v>
      </c>
      <c r="H82" s="42"/>
      <c r="I82" s="42"/>
      <c r="J82" s="42" t="n">
        <f aca="false">G82*3.8235866717</f>
        <v>125847973.327604</v>
      </c>
      <c r="K82" s="8"/>
      <c r="L82" s="42"/>
      <c r="M82" s="42" t="n">
        <f aca="false">F82*2.511711692</f>
        <v>478468.10471158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28444860.8293236</v>
      </c>
      <c r="F83" s="97" t="n">
        <v>194537.074866479</v>
      </c>
      <c r="G83" s="42" t="n">
        <f aca="false">E83-F83*0.7</f>
        <v>28308684.876917</v>
      </c>
      <c r="H83" s="42"/>
      <c r="I83" s="42"/>
      <c r="J83" s="42" t="n">
        <f aca="false">G83*3.8235866717</f>
        <v>108240710.188735</v>
      </c>
      <c r="K83" s="8"/>
      <c r="L83" s="42"/>
      <c r="M83" s="42" t="n">
        <f aca="false">F83*2.511711692</f>
        <v>488621.045469614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33922586.1241097</v>
      </c>
      <c r="F84" s="97" t="n">
        <v>186969.542323765</v>
      </c>
      <c r="G84" s="42" t="n">
        <f aca="false">E84-F84*0.7</f>
        <v>33791707.444483</v>
      </c>
      <c r="H84" s="42"/>
      <c r="I84" s="42"/>
      <c r="J84" s="42" t="n">
        <f aca="false">G84*3.8235866717</f>
        <v>129205522.198711</v>
      </c>
      <c r="K84" s="8"/>
      <c r="L84" s="42"/>
      <c r="M84" s="42" t="n">
        <f aca="false">F84*2.511711692</f>
        <v>469613.585502488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29433259.1648789</v>
      </c>
      <c r="F85" s="95" t="n">
        <v>179413.951358844</v>
      </c>
      <c r="G85" s="35" t="n">
        <f aca="false">E85-F85*0.7</f>
        <v>29307669.3989277</v>
      </c>
      <c r="H85" s="35"/>
      <c r="I85" s="35"/>
      <c r="J85" s="35" t="n">
        <f aca="false">G85*3.8235866717</f>
        <v>112060414.09233</v>
      </c>
      <c r="K85" s="6"/>
      <c r="L85" s="35"/>
      <c r="M85" s="35" t="n">
        <f aca="false">F85*2.511711692</f>
        <v>450636.119335928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34945817.412161</v>
      </c>
      <c r="F86" s="97" t="n">
        <v>181873.947364812</v>
      </c>
      <c r="G86" s="42" t="n">
        <f aca="false">E86-F86*0.7</f>
        <v>34818505.6490056</v>
      </c>
      <c r="H86" s="42"/>
      <c r="I86" s="42"/>
      <c r="J86" s="42" t="n">
        <f aca="false">G86*3.8235866717</f>
        <v>133131574.128049</v>
      </c>
      <c r="K86" s="8"/>
      <c r="L86" s="42"/>
      <c r="M86" s="42" t="n">
        <f aca="false">F86*2.511711692</f>
        <v>456814.920066391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29832812.9296703</v>
      </c>
      <c r="F87" s="97" t="n">
        <v>187808.268169137</v>
      </c>
      <c r="G87" s="42" t="n">
        <f aca="false">E87-F87*0.7</f>
        <v>29701347.1419519</v>
      </c>
      <c r="H87" s="42"/>
      <c r="I87" s="42"/>
      <c r="J87" s="42" t="n">
        <f aca="false">G87*3.8235866717</f>
        <v>113565675.063502</v>
      </c>
      <c r="K87" s="8"/>
      <c r="L87" s="42"/>
      <c r="M87" s="42" t="n">
        <f aca="false">F87*2.511711692</f>
        <v>471720.223014693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35309550.7591178</v>
      </c>
      <c r="F88" s="97" t="n">
        <v>186356.434007206</v>
      </c>
      <c r="G88" s="42" t="n">
        <f aca="false">E88-F88*0.7</f>
        <v>35179101.2553128</v>
      </c>
      <c r="H88" s="42"/>
      <c r="I88" s="42"/>
      <c r="J88" s="42" t="n">
        <f aca="false">G88*3.8235866717</f>
        <v>134510342.682199</v>
      </c>
      <c r="K88" s="8"/>
      <c r="L88" s="42"/>
      <c r="M88" s="42" t="n">
        <f aca="false">F88*2.511711692</f>
        <v>468073.634175326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30520693.3426218</v>
      </c>
      <c r="F89" s="95" t="n">
        <v>182652.083036553</v>
      </c>
      <c r="G89" s="35" t="n">
        <f aca="false">E89-F89*0.7</f>
        <v>30392836.8844962</v>
      </c>
      <c r="H89" s="35"/>
      <c r="I89" s="35"/>
      <c r="J89" s="35" t="n">
        <f aca="false">G89*3.8235866717</f>
        <v>116209646.026712</v>
      </c>
      <c r="K89" s="6"/>
      <c r="L89" s="35"/>
      <c r="M89" s="35" t="n">
        <f aca="false">F89*2.511711692</f>
        <v>458769.372531065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36227845.0046451</v>
      </c>
      <c r="F90" s="97" t="n">
        <v>182739.890277044</v>
      </c>
      <c r="G90" s="42" t="n">
        <f aca="false">E90-F90*0.7</f>
        <v>36099927.0814512</v>
      </c>
      <c r="H90" s="42"/>
      <c r="I90" s="42"/>
      <c r="J90" s="42" t="n">
        <f aca="false">G90*3.8235866717</f>
        <v>138031200.037979</v>
      </c>
      <c r="K90" s="8"/>
      <c r="L90" s="42"/>
      <c r="M90" s="42" t="n">
        <f aca="false">F90*2.511711692</f>
        <v>458989.919003649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31113457.1738095</v>
      </c>
      <c r="F91" s="97" t="n">
        <v>188240.535116096</v>
      </c>
      <c r="G91" s="42" t="n">
        <f aca="false">E91-F91*0.7</f>
        <v>30981688.7992282</v>
      </c>
      <c r="H91" s="42"/>
      <c r="I91" s="42"/>
      <c r="J91" s="42" t="n">
        <f aca="false">G91*3.8235866717</f>
        <v>118461172.359486</v>
      </c>
      <c r="K91" s="8"/>
      <c r="L91" s="42"/>
      <c r="M91" s="42" t="n">
        <f aca="false">F91*2.511711692</f>
        <v>472805.952959434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37020620.6105765</v>
      </c>
      <c r="F92" s="97" t="n">
        <v>190058.250643728</v>
      </c>
      <c r="G92" s="42" t="n">
        <f aca="false">E92-F92*0.7</f>
        <v>36887579.8351259</v>
      </c>
      <c r="H92" s="42"/>
      <c r="I92" s="42"/>
      <c r="J92" s="42" t="n">
        <f aca="false">G92*3.8235866717</f>
        <v>141042858.608857</v>
      </c>
      <c r="K92" s="8"/>
      <c r="L92" s="42"/>
      <c r="M92" s="42" t="n">
        <f aca="false">F92*2.511711692</f>
        <v>477371.530302917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31832644.8653153</v>
      </c>
      <c r="F93" s="95" t="n">
        <v>186710.861832178</v>
      </c>
      <c r="G93" s="35" t="n">
        <f aca="false">E93-F93*0.7</f>
        <v>31701947.2620328</v>
      </c>
      <c r="H93" s="35"/>
      <c r="I93" s="35"/>
      <c r="J93" s="35" t="n">
        <f aca="false">G93*3.8235866717</f>
        <v>121215143.018045</v>
      </c>
      <c r="K93" s="6"/>
      <c r="L93" s="35"/>
      <c r="M93" s="35" t="n">
        <f aca="false">F93*2.511711692</f>
        <v>468963.854687278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37636306.4305125</v>
      </c>
      <c r="F94" s="97" t="n">
        <v>190192.480627155</v>
      </c>
      <c r="G94" s="42" t="n">
        <f aca="false">E94-F94*0.7</f>
        <v>37503171.6940735</v>
      </c>
      <c r="H94" s="42"/>
      <c r="I94" s="42"/>
      <c r="J94" s="42" t="n">
        <f aca="false">G94*3.8235866717</f>
        <v>143396627.435936</v>
      </c>
      <c r="K94" s="8"/>
      <c r="L94" s="42"/>
      <c r="M94" s="42" t="n">
        <f aca="false">F94*2.511711692</f>
        <v>477708.677321708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32439433.9251651</v>
      </c>
      <c r="F95" s="97" t="n">
        <v>188826.56812165</v>
      </c>
      <c r="G95" s="42" t="n">
        <f aca="false">E95-F95*0.7</f>
        <v>32307255.3274799</v>
      </c>
      <c r="H95" s="42"/>
      <c r="I95" s="42"/>
      <c r="J95" s="42" t="n">
        <f aca="false">G95*3.8235866717</f>
        <v>123529590.869361</v>
      </c>
      <c r="K95" s="8"/>
      <c r="L95" s="42"/>
      <c r="M95" s="42" t="n">
        <f aca="false">F95*2.511711692</f>
        <v>474277.898911382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38584336.8813686</v>
      </c>
      <c r="F96" s="97" t="n">
        <v>188113.762691487</v>
      </c>
      <c r="G96" s="42" t="n">
        <f aca="false">E96-F96*0.7</f>
        <v>38452657.2474846</v>
      </c>
      <c r="H96" s="42"/>
      <c r="I96" s="42"/>
      <c r="J96" s="42" t="n">
        <f aca="false">G96*3.8235866717</f>
        <v>147027067.742931</v>
      </c>
      <c r="K96" s="8"/>
      <c r="L96" s="42"/>
      <c r="M96" s="42" t="n">
        <f aca="false">F96*2.511711692</f>
        <v>472487.537178322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32746470.8768925</v>
      </c>
      <c r="F97" s="95" t="n">
        <v>198216.161295406</v>
      </c>
      <c r="G97" s="35" t="n">
        <f aca="false">E97-F97*0.7</f>
        <v>32607719.5639857</v>
      </c>
      <c r="H97" s="35"/>
      <c r="I97" s="35"/>
      <c r="J97" s="35" t="n">
        <f aca="false">G97*3.8235866717</f>
        <v>124678441.919387</v>
      </c>
      <c r="K97" s="6"/>
      <c r="L97" s="35"/>
      <c r="M97" s="35" t="n">
        <f aca="false">F97*2.511711692</f>
        <v>497861.849869028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38736891.9440077</v>
      </c>
      <c r="F98" s="97" t="n">
        <v>197544.976823067</v>
      </c>
      <c r="G98" s="42" t="n">
        <f aca="false">E98-F98*0.7</f>
        <v>38598610.4602316</v>
      </c>
      <c r="H98" s="42"/>
      <c r="I98" s="42"/>
      <c r="J98" s="42" t="n">
        <f aca="false">G98*3.8235866717</f>
        <v>147585132.501882</v>
      </c>
      <c r="K98" s="8"/>
      <c r="L98" s="42"/>
      <c r="M98" s="42" t="n">
        <f aca="false">F98*2.511711692</f>
        <v>496176.027982367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33387165.8031157</v>
      </c>
      <c r="F99" s="97" t="n">
        <v>199446.210078636</v>
      </c>
      <c r="G99" s="42" t="n">
        <f aca="false">E99-F99*0.7</f>
        <v>33247553.4560607</v>
      </c>
      <c r="H99" s="42"/>
      <c r="I99" s="42"/>
      <c r="J99" s="42" t="n">
        <f aca="false">G99*3.8235866717</f>
        <v>127124902.261227</v>
      </c>
      <c r="K99" s="8"/>
      <c r="L99" s="42"/>
      <c r="M99" s="42" t="n">
        <f aca="false">F99*2.511711692</f>
        <v>500951.377779598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39600229.0371708</v>
      </c>
      <c r="F100" s="97" t="n">
        <v>201099.073491842</v>
      </c>
      <c r="G100" s="42" t="n">
        <f aca="false">E100-F100*0.7</f>
        <v>39459459.6857265</v>
      </c>
      <c r="H100" s="42"/>
      <c r="I100" s="42"/>
      <c r="J100" s="42" t="n">
        <f aca="false">G100*3.8235866717</f>
        <v>150876664.126827</v>
      </c>
      <c r="K100" s="8"/>
      <c r="L100" s="42"/>
      <c r="M100" s="42" t="n">
        <f aca="false">F100*2.511711692</f>
        <v>505102.894139826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34118993.5442926</v>
      </c>
      <c r="F101" s="95" t="n">
        <v>200908.554491838</v>
      </c>
      <c r="G101" s="35" t="n">
        <f aca="false">E101-F101*0.7</f>
        <v>33978357.5561483</v>
      </c>
      <c r="H101" s="35"/>
      <c r="I101" s="35"/>
      <c r="J101" s="35" t="n">
        <f aca="false">G101*3.8235866717</f>
        <v>129919195.077946</v>
      </c>
      <c r="K101" s="6"/>
      <c r="L101" s="35"/>
      <c r="M101" s="35" t="n">
        <f aca="false">F101*2.511711692</f>
        <v>504624.365339969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40181333.8437027</v>
      </c>
      <c r="F102" s="97" t="n">
        <v>205370.93851347</v>
      </c>
      <c r="G102" s="42" t="n">
        <f aca="false">E102-F102*0.7</f>
        <v>40037574.1867432</v>
      </c>
      <c r="H102" s="42"/>
      <c r="I102" s="42"/>
      <c r="J102" s="42" t="n">
        <f aca="false">G102*3.8235866717</f>
        <v>153087135.027631</v>
      </c>
      <c r="K102" s="8"/>
      <c r="L102" s="42"/>
      <c r="M102" s="42" t="n">
        <f aca="false">F102*2.511711692</f>
        <v>515832.587461297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34601204.5404407</v>
      </c>
      <c r="F103" s="97" t="n">
        <v>200967.172206904</v>
      </c>
      <c r="G103" s="42" t="n">
        <f aca="false">E103-F103*0.7</f>
        <v>34460527.5198959</v>
      </c>
      <c r="H103" s="42"/>
      <c r="I103" s="42"/>
      <c r="J103" s="42" t="n">
        <f aca="false">G103*3.8235866717</f>
        <v>131762813.724825</v>
      </c>
      <c r="K103" s="8"/>
      <c r="L103" s="42"/>
      <c r="M103" s="42" t="n">
        <f aca="false">F103*2.511711692</f>
        <v>504771.596140259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40813354.4593597</v>
      </c>
      <c r="F104" s="97" t="n">
        <v>206230.956684428</v>
      </c>
      <c r="G104" s="42" t="n">
        <f aca="false">E104-F104*0.7</f>
        <v>40668992.7896806</v>
      </c>
      <c r="H104" s="42"/>
      <c r="I104" s="42"/>
      <c r="J104" s="42" t="n">
        <f aca="false">G104*3.8235866717</f>
        <v>155501418.782086</v>
      </c>
      <c r="K104" s="8"/>
      <c r="L104" s="42"/>
      <c r="M104" s="42" t="n">
        <f aca="false">F104*2.511711692</f>
        <v>517992.705156624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35078706.8858978</v>
      </c>
      <c r="F105" s="95" t="n">
        <v>210315.605448493</v>
      </c>
      <c r="G105" s="35" t="n">
        <f aca="false">E105-F105*0.7</f>
        <v>34931485.9620839</v>
      </c>
      <c r="H105" s="35"/>
      <c r="I105" s="35"/>
      <c r="J105" s="35" t="n">
        <f aca="false">G105*3.8235866717</f>
        <v>133563564.1473</v>
      </c>
      <c r="K105" s="6"/>
      <c r="L105" s="35"/>
      <c r="M105" s="35" t="n">
        <f aca="false">F105*2.511711692</f>
        <v>528252.165215039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41386966.3746024</v>
      </c>
      <c r="F106" s="97" t="n">
        <v>206847.908297544</v>
      </c>
      <c r="G106" s="42" t="n">
        <f aca="false">E106-F106*0.7</f>
        <v>41242172.8387941</v>
      </c>
      <c r="H106" s="42"/>
      <c r="I106" s="42"/>
      <c r="J106" s="42" t="n">
        <f aca="false">G106*3.8235866717</f>
        <v>157693022.378361</v>
      </c>
      <c r="K106" s="8"/>
      <c r="L106" s="42"/>
      <c r="M106" s="42" t="n">
        <f aca="false">F106*2.511711692</f>
        <v>519542.309736686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35642311.9957551</v>
      </c>
      <c r="F107" s="97" t="n">
        <v>212062.457695341</v>
      </c>
      <c r="G107" s="42" t="n">
        <f aca="false">E107-F107*0.7</f>
        <v>35493868.2753684</v>
      </c>
      <c r="H107" s="42"/>
      <c r="I107" s="42"/>
      <c r="J107" s="42" t="n">
        <f aca="false">G107*3.8235866717</f>
        <v>135713881.664774</v>
      </c>
      <c r="K107" s="8"/>
      <c r="L107" s="42"/>
      <c r="M107" s="42" t="n">
        <f aca="false">F107*2.511711692</f>
        <v>532639.754427644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42531211.8917506</v>
      </c>
      <c r="F108" s="97" t="n">
        <v>204125.762306833</v>
      </c>
      <c r="G108" s="42" t="n">
        <f aca="false">E108-F108*0.7</f>
        <v>42388323.8581358</v>
      </c>
      <c r="H108" s="42"/>
      <c r="I108" s="42"/>
      <c r="J108" s="42" t="n">
        <f aca="false">G108*3.8235866717</f>
        <v>162075430.139671</v>
      </c>
      <c r="K108" s="8"/>
      <c r="L108" s="42"/>
      <c r="M108" s="42" t="n">
        <f aca="false">F108*2.511711692</f>
        <v>512705.063824485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36302796.954053</v>
      </c>
      <c r="F109" s="95" t="n">
        <v>201491.23737557</v>
      </c>
      <c r="G109" s="35" t="n">
        <f aca="false">E109-F109*0.7</f>
        <v>36161753.0878901</v>
      </c>
      <c r="H109" s="35"/>
      <c r="I109" s="35"/>
      <c r="J109" s="35" t="n">
        <f aca="false">G109*3.8235866717</f>
        <v>138267597.132163</v>
      </c>
      <c r="K109" s="6"/>
      <c r="L109" s="35"/>
      <c r="M109" s="35" t="n">
        <f aca="false">F109*2.511711692</f>
        <v>506087.896751767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43051986.253771</v>
      </c>
      <c r="F110" s="97" t="n">
        <v>204649.180329133</v>
      </c>
      <c r="G110" s="42" t="n">
        <f aca="false">E110-F110*0.7</f>
        <v>42908731.8275406</v>
      </c>
      <c r="H110" s="42"/>
      <c r="I110" s="42"/>
      <c r="J110" s="42" t="n">
        <f aca="false">G110*3.8235866717</f>
        <v>164065255.115334</v>
      </c>
      <c r="K110" s="8"/>
      <c r="L110" s="42"/>
      <c r="M110" s="42" t="n">
        <f aca="false">F110*2.511711692</f>
        <v>514019.7389909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36789012.9625731</v>
      </c>
      <c r="F111" s="97" t="n">
        <v>205594.453844205</v>
      </c>
      <c r="G111" s="42" t="n">
        <f aca="false">E111-F111*0.7</f>
        <v>36645096.8448821</v>
      </c>
      <c r="H111" s="42"/>
      <c r="I111" s="42"/>
      <c r="J111" s="42" t="n">
        <f aca="false">G111*3.8235866717</f>
        <v>140115703.879247</v>
      </c>
      <c r="K111" s="8"/>
      <c r="L111" s="42"/>
      <c r="M111" s="42" t="n">
        <f aca="false">F111*2.511711692</f>
        <v>516393.993530844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43608395.5610319</v>
      </c>
      <c r="F112" s="97" t="n">
        <v>216037.625872736</v>
      </c>
      <c r="G112" s="42" t="n">
        <f aca="false">E112-F112*0.7</f>
        <v>43457169.222921</v>
      </c>
      <c r="H112" s="42"/>
      <c r="I112" s="42"/>
      <c r="J112" s="42" t="n">
        <f aca="false">G112*3.8235866717</f>
        <v>166162253.030572</v>
      </c>
      <c r="K112" s="8"/>
      <c r="L112" s="42"/>
      <c r="M112" s="42" t="n">
        <f aca="false">F112*2.511711692</f>
        <v>542624.230816474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C105" activeCellId="0" sqref="C10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D116" activeCellId="0" sqref="D1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109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09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09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09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09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09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09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09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09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09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09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09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09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09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09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09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09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09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09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09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09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09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09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09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09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09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09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09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09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09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09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09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09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09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09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09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09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09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09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09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09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09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09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09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09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09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09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09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09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09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09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09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09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09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09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09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09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09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09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09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09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09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09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09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09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09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09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09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09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09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09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09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09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09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09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09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09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09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09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09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09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09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09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09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09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09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09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09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09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09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09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09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09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09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09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09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09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09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09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09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09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09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09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09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11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1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1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1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1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1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1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1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1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1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1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1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1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1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1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1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1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1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1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1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10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10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10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10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10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10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10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10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10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10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10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10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10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10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10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10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10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10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10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10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10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10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10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10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10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10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10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10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10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10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10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10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10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10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10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10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10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10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10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10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10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10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10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10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10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10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10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10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10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10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10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10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10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10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10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10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10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10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10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10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10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10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10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10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10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10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10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10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10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10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10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10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10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10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10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10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10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10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10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10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10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10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10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10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Y1" activePane="topRight" state="frozen"/>
      <selection pane="topLeft" activeCell="A1" activeCellId="0" sqref="A1"/>
      <selection pane="topRight" activeCell="AC17" activeCellId="0" sqref="AC17"/>
    </sheetView>
  </sheetViews>
  <sheetFormatPr defaultColWidth="8.91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12.17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false" hidden="false" outlineLevel="0" max="68" min="66" style="3" width="8.86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7</v>
      </c>
      <c r="D1" s="13"/>
      <c r="E1" s="13" t="s">
        <v>8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">
        <v>21</v>
      </c>
      <c r="AF1" s="1" t="s">
        <v>22</v>
      </c>
      <c r="AG1" s="1" t="s">
        <v>1</v>
      </c>
      <c r="AH1" s="1" t="s">
        <v>23</v>
      </c>
      <c r="AI1" s="1"/>
      <c r="AJ1" s="1" t="s">
        <v>24</v>
      </c>
      <c r="AK1" s="16" t="s">
        <v>25</v>
      </c>
      <c r="AL1" s="16"/>
      <c r="AM1" s="17" t="s">
        <v>26</v>
      </c>
      <c r="AN1" s="17"/>
      <c r="AO1" s="18" t="s">
        <v>27</v>
      </c>
      <c r="AP1" s="19" t="s">
        <v>28</v>
      </c>
      <c r="AQ1" s="17" t="s">
        <v>29</v>
      </c>
      <c r="AR1" s="17"/>
      <c r="AS1" s="17" t="s">
        <v>30</v>
      </c>
      <c r="AT1" s="17"/>
      <c r="AU1" s="1" t="s">
        <v>31</v>
      </c>
      <c r="AV1" s="1" t="s">
        <v>32</v>
      </c>
      <c r="AW1" s="1"/>
      <c r="AX1" s="1" t="s">
        <v>33</v>
      </c>
      <c r="AY1" s="1"/>
      <c r="AZ1" s="1" t="s">
        <v>34</v>
      </c>
      <c r="BA1" s="1"/>
      <c r="BB1" s="1" t="s">
        <v>35</v>
      </c>
      <c r="BC1" s="1" t="s">
        <v>36</v>
      </c>
      <c r="BD1" s="1" t="s">
        <v>37</v>
      </c>
      <c r="BE1" s="1"/>
      <c r="BF1" s="1" t="s">
        <v>38</v>
      </c>
      <c r="BG1" s="1"/>
      <c r="BH1" s="1"/>
      <c r="BI1" s="1" t="s">
        <v>39</v>
      </c>
      <c r="BJ1" s="1"/>
      <c r="BK1" s="1" t="s">
        <v>40</v>
      </c>
      <c r="BL1" s="1" t="s">
        <v>41</v>
      </c>
      <c r="BM1" s="1" t="s">
        <v>42</v>
      </c>
      <c r="BN1" s="1" t="s">
        <v>43</v>
      </c>
      <c r="BO1" s="16" t="s">
        <v>44</v>
      </c>
      <c r="BP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49</v>
      </c>
      <c r="AW2" s="21" t="s">
        <v>47</v>
      </c>
      <c r="AX2" s="2" t="s">
        <v>49</v>
      </c>
      <c r="AY2" s="2" t="s">
        <v>47</v>
      </c>
      <c r="AZ2" s="2" t="s">
        <v>50</v>
      </c>
      <c r="BA2" s="2" t="s">
        <v>51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4" t="n">
        <f aca="false">AA3/AG3</f>
        <v>-0.00557535566651906</v>
      </c>
      <c r="AK3" s="20" t="n">
        <v>2014</v>
      </c>
      <c r="AL3" s="25" t="n">
        <f aca="false">(SUM(AA3:AA6)/AVERAGE(AG3:AG6))</f>
        <v>-0.0196925047215125</v>
      </c>
      <c r="AM3" s="25"/>
      <c r="AN3" s="25"/>
      <c r="AO3" s="25"/>
      <c r="AP3" s="25"/>
      <c r="AQ3" s="4" t="s">
        <v>52</v>
      </c>
      <c r="AR3" s="25" t="s">
        <v>53</v>
      </c>
      <c r="AS3" s="25" t="s">
        <v>52</v>
      </c>
      <c r="AT3" s="25" t="s">
        <v>53</v>
      </c>
      <c r="AU3" s="26"/>
      <c r="AV3" s="2" t="n">
        <v>10923418</v>
      </c>
      <c r="BI3" s="24" t="n">
        <f aca="false">S3/AG3</f>
        <v>0.0126417118087272</v>
      </c>
      <c r="BJ3" s="2" t="n">
        <v>2014</v>
      </c>
      <c r="BK3" s="24" t="n">
        <f aca="false">(SUM(S3:S6)/AVERAGE(AG3:AG6))</f>
        <v>0.0539797598100557</v>
      </c>
      <c r="BL3" s="24" t="n">
        <f aca="false">(SUM(O3:O6)/AVERAGE(AG3:AG6))</f>
        <v>0.0125202302384808</v>
      </c>
      <c r="BM3" s="24" t="n">
        <f aca="false">(SUM(C3:C6)/AVERAGE(AG3:AG6))</f>
        <v>0.0611520342930874</v>
      </c>
      <c r="BN3" s="24" t="n">
        <f aca="false">(SUM(H3:H6)+SUM(J3:J6))/AVERAGE(AG3:AG6)</f>
        <v>0</v>
      </c>
      <c r="BO3" s="25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4" t="n">
        <f aca="false">AA4/AG4</f>
        <v>-0.00335948595193884</v>
      </c>
      <c r="AK4" s="20" t="n">
        <v>2015</v>
      </c>
      <c r="AL4" s="25" t="n">
        <f aca="false">SUM(AB14:AB17)/AVERAGE(AG14:AG17)</f>
        <v>-0.0328743676639929</v>
      </c>
      <c r="AM4" s="25"/>
      <c r="AN4" s="25"/>
      <c r="AO4" s="25"/>
      <c r="AP4" s="25"/>
      <c r="AQ4" s="4" t="n">
        <v>545118865</v>
      </c>
      <c r="AR4" s="4" t="n">
        <f aca="false">AQ4</f>
        <v>545118865</v>
      </c>
      <c r="AS4" s="27" t="n">
        <f aca="false">AQ4/AG17</f>
        <v>0.106168675143338</v>
      </c>
      <c r="AT4" s="27" t="n">
        <f aca="false">AR4/AG17</f>
        <v>0.106168675143338</v>
      </c>
      <c r="AU4" s="26"/>
      <c r="AV4" s="2" t="n">
        <v>10933469</v>
      </c>
      <c r="AX4" s="2" t="n">
        <f aca="false">(AV4-AV3)/AV3</f>
        <v>0.000920133240346565</v>
      </c>
      <c r="BI4" s="24" t="n">
        <f aca="false">S4/AG4</f>
        <v>0.0130142715360983</v>
      </c>
      <c r="BJ4" s="2" t="n">
        <v>2015</v>
      </c>
      <c r="BK4" s="24" t="n">
        <f aca="false">SUM(T14:T17)/AVERAGE(AG14:AG17)</f>
        <v>0.0608077142069268</v>
      </c>
      <c r="BL4" s="24" t="n">
        <f aca="false">SUM(P14:P17)/AVERAGE(AG14:AG17)</f>
        <v>0.0139861505051352</v>
      </c>
      <c r="BM4" s="24" t="n">
        <f aca="false">SUM(D14:D17)/AVERAGE(AG14:AG17)</f>
        <v>0.0796959313657845</v>
      </c>
      <c r="BN4" s="24" t="n">
        <f aca="false">(SUM(H14:H17)+SUM(J14:J17))/AVERAGE(AG14:AG17)</f>
        <v>0</v>
      </c>
      <c r="BO4" s="25" t="n">
        <f aca="false">AL4-BN4</f>
        <v>-0.0328743676639929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4" t="n">
        <f aca="false">AA5/AG5</f>
        <v>-0.00666958282858511</v>
      </c>
      <c r="AK5" s="20" t="n">
        <v>2016</v>
      </c>
      <c r="AL5" s="25" t="n">
        <f aca="false">SUM(AB18:AB21)/AVERAGE(AG18:AG21)</f>
        <v>-0.032769767104184</v>
      </c>
      <c r="AM5" s="25"/>
      <c r="AN5" s="25"/>
      <c r="AO5" s="25"/>
      <c r="AP5" s="25"/>
      <c r="AQ5" s="4" t="n">
        <v>527406836</v>
      </c>
      <c r="AR5" s="4" t="n">
        <f aca="false">AQ5</f>
        <v>527406836</v>
      </c>
      <c r="AS5" s="27" t="n">
        <f aca="false">AQ5/AG21</f>
        <v>0.104276181437413</v>
      </c>
      <c r="AT5" s="27" t="n">
        <f aca="false">AR5/AG21</f>
        <v>0.104276181437413</v>
      </c>
      <c r="AU5" s="26"/>
      <c r="AV5" s="2" t="n">
        <v>10927942</v>
      </c>
      <c r="AX5" s="2" t="n">
        <f aca="false">(AV5-AV4)/AV4</f>
        <v>-0.000505512020018532</v>
      </c>
      <c r="BI5" s="24" t="n">
        <f aca="false">S5/AG5</f>
        <v>0.0126410582013536</v>
      </c>
      <c r="BJ5" s="2" t="n">
        <v>2016</v>
      </c>
      <c r="BK5" s="24" t="n">
        <f aca="false">SUM(T18:T21)/AVERAGE(AG18:AG21)</f>
        <v>0.0613992953490798</v>
      </c>
      <c r="BL5" s="24" t="n">
        <f aca="false">SUM(P18:P21)/AVERAGE(AG18:AG21)</f>
        <v>0.0153261534329077</v>
      </c>
      <c r="BM5" s="24" t="n">
        <f aca="false">SUM(D18:D21)/AVERAGE(AG18:AG21)</f>
        <v>0.0788429090203561</v>
      </c>
      <c r="BN5" s="24" t="n">
        <f aca="false">(SUM(H18:H21)+SUM(J18:J21))/AVERAGE(AG18:AG21)</f>
        <v>3.99679724492795E-005</v>
      </c>
      <c r="BO5" s="25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4" t="n">
        <f aca="false">AA6/AG6</f>
        <v>-0.00426052079677135</v>
      </c>
      <c r="AK6" s="20" t="n">
        <v>2017</v>
      </c>
      <c r="AL6" s="25" t="n">
        <f aca="false">SUM(AB22:AB25)/AVERAGE(AG22:AG25)</f>
        <v>-0.0365702872794048</v>
      </c>
      <c r="AM6" s="4" t="n">
        <f aca="false">41598953.80094*100/AVERAGE(AF22:AF25)</f>
        <v>22247411.6609202</v>
      </c>
      <c r="AN6" s="25"/>
      <c r="AO6" s="25"/>
      <c r="AP6" s="4" t="n">
        <v>46349018</v>
      </c>
      <c r="AQ6" s="4" t="n">
        <v>580675520</v>
      </c>
      <c r="AR6" s="4" t="n">
        <f aca="false">AQ6</f>
        <v>580675520</v>
      </c>
      <c r="AS6" s="27" t="n">
        <f aca="false">AQ6/AG25</f>
        <v>0.109878373387073</v>
      </c>
      <c r="AT6" s="27" t="n">
        <f aca="false">AR6/AG25</f>
        <v>0.109878373387073</v>
      </c>
      <c r="AU6" s="26"/>
      <c r="AV6" s="2" t="n">
        <v>11163575</v>
      </c>
      <c r="AX6" s="2" t="n">
        <f aca="false">(AV6-AV5)/AV5</f>
        <v>0.021562431425789</v>
      </c>
      <c r="BI6" s="24" t="n">
        <f aca="false">S6/AG6</f>
        <v>0.0157201971181867</v>
      </c>
      <c r="BJ6" s="2" t="n">
        <v>2017</v>
      </c>
      <c r="BK6" s="24" t="n">
        <f aca="false">SUM(T22:T25)/AVERAGE(AG22:AG25)</f>
        <v>0.0633037968193993</v>
      </c>
      <c r="BL6" s="24" t="n">
        <f aca="false">SUM(P22:P25)/AVERAGE(AG22:AG25)</f>
        <v>0.018894640124205</v>
      </c>
      <c r="BM6" s="24" t="n">
        <f aca="false">SUM(D22:D25)/AVERAGE(AG22:AG25)</f>
        <v>0.0809794439745991</v>
      </c>
      <c r="BN6" s="24" t="n">
        <f aca="false">(SUM(H22:H25)+SUM(J22:J25))/AVERAGE(AG22:AG25)</f>
        <v>0.000543614659112845</v>
      </c>
      <c r="BO6" s="25" t="n">
        <f aca="false">AL6-BN6</f>
        <v>-0.0371139019385176</v>
      </c>
      <c r="BP6" s="26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4"/>
      <c r="AJ7" s="24"/>
      <c r="AK7" s="20" t="n">
        <f aca="false">AK6+1</f>
        <v>2018</v>
      </c>
      <c r="AL7" s="25" t="n">
        <f aca="false">SUM(AB26:AB29)/AVERAGE(AG26:AG29)</f>
        <v>-0.0358092776478132</v>
      </c>
      <c r="AM7" s="4" t="n">
        <v>20644316.2443057</v>
      </c>
      <c r="AN7" s="25" t="n">
        <f aca="false">AM7/AVERAGE(AG26:AG29)</f>
        <v>0.004</v>
      </c>
      <c r="AO7" s="25" t="n">
        <f aca="false">AVERAGE(AG26:AG29)/AVERAGE(AG22:AG25)-1</f>
        <v>-0.0248179244456034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7" t="n">
        <f aca="false">AQ7/AG29</f>
        <v>0.111396591795845</v>
      </c>
      <c r="AT7" s="27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4" t="n">
        <f aca="false">T14/AG14</f>
        <v>0.0139500372433035</v>
      </c>
      <c r="BJ7" s="2" t="n">
        <f aca="false">BJ6+1</f>
        <v>2018</v>
      </c>
      <c r="BK7" s="24" t="n">
        <f aca="false">SUM(T26:T29)/AVERAGE(AG26:AG29)</f>
        <v>0.0590531695768482</v>
      </c>
      <c r="BL7" s="24" t="n">
        <f aca="false">SUM(P26:P29)/AVERAGE(AG26:AG29)</f>
        <v>0.0172453386412713</v>
      </c>
      <c r="BM7" s="24" t="n">
        <f aca="false">SUM(D26:D29)/AVERAGE(AG26:AG29)</f>
        <v>0.07761710858339</v>
      </c>
      <c r="BN7" s="24" t="n">
        <f aca="false">(SUM(H26:H29)+SUM(J26:J29))/AVERAGE(AG26:AG29)</f>
        <v>0.000951746738783256</v>
      </c>
      <c r="BO7" s="25" t="n">
        <f aca="false">AL7-BN7</f>
        <v>-0.0367610243865964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28"/>
      <c r="AI8" s="4"/>
      <c r="AJ8" s="24"/>
      <c r="AK8" s="20" t="n">
        <f aca="false">AK7+1</f>
        <v>2019</v>
      </c>
      <c r="AL8" s="25" t="n">
        <f aca="false">SUM(AB30:AB33)/AVERAGE(AG30:AG33)</f>
        <v>-0.0365254181756201</v>
      </c>
      <c r="AM8" s="4" t="n">
        <v>19740259.6575456</v>
      </c>
      <c r="AN8" s="25" t="n">
        <f aca="false">AM8/AVERAGE(AG30:AG33)</f>
        <v>0.00394719490851168</v>
      </c>
      <c r="AO8" s="25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7" t="n">
        <f aca="false">AQ8/AG33</f>
        <v>0.0909586159959174</v>
      </c>
      <c r="AT8" s="27" t="n">
        <f aca="false">AR8/AG33</f>
        <v>0.0909586159959174</v>
      </c>
      <c r="AU8" s="26"/>
      <c r="AV8" s="2" t="n">
        <v>11082939</v>
      </c>
      <c r="AX8" s="2" t="n">
        <f aca="false">(AV8-AV7)/AV7</f>
        <v>0.00641144738254397</v>
      </c>
      <c r="BI8" s="24" t="n">
        <f aca="false">T15/AG15</f>
        <v>0.014606680200323</v>
      </c>
      <c r="BJ8" s="2" t="n">
        <f aca="false">BJ7+1</f>
        <v>2019</v>
      </c>
      <c r="BK8" s="24" t="n">
        <f aca="false">SUM(T30:T33)/AVERAGE(AG30:AG33)</f>
        <v>0.0525638773348035</v>
      </c>
      <c r="BL8" s="24" t="n">
        <f aca="false">SUM(P30:P33)/AVERAGE(AG30:AG33)</f>
        <v>0.015453375079965</v>
      </c>
      <c r="BM8" s="24" t="n">
        <f aca="false">SUM(D30:D33)/AVERAGE(AG30:AG33)</f>
        <v>0.0736359204304587</v>
      </c>
      <c r="BN8" s="24" t="n">
        <f aca="false">(SUM(H30:H33)+SUM(J30:J33))/AVERAGE(AG30:AG33)</f>
        <v>0.000858268012214512</v>
      </c>
      <c r="BO8" s="25" t="n">
        <f aca="false">AL8-BN8</f>
        <v>-0.0373836861878346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 t="n">
        <f aca="false">AK8+1</f>
        <v>2020</v>
      </c>
      <c r="AL9" s="25" t="n">
        <f aca="false">SUM(AB34:AB37)/AVERAGE(AG34:AG37)</f>
        <v>-0.0370199974353293</v>
      </c>
      <c r="AM9" s="4" t="n">
        <v>18862810.403066</v>
      </c>
      <c r="AN9" s="25" t="n">
        <f aca="false">AM9/AVERAGE(AG34:AG37)</f>
        <v>0.00377174315205844</v>
      </c>
      <c r="AO9" s="25" t="n">
        <f aca="false">AVERAGE(AG34:AG37)/AVERAGE(AG30:AG33)-1</f>
        <v>0</v>
      </c>
      <c r="AP9" s="29" t="n">
        <f aca="false">((((((AP8*((1+AO9)^(1/12))-AM9/12)*((1+AO9)^(1/12))-AM9/12)*((1+AO9)^(1/12))-AM9/12)*((1+AO9)^(1/12))-AM9/12)*((1+AO9)^(1/12))-AM9/12)*((1+AO9)^(1/12))-AM9/12)*((1+AO9)^(1/12))-AM9/12</f>
        <v>-653480.613728462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7" t="n">
        <f aca="false">AQ9/AG37</f>
        <v>0.0794569090341755</v>
      </c>
      <c r="AT9" s="27" t="n">
        <f aca="false">AR9/AG37</f>
        <v>0.0778357400831391</v>
      </c>
      <c r="AV9" s="2" t="n">
        <v>11339977</v>
      </c>
      <c r="AX9" s="2" t="n">
        <f aca="false">(AV9-AV8)/AV8</f>
        <v>0.0231922236511452</v>
      </c>
      <c r="BI9" s="24" t="n">
        <f aca="false">T16/AG16</f>
        <v>0.0146909914143997</v>
      </c>
      <c r="BJ9" s="2" t="n">
        <f aca="false">BJ8+1</f>
        <v>2020</v>
      </c>
      <c r="BK9" s="24" t="n">
        <f aca="false">SUM(T34:T37)/AVERAGE(AG34:AG37)</f>
        <v>0.049988207758706</v>
      </c>
      <c r="BL9" s="24" t="n">
        <f aca="false">SUM(P34:P37)/AVERAGE(AG34:AG37)</f>
        <v>0.0139406645923048</v>
      </c>
      <c r="BM9" s="24" t="n">
        <f aca="false">SUM(D34:D37)/AVERAGE(AG34:AG37)</f>
        <v>0.0730675406017304</v>
      </c>
      <c r="BN9" s="24" t="n">
        <f aca="false">(SUM(H34:H37)+SUM(J34:J37))/AVERAGE(AG34:AG37)</f>
        <v>0.001118562607108</v>
      </c>
      <c r="BO9" s="25" t="n">
        <f aca="false">AL9-BN9</f>
        <v>-0.0381385600424373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 t="n">
        <f aca="false">AK9+1</f>
        <v>2021</v>
      </c>
      <c r="AL10" s="25" t="n">
        <f aca="false">SUM(AB38:AB41)/AVERAGE(AG38:AG41)</f>
        <v>-0.0424274833212162</v>
      </c>
      <c r="AM10" s="4" t="n">
        <v>17835539.214349</v>
      </c>
      <c r="AN10" s="25" t="n">
        <f aca="false">AM10/AVERAGE(AG38:AG41)</f>
        <v>0.00344228755885469</v>
      </c>
      <c r="AO10" s="25" t="n">
        <f aca="false">AVERAGE(AG38:AG41)/AVERAGE(AG34:AG37)-1</f>
        <v>0.0360359070236242</v>
      </c>
      <c r="AP10" s="25"/>
      <c r="AQ10" s="4" t="n">
        <f aca="false">AQ9*(1+AO10)</f>
        <v>432274942.849803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7" t="n">
        <f aca="false">AQ10/AG41</f>
        <v>0.0836083295809716</v>
      </c>
      <c r="AT10" s="27" t="n">
        <f aca="false">AR10/AG41</f>
        <v>0.0783961912721196</v>
      </c>
      <c r="AV10" s="2" t="n">
        <v>11479064</v>
      </c>
      <c r="AX10" s="2" t="n">
        <f aca="false">(AV10-AV9)/AV9</f>
        <v>0.0122651924249935</v>
      </c>
      <c r="BI10" s="24" t="n">
        <f aca="false">T17/AG17</f>
        <v>0.0175896394888492</v>
      </c>
      <c r="BJ10" s="2" t="n">
        <f aca="false">BJ9+1</f>
        <v>2021</v>
      </c>
      <c r="BK10" s="24" t="n">
        <f aca="false">SUM(T38:T41)/AVERAGE(AG38:AG41)</f>
        <v>0.0476453458099341</v>
      </c>
      <c r="BL10" s="24" t="n">
        <f aca="false">SUM(P38:P41)/AVERAGE(AG38:AG41)</f>
        <v>0.0140698517557938</v>
      </c>
      <c r="BM10" s="24" t="n">
        <f aca="false">SUM(D38:D41)/AVERAGE(AG38:AG41)</f>
        <v>0.0760029773753564</v>
      </c>
      <c r="BN10" s="24" t="n">
        <f aca="false">(SUM(H38:H41)+SUM(J38:J41))/AVERAGE(AG38:AG41)</f>
        <v>0.00154349410912257</v>
      </c>
      <c r="BO10" s="25" t="n">
        <f aca="false">AL10-BN10</f>
        <v>-0.0439709774303387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 t="n">
        <f aca="false">AK10+1</f>
        <v>2022</v>
      </c>
      <c r="AL11" s="25" t="n">
        <f aca="false">SUM(AB42:AB45)/AVERAGE(AG42:AG45)</f>
        <v>-0.0461975069932162</v>
      </c>
      <c r="AM11" s="4" t="n">
        <v>16827143.6015023</v>
      </c>
      <c r="AN11" s="25" t="n">
        <f aca="false">AM11/AVERAGE(AG42:AG45)</f>
        <v>0.00320995299977295</v>
      </c>
      <c r="AO11" s="25" t="n">
        <f aca="false">AVERAGE(AG42:AG45)/AVERAGE(AG38:AG41)-1</f>
        <v>0.0117486439814312</v>
      </c>
      <c r="AP11" s="25"/>
      <c r="AQ11" s="4" t="n">
        <f aca="false">AQ10*(1+AO11)</f>
        <v>437353587.255439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393171427.324393</v>
      </c>
      <c r="AS11" s="27" t="n">
        <f aca="false">AQ11/AG45</f>
        <v>0.0824616106091579</v>
      </c>
      <c r="AT11" s="27" t="n">
        <f aca="false">AR11/AG45</f>
        <v>0.0741312066196337</v>
      </c>
      <c r="AV11" s="2" t="n">
        <v>11462881</v>
      </c>
      <c r="AX11" s="2" t="n">
        <f aca="false">(AV11-AV10)/AV10</f>
        <v>-0.00140978393360295</v>
      </c>
      <c r="BI11" s="24" t="n">
        <f aca="false">T18/AG18</f>
        <v>0.014872835347451</v>
      </c>
      <c r="BJ11" s="2" t="n">
        <f aca="false">BJ10+1</f>
        <v>2022</v>
      </c>
      <c r="BK11" s="24" t="n">
        <f aca="false">SUM(T42:T45)/AVERAGE(AG42:AG45)</f>
        <v>0.0464000201903189</v>
      </c>
      <c r="BL11" s="24" t="n">
        <f aca="false">SUM(P42:P45)/AVERAGE(AG42:AG45)</f>
        <v>0.0144089915474079</v>
      </c>
      <c r="BM11" s="24" t="n">
        <f aca="false">SUM(D42:D45)/AVERAGE(AG42:AG45)</f>
        <v>0.0781885356361271</v>
      </c>
      <c r="BN11" s="24" t="n">
        <f aca="false">(SUM(H42:H45)+SUM(J42:J45))/AVERAGE(AG42:AG45)</f>
        <v>0.00197951171908682</v>
      </c>
      <c r="BO11" s="25" t="n">
        <f aca="false">AL11-BN11</f>
        <v>-0.048177018712303</v>
      </c>
      <c r="BP11" s="26" t="n">
        <f aca="false">BM11+BN11</f>
        <v>0.080168047355214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 t="n">
        <f aca="false">AK11+1</f>
        <v>2023</v>
      </c>
      <c r="AL12" s="25" t="n">
        <f aca="false">SUM(AB46:AB49)/AVERAGE(AG46:AG49)</f>
        <v>-0.0453109280605023</v>
      </c>
      <c r="AM12" s="4" t="n">
        <v>15842663.6881786</v>
      </c>
      <c r="AN12" s="25" t="n">
        <f aca="false">AM12/AVERAGE(AG46:AG49)</f>
        <v>0.0029109488314661</v>
      </c>
      <c r="AO12" s="25" t="n">
        <f aca="false">AVERAGE(AG46:AG49)/AVERAGE(AG42:AG45)-1</f>
        <v>0.0382021024378383</v>
      </c>
      <c r="AP12" s="25"/>
      <c r="AQ12" s="4" t="n">
        <f aca="false">AQ11*(1+AO12)</f>
        <v>454061413.797327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392073222.541745</v>
      </c>
      <c r="AS12" s="27" t="n">
        <f aca="false">AQ12/AG49</f>
        <v>0.0819788108856306</v>
      </c>
      <c r="AT12" s="27" t="n">
        <f aca="false">AR12/AG49</f>
        <v>0.0707871129045466</v>
      </c>
      <c r="AV12" s="2" t="n">
        <v>11332510</v>
      </c>
      <c r="AX12" s="2" t="n">
        <f aca="false">(AV12-AV11)/AV11</f>
        <v>-0.0113733188017916</v>
      </c>
      <c r="BI12" s="24" t="n">
        <f aca="false">T19/AG19</f>
        <v>0.0151159457859464</v>
      </c>
      <c r="BJ12" s="2" t="n">
        <f aca="false">BJ11+1</f>
        <v>2023</v>
      </c>
      <c r="BK12" s="24" t="n">
        <f aca="false">SUM(T46:T49)/AVERAGE(AG46:AG49)</f>
        <v>0.046999194558014</v>
      </c>
      <c r="BL12" s="24" t="n">
        <f aca="false">SUM(P46:P49)/AVERAGE(AG46:AG49)</f>
        <v>0.0140792052082763</v>
      </c>
      <c r="BM12" s="24" t="n">
        <f aca="false">SUM(D46:D49)/AVERAGE(AG46:AG49)</f>
        <v>0.07823091741024</v>
      </c>
      <c r="BN12" s="24" t="n">
        <f aca="false">(SUM(H46:H49)+SUM(J46:J49))/AVERAGE(AG46:AG49)</f>
        <v>0.00226332364618567</v>
      </c>
      <c r="BO12" s="25" t="n">
        <f aca="false">AL12-BN12</f>
        <v>-0.0475742517066879</v>
      </c>
      <c r="BP12" s="26" t="n">
        <f aca="false">BM12+BN12</f>
        <v>0.0804942410564256</v>
      </c>
    </row>
    <row r="13" customFormat="false" ht="12.8" hidden="false" customHeight="false" outlineLevel="0" collapsed="false">
      <c r="C13" s="3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12"/>
      <c r="AJ13" s="26"/>
      <c r="AK13" s="32" t="n">
        <f aca="false">AK12+1</f>
        <v>2024</v>
      </c>
      <c r="AL13" s="33" t="n">
        <f aca="false">SUM(AB50:AB53)/AVERAGE(AG50:AG53)</f>
        <v>-0.0444439165166306</v>
      </c>
      <c r="AM13" s="12" t="n">
        <v>14900507.1403892</v>
      </c>
      <c r="AN13" s="33" t="n">
        <f aca="false">AM13/AVERAGE(AG50:AG53)</f>
        <v>0.00263265887217157</v>
      </c>
      <c r="AO13" s="33" t="n">
        <f aca="false">'GDP evolution by scenario'!G49</f>
        <v>0.0399508867008267</v>
      </c>
      <c r="AP13" s="33"/>
      <c r="AQ13" s="12" t="n">
        <f aca="false">AQ12*(1+AO13)</f>
        <v>472201569.895161</v>
      </c>
      <c r="AR13" s="12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392565477.492642</v>
      </c>
      <c r="AS13" s="34" t="n">
        <f aca="false">AQ13/AG53</f>
        <v>0.0826696519980564</v>
      </c>
      <c r="AT13" s="34" t="n">
        <f aca="false">AR13/AG53</f>
        <v>0.0687275381527698</v>
      </c>
      <c r="BI13" s="26" t="n">
        <f aca="false">T20/AG20</f>
        <v>0.0144391319129772</v>
      </c>
      <c r="BJ13" s="0" t="n">
        <f aca="false">BJ12+1</f>
        <v>2024</v>
      </c>
      <c r="BK13" s="26" t="n">
        <f aca="false">SUM(T50:T53)/AVERAGE(AG50:AG53)</f>
        <v>0.0475275028334308</v>
      </c>
      <c r="BL13" s="26" t="n">
        <f aca="false">SUM(P50:P53)/AVERAGE(AG50:AG53)</f>
        <v>0.0138105454975292</v>
      </c>
      <c r="BM13" s="26" t="n">
        <f aca="false">SUM(D50:D53)/AVERAGE(AG50:AG53)</f>
        <v>0.0781608738525322</v>
      </c>
      <c r="BN13" s="26" t="n">
        <f aca="false">(SUM(H50:H53)+SUM(J50:J53))/AVERAGE(AG50:AG53)</f>
        <v>0.00261265534513425</v>
      </c>
      <c r="BO13" s="33" t="n">
        <f aca="false">AL13-BN13</f>
        <v>-0.0470565718617648</v>
      </c>
      <c r="BP13" s="26" t="n">
        <f aca="false">BM13+BN13</f>
        <v>0.0807735291976665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35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35" t="n">
        <f aca="false">'Central pensions'!M14</f>
        <v>0</v>
      </c>
      <c r="J14" s="6" t="n">
        <f aca="false">'Central pensions'!W14</f>
        <v>0</v>
      </c>
      <c r="K14" s="6"/>
      <c r="L14" s="35" t="n">
        <f aca="false">'Central pensions'!N14</f>
        <v>2735454.99361358</v>
      </c>
      <c r="M14" s="35"/>
      <c r="N14" s="35" t="n">
        <f aca="false">'Central pensions'!L14</f>
        <v>691939.443819586</v>
      </c>
      <c r="O14" s="6"/>
      <c r="P14" s="6" t="n">
        <f aca="false">'Central pensions'!X14</f>
        <v>18001135.6304208</v>
      </c>
      <c r="Q14" s="35"/>
      <c r="R14" s="35" t="n">
        <f aca="false">'Central SIPA income'!G9</f>
        <v>17909219.7770895</v>
      </c>
      <c r="S14" s="35"/>
      <c r="T14" s="6" t="n">
        <f aca="false">'Central SIPA income'!J9</f>
        <v>68477454.0402253</v>
      </c>
      <c r="U14" s="6"/>
      <c r="V14" s="35" t="n">
        <f aca="false">'Central SIPA income'!F9</f>
        <v>135449.214417351</v>
      </c>
      <c r="W14" s="35"/>
      <c r="X14" s="35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23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-0.00879651822371939</v>
      </c>
      <c r="AK14" s="37" t="n">
        <f aca="false">AK13+1</f>
        <v>2025</v>
      </c>
      <c r="AL14" s="38" t="n">
        <f aca="false">SUM(AB54:AB57)/AVERAGE(AG54:AG57)</f>
        <v>-0.0445882514173908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390133459.658896</v>
      </c>
      <c r="AS14" s="39" t="n">
        <f aca="false">AQ14/AG57</f>
        <v>0.0820571984779079</v>
      </c>
      <c r="AT14" s="39" t="n">
        <f aca="false">AR14/AG57</f>
        <v>0.0658329248376239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0.0477374249728602</v>
      </c>
      <c r="BL14" s="36" t="n">
        <f aca="false">SUM(P54:P57)/AVERAGE(AG54:AG57)</f>
        <v>0.0137367049105144</v>
      </c>
      <c r="BM14" s="36" t="n">
        <f aca="false">SUM(D54:D57)/AVERAGE(AG54:AG57)</f>
        <v>0.0785889714797366</v>
      </c>
      <c r="BN14" s="36" t="n">
        <f aca="false">(SUM(H54:H57)+SUM(J54:J57))/AVERAGE(AG54:AG57)</f>
        <v>0.00348663690169788</v>
      </c>
      <c r="BO14" s="38" t="n">
        <f aca="false">AL14-BN14</f>
        <v>-0.0480748883190887</v>
      </c>
      <c r="BP14" s="26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8" t="n">
        <f aca="false">'Central pensions'!Q15</f>
        <v>107958694.759278</v>
      </c>
      <c r="E15" s="8"/>
      <c r="F15" s="42" t="n">
        <f aca="false">'Central pensions'!I15</f>
        <v>19622770.7038608</v>
      </c>
      <c r="G15" s="8" t="n">
        <f aca="false">'Central pensions'!K15</f>
        <v>0</v>
      </c>
      <c r="H15" s="8" t="n">
        <f aca="false">'Central pensions'!V15</f>
        <v>0</v>
      </c>
      <c r="I15" s="42" t="n">
        <f aca="false">'Central pensions'!M15</f>
        <v>0</v>
      </c>
      <c r="J15" s="8" t="n">
        <f aca="false">'Central pensions'!W15</f>
        <v>0</v>
      </c>
      <c r="K15" s="8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8"/>
      <c r="P15" s="8" t="n">
        <f aca="false">'Central pensions'!X15</f>
        <v>17260864.096479</v>
      </c>
      <c r="Q15" s="42"/>
      <c r="R15" s="42" t="n">
        <f aca="false">'Central SIPA income'!G10</f>
        <v>22054908.2295973</v>
      </c>
      <c r="S15" s="42"/>
      <c r="T15" s="8" t="n">
        <f aca="false">'Central SIPA income'!J10</f>
        <v>84328853.1522549</v>
      </c>
      <c r="U15" s="8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8"/>
      <c r="Z15" s="8" t="n">
        <f aca="false">R15+V15-N15-L15-F15</f>
        <v>-695000.672123745</v>
      </c>
      <c r="AA15" s="8"/>
      <c r="AB15" s="8" t="n">
        <f aca="false">T15-P15-D15</f>
        <v>-40890705.7035024</v>
      </c>
      <c r="AC15" s="23"/>
      <c r="AD15" s="8" t="n">
        <v>5951478855.3666</v>
      </c>
      <c r="AE15" s="8" t="n">
        <v>791235.96554167</v>
      </c>
      <c r="AF15" s="8" t="n">
        <v>106.73436665</v>
      </c>
      <c r="AG15" s="8" t="n">
        <f aca="false">AE15/$AE$6*$AD$6</f>
        <v>5773307281.03367</v>
      </c>
      <c r="AH15" s="8"/>
      <c r="AI15" s="8"/>
      <c r="AJ15" s="43" t="n">
        <f aca="false">AB15/AG15</f>
        <v>-0.00708271770633716</v>
      </c>
      <c r="AK15" s="44" t="n">
        <f aca="false">AK14+1</f>
        <v>2026</v>
      </c>
      <c r="AL15" s="45" t="n">
        <f aca="false">SUM(AB58:AB61)/AVERAGE(AG58:AG61)</f>
        <v>-0.0424227804321389</v>
      </c>
      <c r="AM15" s="8" t="n">
        <v>13032040.9288315</v>
      </c>
      <c r="AN15" s="45" t="n">
        <f aca="false">AM15/AVERAGE(AG58:AG61)</f>
        <v>0.00215562565973355</v>
      </c>
      <c r="AO15" s="45" t="n">
        <f aca="false">'GDP evolution by scenario'!G57</f>
        <v>0.0372258265548131</v>
      </c>
      <c r="AP15" s="45"/>
      <c r="AQ15" s="8" t="n">
        <f aca="false">AQ14*(1+AO15)</f>
        <v>504382553.73004</v>
      </c>
      <c r="AR15" s="8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391403575.985552</v>
      </c>
      <c r="AS15" s="46" t="n">
        <f aca="false">AQ15/AG61</f>
        <v>0.0826425932936586</v>
      </c>
      <c r="AT15" s="46" t="n">
        <f aca="false">AR15/AG61</f>
        <v>0.0641310971298394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0.0480665906327643</v>
      </c>
      <c r="BL15" s="43" t="n">
        <f aca="false">SUM(P58:P61)/AVERAGE(AG58:AG61)</f>
        <v>0.0132863055598129</v>
      </c>
      <c r="BM15" s="43" t="n">
        <f aca="false">SUM(D58:D61)/AVERAGE(AG58:AG61)</f>
        <v>0.0772030655050903</v>
      </c>
      <c r="BN15" s="43" t="n">
        <f aca="false">(SUM(H58:H61)+SUM(J58:J61))/AVERAGE(AG58:AG61)</f>
        <v>0.00451808875085601</v>
      </c>
      <c r="BO15" s="45" t="n">
        <f aca="false">AL15-BN15</f>
        <v>-0.0469408691829949</v>
      </c>
      <c r="BP15" s="26" t="n">
        <f aca="false">BM15+BN15</f>
        <v>0.0817211542559463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8" t="n">
        <f aca="false">'Central pensions'!Q16</f>
        <v>104676876.044301</v>
      </c>
      <c r="E16" s="8"/>
      <c r="F16" s="42" t="n">
        <f aca="false">'Central pensions'!I16</f>
        <v>19026261.3047871</v>
      </c>
      <c r="G16" s="8" t="n">
        <f aca="false">'Central pensions'!K16</f>
        <v>0</v>
      </c>
      <c r="H16" s="8" t="n">
        <f aca="false">'Central pensions'!V16</f>
        <v>0</v>
      </c>
      <c r="I16" s="42" t="n">
        <f aca="false">'Central pensions'!M16</f>
        <v>0</v>
      </c>
      <c r="J16" s="8" t="n">
        <f aca="false">'Central pensions'!W16</f>
        <v>0</v>
      </c>
      <c r="K16" s="8"/>
      <c r="L16" s="42" t="n">
        <f aca="false">'Central pensions'!N16</f>
        <v>2919136.76234831</v>
      </c>
      <c r="M16" s="42"/>
      <c r="N16" s="42" t="n">
        <f aca="false">'Central pensions'!L16</f>
        <v>777485.531692129</v>
      </c>
      <c r="O16" s="8"/>
      <c r="P16" s="8" t="n">
        <f aca="false">'Central pensions'!X16</f>
        <v>19424910.5368699</v>
      </c>
      <c r="Q16" s="42"/>
      <c r="R16" s="42" t="n">
        <f aca="false">'Central SIPA income'!G11</f>
        <v>20136934.5413833</v>
      </c>
      <c r="S16" s="42"/>
      <c r="T16" s="8" t="n">
        <f aca="false">'Central SIPA income'!J11</f>
        <v>76995314.5213285</v>
      </c>
      <c r="U16" s="8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8"/>
      <c r="Z16" s="8" t="n">
        <f aca="false">R16+V16-N16-L16-F16</f>
        <v>-2436606.02962793</v>
      </c>
      <c r="AA16" s="8"/>
      <c r="AB16" s="8" t="n">
        <f aca="false">T16-P16-D16</f>
        <v>-47106472.0598426</v>
      </c>
      <c r="AC16" s="23"/>
      <c r="AD16" s="8" t="n">
        <v>6221730755.7716</v>
      </c>
      <c r="AE16" s="8" t="n">
        <v>718281.265449782</v>
      </c>
      <c r="AF16" s="8" t="n">
        <v>110.48458935</v>
      </c>
      <c r="AG16" s="8" t="n">
        <f aca="false">AE16/$AE$6*$AD$6</f>
        <v>5240988327.43582</v>
      </c>
      <c r="AH16" s="8"/>
      <c r="AI16" s="8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-0.0399922196440848</v>
      </c>
      <c r="AM16" s="8" t="n">
        <v>12139889.4651339</v>
      </c>
      <c r="AN16" s="45" t="n">
        <f aca="false">AM16/AVERAGE(AG62:AG65)</f>
        <v>0.00194698553679062</v>
      </c>
      <c r="AO16" s="45" t="n">
        <f aca="false">'GDP evolution by scenario'!G61</f>
        <v>0.0313662519716817</v>
      </c>
      <c r="AP16" s="45"/>
      <c r="AQ16" s="8" t="n">
        <f aca="false">AQ15*(1+AO16)</f>
        <v>520203144.000456</v>
      </c>
      <c r="AR16" s="8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391366997.441704</v>
      </c>
      <c r="AS16" s="46" t="n">
        <f aca="false">AQ16/AG65</f>
        <v>0.0824462817222851</v>
      </c>
      <c r="AT16" s="46" t="n">
        <f aca="false">AR16/AG65</f>
        <v>0.0620272178283014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0.0483338846523552</v>
      </c>
      <c r="BL16" s="43" t="n">
        <f aca="false">SUM(P62:P65)/AVERAGE(AG62:AG65)</f>
        <v>0.0126199205173262</v>
      </c>
      <c r="BM16" s="43" t="n">
        <f aca="false">SUM(D62:D65)/AVERAGE(AG62:AG65)</f>
        <v>0.0757061837791138</v>
      </c>
      <c r="BN16" s="43" t="n">
        <f aca="false">(SUM(H62:H65)+SUM(J62:J65))/AVERAGE(AG62:AG65)</f>
        <v>0.00521469816861018</v>
      </c>
      <c r="BO16" s="45" t="n">
        <f aca="false">AL16-BN16</f>
        <v>-0.0452069178126949</v>
      </c>
      <c r="BP16" s="26" t="n">
        <f aca="false">BM16+BN16</f>
        <v>0.080920881947724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8" t="n">
        <f aca="false">'Central pensions'!Q17</f>
        <v>113257758.110678</v>
      </c>
      <c r="E17" s="8"/>
      <c r="F17" s="42" t="n">
        <f aca="false">'Central pensions'!I17</f>
        <v>20585938.194183</v>
      </c>
      <c r="G17" s="8" t="n">
        <f aca="false">'Central pensions'!K17</f>
        <v>0</v>
      </c>
      <c r="H17" s="8" t="n">
        <f aca="false">'Central pensions'!V17</f>
        <v>0</v>
      </c>
      <c r="I17" s="42" t="n">
        <f aca="false">'Central pensions'!M17</f>
        <v>0</v>
      </c>
      <c r="J17" s="8" t="n">
        <f aca="false">'Central pensions'!W17</f>
        <v>0</v>
      </c>
      <c r="K17" s="8"/>
      <c r="L17" s="42" t="n">
        <f aca="false">'Central pensions'!N17</f>
        <v>2757062.56989139</v>
      </c>
      <c r="M17" s="42"/>
      <c r="N17" s="42" t="n">
        <f aca="false">'Central pensions'!L17</f>
        <v>842483.122443434</v>
      </c>
      <c r="O17" s="8"/>
      <c r="P17" s="8" t="n">
        <f aca="false">'Central pensions'!X17</f>
        <v>18941504.3486667</v>
      </c>
      <c r="Q17" s="42"/>
      <c r="R17" s="42" t="n">
        <f aca="false">'Central SIPA income'!G12</f>
        <v>23620050.0418994</v>
      </c>
      <c r="S17" s="42"/>
      <c r="T17" s="8" t="n">
        <f aca="false">'Central SIPA income'!J12</f>
        <v>90313308.5250934</v>
      </c>
      <c r="U17" s="8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8"/>
      <c r="Z17" s="8" t="n">
        <f aca="false">R17+V17-N17-L17-F17</f>
        <v>-418869.892108277</v>
      </c>
      <c r="AA17" s="8"/>
      <c r="AB17" s="8" t="n">
        <f aca="false">T17-P17-D17</f>
        <v>-41885953.9342517</v>
      </c>
      <c r="AC17" s="23"/>
      <c r="AD17" s="8" t="n">
        <v>6552140231.30253</v>
      </c>
      <c r="AE17" s="8" t="n">
        <v>703681.544169008</v>
      </c>
      <c r="AF17" s="8" t="n">
        <v>115.79241048</v>
      </c>
      <c r="AG17" s="8" t="n">
        <f aca="false">AE17/$AE$6*$AD$6</f>
        <v>5134460463.63523</v>
      </c>
      <c r="AH17" s="8"/>
      <c r="AI17" s="8"/>
      <c r="AJ17" s="43" t="n">
        <f aca="false">AB17/AG17</f>
        <v>-0.00815781019854152</v>
      </c>
      <c r="AK17" s="44" t="n">
        <f aca="false">AK16+1</f>
        <v>2028</v>
      </c>
      <c r="AL17" s="45" t="n">
        <f aca="false">SUM(AB66:AB69)/AVERAGE(AG66:AG69)</f>
        <v>-0.0379708094815126</v>
      </c>
      <c r="AM17" s="8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0.0349150793964046</v>
      </c>
      <c r="AP17" s="45"/>
      <c r="AQ17" s="8" t="n">
        <f aca="false">AQ16*(1+AO17)</f>
        <v>538366078.075492</v>
      </c>
      <c r="AR17" s="8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393579307.139713</v>
      </c>
      <c r="AS17" s="46" t="n">
        <f aca="false">AQ17/AG69</f>
        <v>0.0824053232773568</v>
      </c>
      <c r="AT17" s="46" t="n">
        <f aca="false">AR17/AG69</f>
        <v>0.0602434502486954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0.0485945421250387</v>
      </c>
      <c r="BL17" s="43" t="n">
        <f aca="false">SUM(P66:P69)/AVERAGE(AG66:AG69)</f>
        <v>0.0122195836393736</v>
      </c>
      <c r="BM17" s="43" t="n">
        <f aca="false">SUM(D66:D69)/AVERAGE(AG66:AG69)</f>
        <v>0.0743457679671778</v>
      </c>
      <c r="BN17" s="43" t="n">
        <f aca="false">(SUM(H66:H69)+SUM(J66:J69))/AVERAGE(AG66:AG69)</f>
        <v>0.00600790268641443</v>
      </c>
      <c r="BO17" s="45" t="n">
        <f aca="false">AL17-BN17</f>
        <v>-0.0439787121679271</v>
      </c>
      <c r="BP17" s="26" t="n">
        <f aca="false">BM17+BN17</f>
        <v>0.0803536706535922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35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35" t="n">
        <f aca="false">'Central pensions'!M18</f>
        <v>0</v>
      </c>
      <c r="J18" s="6" t="n">
        <f aca="false">'Central pensions'!W18</f>
        <v>0</v>
      </c>
      <c r="K18" s="6"/>
      <c r="L18" s="35" t="n">
        <f aca="false">'Central pensions'!N18</f>
        <v>2795658.97722293</v>
      </c>
      <c r="M18" s="35"/>
      <c r="N18" s="35" t="n">
        <f aca="false">'Central pensions'!L18</f>
        <v>737462.751726612</v>
      </c>
      <c r="O18" s="6"/>
      <c r="P18" s="6" t="n">
        <f aca="false">'Central pensions'!X18</f>
        <v>18563990.1961245</v>
      </c>
      <c r="Q18" s="35"/>
      <c r="R18" s="35" t="n">
        <f aca="false">'Central SIPA income'!G13</f>
        <v>19233054.6593063</v>
      </c>
      <c r="S18" s="35"/>
      <c r="T18" s="6" t="n">
        <f aca="false">'Central SIPA income'!J13</f>
        <v>73539251.4514011</v>
      </c>
      <c r="U18" s="6"/>
      <c r="V18" s="35" t="n">
        <f aca="false">'Central SIPA income'!F13</f>
        <v>140377.525227439</v>
      </c>
      <c r="W18" s="35"/>
      <c r="X18" s="35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23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-0.00897703994537895</v>
      </c>
      <c r="AK18" s="37" t="n">
        <f aca="false">AK17+1</f>
        <v>2029</v>
      </c>
      <c r="AL18" s="38" t="n">
        <f aca="false">SUM(AB70:AB73)/AVERAGE(AG70:AG73)</f>
        <v>-0.0354169951134669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0.0350609067029692</v>
      </c>
      <c r="AP18" s="38"/>
      <c r="AQ18" s="6" t="n">
        <f aca="false">AQ17*(1+AO18)</f>
        <v>557241680.91094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396759155.909234</v>
      </c>
      <c r="AS18" s="39" t="n">
        <f aca="false">AQ18/AG73</f>
        <v>0.0824151902507538</v>
      </c>
      <c r="AT18" s="39" t="n">
        <f aca="false">AR18/AG73</f>
        <v>0.0586800708528012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-0.0574130869968755</v>
      </c>
      <c r="BB18" s="10" t="n">
        <v>54.2365152508808</v>
      </c>
      <c r="BC18" s="10" t="n">
        <v>12.4538228816634</v>
      </c>
      <c r="BD18" s="10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0.0491238213466626</v>
      </c>
      <c r="BL18" s="36" t="n">
        <f aca="false">SUM(P70:P73)/AVERAGE(AG70:AG73)</f>
        <v>0.0117513360199705</v>
      </c>
      <c r="BM18" s="36" t="n">
        <f aca="false">SUM(D70:D73)/AVERAGE(AG70:AG73)</f>
        <v>0.072789480440159</v>
      </c>
      <c r="BN18" s="36" t="n">
        <f aca="false">(SUM(H70:H73)+SUM(J70:J73))/AVERAGE(AG70:AG73)</f>
        <v>0.00680740256581093</v>
      </c>
      <c r="BO18" s="38" t="n">
        <f aca="false">AL18-BN18</f>
        <v>-0.0422243976792778</v>
      </c>
      <c r="BP18" s="26" t="n">
        <f aca="false">BM18+BN18</f>
        <v>0.0795968830059699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8" t="n">
        <f aca="false">'Central pensions'!Q19</f>
        <v>102443922.414066</v>
      </c>
      <c r="E19" s="8"/>
      <c r="F19" s="42" t="n">
        <f aca="false">'Central pensions'!I19</f>
        <v>18620395.5505172</v>
      </c>
      <c r="G19" s="8" t="n">
        <f aca="false">'Central pensions'!K19</f>
        <v>0</v>
      </c>
      <c r="H19" s="8" t="n">
        <f aca="false">'Central pensions'!V19</f>
        <v>0</v>
      </c>
      <c r="I19" s="42" t="n">
        <f aca="false">'Central pensions'!M19</f>
        <v>0</v>
      </c>
      <c r="J19" s="8" t="n">
        <f aca="false">'Central pensions'!W19</f>
        <v>0</v>
      </c>
      <c r="K19" s="8"/>
      <c r="L19" s="42" t="n">
        <f aca="false">'Central pensions'!N19</f>
        <v>2828183.68633319</v>
      </c>
      <c r="M19" s="42"/>
      <c r="N19" s="42" t="n">
        <f aca="false">'Central pensions'!L19</f>
        <v>762331.112871733</v>
      </c>
      <c r="O19" s="8"/>
      <c r="P19" s="8" t="n">
        <f aca="false">'Central pensions'!X19</f>
        <v>18869579.4519813</v>
      </c>
      <c r="Q19" s="42"/>
      <c r="R19" s="42" t="n">
        <f aca="false">'Central SIPA income'!G14</f>
        <v>21943117.5095875</v>
      </c>
      <c r="S19" s="42"/>
      <c r="T19" s="8" t="n">
        <f aca="false">'Central SIPA income'!J14</f>
        <v>83901411.6452056</v>
      </c>
      <c r="U19" s="8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8"/>
      <c r="Z19" s="8" t="n">
        <f aca="false">R19+V19-N19-L19-F19</f>
        <v>-126028.030007448</v>
      </c>
      <c r="AA19" s="8"/>
      <c r="AB19" s="8" t="n">
        <f aca="false">T19-P19-D19</f>
        <v>-37412090.2208413</v>
      </c>
      <c r="AC19" s="23"/>
      <c r="AD19" s="8" t="n">
        <f aca="false">8414556.48217921*1000</f>
        <v>8414556482.17921</v>
      </c>
      <c r="AE19" s="8" t="n">
        <v>760703.280151656</v>
      </c>
      <c r="AF19" s="8" t="n">
        <v>147.89635652</v>
      </c>
      <c r="AG19" s="8" t="n">
        <f aca="false">AE19/$AE$6*$AD$6</f>
        <v>5550523456.04538</v>
      </c>
      <c r="AH19" s="8"/>
      <c r="AI19" s="8"/>
      <c r="AJ19" s="43" t="n">
        <f aca="false">AB19/AG19</f>
        <v>-0.00674028143779731</v>
      </c>
      <c r="AK19" s="44" t="n">
        <f aca="false">AK18+1</f>
        <v>2030</v>
      </c>
      <c r="AL19" s="45" t="n">
        <f aca="false">SUM(AB74:AB77)/AVERAGE(AG74:AG77)</f>
        <v>-0.0345191330852007</v>
      </c>
      <c r="AM19" s="8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0.0248015234180394</v>
      </c>
      <c r="AP19" s="45"/>
      <c r="AQ19" s="8" t="n">
        <f aca="false">AQ18*(1+AO19)</f>
        <v>571062123.50956</v>
      </c>
      <c r="AR19" s="8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396841106.080032</v>
      </c>
      <c r="AS19" s="46" t="n">
        <f aca="false">AQ19/AG77</f>
        <v>0.082695685911651</v>
      </c>
      <c r="AT19" s="46" t="n">
        <f aca="false">AR19/AG77</f>
        <v>0.0574666855219599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-0.0274955654189868</v>
      </c>
      <c r="BB19" s="11" t="n">
        <v>48.3571970243014</v>
      </c>
      <c r="BC19" s="11" t="n">
        <v>10.7565894926318</v>
      </c>
      <c r="BD19" s="11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0.0495044575849736</v>
      </c>
      <c r="BL19" s="43" t="n">
        <f aca="false">SUM(P74:P77)/AVERAGE(AG74:AG77)</f>
        <v>0.0114041673702313</v>
      </c>
      <c r="BM19" s="43" t="n">
        <f aca="false">SUM(D74:D77)/AVERAGE(AG74:AG77)</f>
        <v>0.0726194232999429</v>
      </c>
      <c r="BN19" s="43" t="n">
        <f aca="false">(SUM(H74:H77)+SUM(J74:J77))/AVERAGE(AG74:AG77)</f>
        <v>0.00744986757008625</v>
      </c>
      <c r="BO19" s="45" t="n">
        <f aca="false">AL19-BN19</f>
        <v>-0.0419690006552869</v>
      </c>
      <c r="BP19" s="26" t="n">
        <f aca="false">BM19+BN19</f>
        <v>0.0800692908700291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8" t="n">
        <f aca="false">'Central pensions'!Q20</f>
        <v>97787429.5558071</v>
      </c>
      <c r="E20" s="8"/>
      <c r="F20" s="42" t="n">
        <f aca="false">'Central pensions'!I20</f>
        <v>17774022.853575</v>
      </c>
      <c r="G20" s="8" t="n">
        <f aca="false">'Central pensions'!K20</f>
        <v>0</v>
      </c>
      <c r="H20" s="8" t="n">
        <f aca="false">'Central pensions'!V20</f>
        <v>0</v>
      </c>
      <c r="I20" s="42" t="n">
        <f aca="false">'Central pensions'!M20</f>
        <v>0</v>
      </c>
      <c r="J20" s="8" t="n">
        <f aca="false">'Central pensions'!W20</f>
        <v>0</v>
      </c>
      <c r="K20" s="8"/>
      <c r="L20" s="42" t="n">
        <f aca="false">'Central pensions'!N20</f>
        <v>2477813.00409058</v>
      </c>
      <c r="M20" s="42"/>
      <c r="N20" s="42" t="n">
        <f aca="false">'Central pensions'!L20</f>
        <v>730280.338931322</v>
      </c>
      <c r="O20" s="8"/>
      <c r="P20" s="8" t="n">
        <f aca="false">'Central pensions'!X20</f>
        <v>16875170.4145192</v>
      </c>
      <c r="Q20" s="42"/>
      <c r="R20" s="42" t="n">
        <f aca="false">'Central SIPA income'!G15</f>
        <v>19133197.314989</v>
      </c>
      <c r="S20" s="42"/>
      <c r="T20" s="8" t="n">
        <f aca="false">'Central SIPA income'!J15</f>
        <v>73157438.240598</v>
      </c>
      <c r="U20" s="8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8"/>
      <c r="Z20" s="8" t="n">
        <f aca="false">R20+V20-N20-L20-F20</f>
        <v>-1704729.84663887</v>
      </c>
      <c r="AA20" s="8"/>
      <c r="AB20" s="8" t="n">
        <f aca="false">T20-P20-D20</f>
        <v>-41505161.7297283</v>
      </c>
      <c r="AC20" s="23"/>
      <c r="AD20" s="8" t="n">
        <f aca="false">8527628.82527803*1000</f>
        <v>8527628825.27803</v>
      </c>
      <c r="AE20" s="8" t="n">
        <v>694382.475776231</v>
      </c>
      <c r="AF20" s="8" t="n">
        <v>155.88165151</v>
      </c>
      <c r="AG20" s="8" t="n">
        <f aca="false">AE20/$AE$6*$AD$6</f>
        <v>5066609175.78067</v>
      </c>
      <c r="AH20" s="8"/>
      <c r="AI20" s="8"/>
      <c r="AJ20" s="43" t="n">
        <f aca="false">AB20/AG20</f>
        <v>-0.00819190118869454</v>
      </c>
      <c r="AK20" s="44" t="n">
        <f aca="false">AK19+1</f>
        <v>2031</v>
      </c>
      <c r="AL20" s="45" t="n">
        <f aca="false">SUM(AB78:AB81)/AVERAGE(AG78:AG81)</f>
        <v>-0.0333171939982712</v>
      </c>
      <c r="AM20" s="8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0.0257184296790043</v>
      </c>
      <c r="AP20" s="45"/>
      <c r="AQ20" s="8" t="n">
        <f aca="false">AQ19*(1+AO20)</f>
        <v>585748944.575384</v>
      </c>
      <c r="AR20" s="8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398069529.839973</v>
      </c>
      <c r="AS20" s="46" t="n">
        <f aca="false">AQ20/AG81</f>
        <v>0.0826698160150124</v>
      </c>
      <c r="AT20" s="46" t="n">
        <f aca="false">AR20/AG81</f>
        <v>0.0561816373683929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1" t="n">
        <v>51.1559235498969</v>
      </c>
      <c r="BC20" s="11" t="n">
        <v>11.0036892295276</v>
      </c>
      <c r="BD20" s="11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0.0498262131923288</v>
      </c>
      <c r="BL20" s="43" t="n">
        <f aca="false">SUM(P78:P81)/AVERAGE(AG78:AG81)</f>
        <v>0.0109855700292142</v>
      </c>
      <c r="BM20" s="43" t="n">
        <f aca="false">SUM(D78:D81)/AVERAGE(AG78:AG81)</f>
        <v>0.0721578371613858</v>
      </c>
      <c r="BN20" s="43" t="n">
        <f aca="false">(SUM(H78:H81)+SUM(J78:J81))/AVERAGE(AG78:AG81)</f>
        <v>0.00811069137076298</v>
      </c>
      <c r="BO20" s="45" t="n">
        <f aca="false">AL20-BN20</f>
        <v>-0.0414278853690341</v>
      </c>
      <c r="BP20" s="26" t="n">
        <f aca="false">BM20+BN20</f>
        <v>0.0802685285321487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8" t="n">
        <f aca="false">'Central pensions'!Q21</f>
        <v>106830565.352356</v>
      </c>
      <c r="E21" s="8"/>
      <c r="F21" s="42" t="n">
        <f aca="false">'Central pensions'!I21</f>
        <v>19417719.830231</v>
      </c>
      <c r="G21" s="8" t="n">
        <f aca="false">'Central pensions'!K21</f>
        <v>36324.8440125154</v>
      </c>
      <c r="H21" s="8" t="n">
        <f aca="false">'Central pensions'!V21</f>
        <v>199848.574195181</v>
      </c>
      <c r="I21" s="42" t="n">
        <f aca="false">'Central pensions'!M21</f>
        <v>1123.44878389224</v>
      </c>
      <c r="J21" s="8" t="n">
        <f aca="false">'Central pensions'!W21</f>
        <v>6180.88373799533</v>
      </c>
      <c r="K21" s="8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8"/>
      <c r="P21" s="8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8" t="n">
        <f aca="false">'Central SIPA income'!J16</f>
        <v>85906909.1259406</v>
      </c>
      <c r="U21" s="8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8"/>
      <c r="Z21" s="8" t="n">
        <f aca="false">R21+V21-N21-L21-F21</f>
        <v>-1509778.11906401</v>
      </c>
      <c r="AA21" s="8"/>
      <c r="AB21" s="8" t="n">
        <f aca="false">T21-P21-D21</f>
        <v>-45619151.0668691</v>
      </c>
      <c r="AC21" s="23"/>
      <c r="AD21" s="8" t="n">
        <f aca="false">8963807.87358243*1000</f>
        <v>8963807873.58243</v>
      </c>
      <c r="AE21" s="8" t="n">
        <v>693173.549347058</v>
      </c>
      <c r="AF21" s="8" t="n">
        <v>164.01000929</v>
      </c>
      <c r="AG21" s="8" t="n">
        <f aca="false">AE21/$AE$6*$AD$6</f>
        <v>5057788161.49449</v>
      </c>
      <c r="AH21" s="8"/>
      <c r="AI21" s="8"/>
      <c r="AJ21" s="43" t="n">
        <f aca="false">AB21/AG21</f>
        <v>-0.00901958516455331</v>
      </c>
      <c r="AK21" s="44" t="n">
        <f aca="false">AK20+1</f>
        <v>2032</v>
      </c>
      <c r="AL21" s="45" t="n">
        <f aca="false">SUM(AB82:AB85)/AVERAGE(AG82:AG85)</f>
        <v>-0.0321882102681266</v>
      </c>
      <c r="AM21" s="8" t="n">
        <v>8126011.66426731</v>
      </c>
      <c r="AN21" s="45" t="n">
        <f aca="false">AM21/AVERAGE(AG82:AG85)</f>
        <v>0.00112842352722162</v>
      </c>
      <c r="AO21" s="45" t="n">
        <f aca="false">'GDP evolution by scenario'!G81</f>
        <v>0.0256867842075712</v>
      </c>
      <c r="AP21" s="45"/>
      <c r="AQ21" s="8" t="n">
        <f aca="false">AQ20*(1+AO21)</f>
        <v>600794951.314504</v>
      </c>
      <c r="AR21" s="8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400073413.95596</v>
      </c>
      <c r="AS21" s="46" t="n">
        <f aca="false">AQ21/AG85</f>
        <v>0.0827224526959499</v>
      </c>
      <c r="AT21" s="46" t="n">
        <f aca="false">AR21/AG85</f>
        <v>0.0550854396969699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0.0161983962986734</v>
      </c>
      <c r="BB21" s="11" t="n">
        <v>53.9018151544903</v>
      </c>
      <c r="BC21" s="11" t="n">
        <v>11.5144882480255</v>
      </c>
      <c r="BD21" s="11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0.0499649204008312</v>
      </c>
      <c r="BL21" s="43" t="n">
        <f aca="false">SUM(P82:P85)/AVERAGE(AG82:AG85)</f>
        <v>0.0105924270770934</v>
      </c>
      <c r="BM21" s="43" t="n">
        <f aca="false">SUM(D82:D85)/AVERAGE(AG82:AG85)</f>
        <v>0.0715607035918645</v>
      </c>
      <c r="BN21" s="43" t="n">
        <f aca="false">(SUM(H82:H85)+SUM(J82:J85))/AVERAGE(AG82:AG85)</f>
        <v>0.00865869136166621</v>
      </c>
      <c r="BO21" s="45" t="n">
        <f aca="false">AL21-BN21</f>
        <v>-0.0408469016297928</v>
      </c>
      <c r="BP21" s="26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35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35" t="n">
        <f aca="false">'Central pensions'!M22</f>
        <v>2062.33452394504</v>
      </c>
      <c r="J22" s="6" t="n">
        <f aca="false">'Central pensions'!W22</f>
        <v>11346.3560636877</v>
      </c>
      <c r="K22" s="6"/>
      <c r="L22" s="35" t="n">
        <f aca="false">'Central pensions'!N22</f>
        <v>4299591.36744104</v>
      </c>
      <c r="M22" s="35"/>
      <c r="N22" s="35" t="n">
        <f aca="false">'Central pensions'!L22</f>
        <v>765085.873759937</v>
      </c>
      <c r="O22" s="6"/>
      <c r="P22" s="6" t="n">
        <f aca="false">'Central pensions'!X22</f>
        <v>26519876.7856488</v>
      </c>
      <c r="Q22" s="35"/>
      <c r="R22" s="35" t="n">
        <f aca="false">'Central SIPA income'!G17</f>
        <v>19431210.5031188</v>
      </c>
      <c r="S22" s="35"/>
      <c r="T22" s="6" t="n">
        <f aca="false">'Central SIPA income'!J17</f>
        <v>74296917.4947223</v>
      </c>
      <c r="U22" s="6"/>
      <c r="V22" s="35" t="n">
        <f aca="false">'Central SIPA income'!F17</f>
        <v>123378.287154311</v>
      </c>
      <c r="W22" s="35"/>
      <c r="X22" s="35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23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-0.0300661356040712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0.027292896369163</v>
      </c>
      <c r="AP22" s="38"/>
      <c r="AQ22" s="6" t="n">
        <f aca="false">AQ21*(1+AO22)</f>
        <v>617192385.659847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403493592.024797</v>
      </c>
      <c r="AS22" s="39" t="n">
        <f aca="false">AQ22/AG89</f>
        <v>0.082619255461211</v>
      </c>
      <c r="AT22" s="39" t="n">
        <f aca="false">AR22/AG89</f>
        <v>0.0540128830669518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0.0125897475493247</v>
      </c>
      <c r="BB22" s="10" t="n">
        <v>54.5536421818645</v>
      </c>
      <c r="BC22" s="10" t="n">
        <v>12.4947600115723</v>
      </c>
      <c r="BD22" s="10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0.0504329912132618</v>
      </c>
      <c r="BL22" s="36" t="n">
        <f aca="false">SUM(P86:P89)/AVERAGE(AG86:AG89)</f>
        <v>0.0102694399149795</v>
      </c>
      <c r="BM22" s="36" t="n">
        <f aca="false">SUM(D86:D89)/AVERAGE(AG86:AG89)</f>
        <v>0.0702296869023535</v>
      </c>
      <c r="BN22" s="36" t="n">
        <f aca="false">(SUM(H86:H89)+SUM(J86:J89))/AVERAGE(AG86:AG89)</f>
        <v>0.00930330875759992</v>
      </c>
      <c r="BO22" s="38" t="n">
        <f aca="false">AL22-BN22</f>
        <v>-0.0393694443616712</v>
      </c>
      <c r="BP22" s="26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8" t="n">
        <f aca="false">'Central pensions'!Q23</f>
        <v>108864344.754537</v>
      </c>
      <c r="E23" s="8"/>
      <c r="F23" s="42" t="n">
        <f aca="false">'Central pensions'!I23</f>
        <v>19787383.3108819</v>
      </c>
      <c r="G23" s="8" t="n">
        <f aca="false">'Central pensions'!K23</f>
        <v>102244.218065323</v>
      </c>
      <c r="H23" s="8" t="n">
        <f aca="false">'Central pensions'!V23</f>
        <v>562517.520874031</v>
      </c>
      <c r="I23" s="42" t="n">
        <f aca="false">'Central pensions'!M23</f>
        <v>3162.19231129867</v>
      </c>
      <c r="J23" s="8" t="n">
        <f aca="false">'Central pensions'!W23</f>
        <v>17397.4490991969</v>
      </c>
      <c r="K23" s="8"/>
      <c r="L23" s="42" t="n">
        <f aca="false">'Central pensions'!N23</f>
        <v>3939404.98436416</v>
      </c>
      <c r="M23" s="42"/>
      <c r="N23" s="42" t="n">
        <f aca="false">'Central pensions'!L23</f>
        <v>818579.510877647</v>
      </c>
      <c r="O23" s="8"/>
      <c r="P23" s="8" t="n">
        <f aca="false">'Central pensions'!X23</f>
        <v>24945174.1398559</v>
      </c>
      <c r="Q23" s="42"/>
      <c r="R23" s="42" t="n">
        <f aca="false">'Central SIPA income'!G18</f>
        <v>23254020.5835422</v>
      </c>
      <c r="S23" s="42"/>
      <c r="T23" s="8" t="n">
        <f aca="false">'Central SIPA income'!J18</f>
        <v>88913763.1666696</v>
      </c>
      <c r="U23" s="8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8"/>
      <c r="Z23" s="8" t="n">
        <f aca="false">R23+V23-N23-L23-F23</f>
        <v>-1160344.54948955</v>
      </c>
      <c r="AA23" s="8"/>
      <c r="AB23" s="8" t="n">
        <f aca="false">T23-P23-D23</f>
        <v>-44895755.7277236</v>
      </c>
      <c r="AC23" s="23"/>
      <c r="AD23" s="8" t="n">
        <f aca="false">10602469.3099181*1000</f>
        <v>10602469309.9181</v>
      </c>
      <c r="AE23" s="8" t="n">
        <v>776515.900508657</v>
      </c>
      <c r="AF23" s="8" t="n">
        <v>183.45579241</v>
      </c>
      <c r="AG23" s="8" t="n">
        <f aca="false">AE23/$AE$6*$AD$6</f>
        <v>5665901320.8228</v>
      </c>
      <c r="AH23" s="8"/>
      <c r="AI23" s="8"/>
      <c r="AJ23" s="43" t="n">
        <f aca="false">AB23/AG23</f>
        <v>-0.00792385062597664</v>
      </c>
      <c r="AK23" s="44" t="n">
        <f aca="false">AK22+1</f>
        <v>2034</v>
      </c>
      <c r="AL23" s="45" t="n">
        <f aca="false">SUM(AB90:AB93)/AVERAGE(AG90:AG93)</f>
        <v>-0.0298195971005514</v>
      </c>
      <c r="AM23" s="8" t="n">
        <v>6738583.40306814</v>
      </c>
      <c r="AN23" s="45" t="n">
        <f aca="false">AM23/AVERAGE(AG90:AG93)</f>
        <v>0.00089548672732757</v>
      </c>
      <c r="AO23" s="45" t="n">
        <f aca="false">'GDP evolution by scenario'!G89</f>
        <v>0.0172082194609549</v>
      </c>
      <c r="AP23" s="45"/>
      <c r="AQ23" s="8" t="n">
        <f aca="false">AQ22*(1+AO23)</f>
        <v>627813167.681912</v>
      </c>
      <c r="AR23" s="8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6" t="n">
        <f aca="false">AQ23/AG93</f>
        <v>0.0828708936959061</v>
      </c>
      <c r="AT23" s="46" t="n">
        <f aca="false">AR23/AG93</f>
        <v>0.0532809111120228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-0.000351798147578038</v>
      </c>
      <c r="BB23" s="11" t="n">
        <v>49.9198466641054</v>
      </c>
      <c r="BC23" s="11" t="n">
        <v>10.7610894199697</v>
      </c>
      <c r="BD23" s="11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0.0505565319060769</v>
      </c>
      <c r="BL23" s="43" t="n">
        <f aca="false">SUM(P90:P93)/AVERAGE(AG90:AG93)</f>
        <v>0.0101361582136634</v>
      </c>
      <c r="BM23" s="43" t="n">
        <f aca="false">SUM(D90:D93)/AVERAGE(AG90:AG93)</f>
        <v>0.0702399707929649</v>
      </c>
      <c r="BN23" s="43" t="n">
        <f aca="false">(SUM(H90:H93)+SUM(J90:J93))/AVERAGE(AG90:AG93)</f>
        <v>0.00975219033769394</v>
      </c>
      <c r="BO23" s="45" t="n">
        <f aca="false">AL23-BN23</f>
        <v>-0.0395717874382454</v>
      </c>
      <c r="BP23" s="26" t="n">
        <f aca="false">BM23+BN23</f>
        <v>0.0799921611306589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8" t="n">
        <f aca="false">'Central pensions'!Q24</f>
        <v>104310962.345674</v>
      </c>
      <c r="E24" s="8"/>
      <c r="F24" s="42" t="n">
        <f aca="false">'Central pensions'!I24</f>
        <v>18959752.1586589</v>
      </c>
      <c r="G24" s="8" t="n">
        <f aca="false">'Central pensions'!K24</f>
        <v>148476.22300635</v>
      </c>
      <c r="H24" s="8" t="n">
        <f aca="false">'Central pensions'!V24</f>
        <v>816872.371412834</v>
      </c>
      <c r="I24" s="42" t="n">
        <f aca="false">'Central pensions'!M24</f>
        <v>4592.04813421701</v>
      </c>
      <c r="J24" s="8" t="n">
        <f aca="false">'Central pensions'!W24</f>
        <v>25264.0939612217</v>
      </c>
      <c r="K24" s="8"/>
      <c r="L24" s="42" t="n">
        <f aca="false">'Central pensions'!N24</f>
        <v>3599614.55233288</v>
      </c>
      <c r="M24" s="42"/>
      <c r="N24" s="42" t="n">
        <f aca="false">'Central pensions'!L24</f>
        <v>785544.065131638</v>
      </c>
      <c r="O24" s="8"/>
      <c r="P24" s="8" t="n">
        <f aca="false">'Central pensions'!X24</f>
        <v>23000248.6972876</v>
      </c>
      <c r="Q24" s="42"/>
      <c r="R24" s="42" t="n">
        <f aca="false">'Central SIPA income'!G19</f>
        <v>20589537.4390246</v>
      </c>
      <c r="S24" s="42"/>
      <c r="T24" s="8" t="n">
        <f aca="false">'Central SIPA income'!J19</f>
        <v>78725880.9283224</v>
      </c>
      <c r="U24" s="8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8"/>
      <c r="Z24" s="8" t="n">
        <f aca="false">R24+V24-N24-L24-F24</f>
        <v>-2617914.31044381</v>
      </c>
      <c r="AA24" s="8"/>
      <c r="AB24" s="8" t="n">
        <f aca="false">T24-P24-D24</f>
        <v>-48585330.1146392</v>
      </c>
      <c r="AC24" s="23"/>
      <c r="AD24" s="8" t="n">
        <f aca="false">11070090.1016518*1000</f>
        <v>11070090101.6518</v>
      </c>
      <c r="AE24" s="8" t="n">
        <v>720893.647491077</v>
      </c>
      <c r="AF24" s="8" t="n">
        <v>191.50871929</v>
      </c>
      <c r="AG24" s="8" t="n">
        <f aca="false">AE24/$AE$6*$AD$6</f>
        <v>5260049751.4821</v>
      </c>
      <c r="AH24" s="8"/>
      <c r="AI24" s="8"/>
      <c r="AJ24" s="43" t="n">
        <f aca="false">AB24/AG24</f>
        <v>-0.00923666741002773</v>
      </c>
      <c r="AK24" s="44" t="n">
        <f aca="false">AK23+1</f>
        <v>2035</v>
      </c>
      <c r="AL24" s="45" t="n">
        <f aca="false">SUM(AB94:AB97)/AVERAGE(AG94:AG97)</f>
        <v>-0.0285733811918621</v>
      </c>
      <c r="AM24" s="8" t="n">
        <v>6098422.29766839</v>
      </c>
      <c r="AN24" s="45" t="n">
        <f aca="false">AM24/AVERAGE(AG94:AG97)</f>
        <v>0.000790440320546239</v>
      </c>
      <c r="AO24" s="45" t="n">
        <f aca="false">'GDP evolution by scenario'!G93</f>
        <v>0.0252716631076186</v>
      </c>
      <c r="AP24" s="45"/>
      <c r="AQ24" s="8" t="n">
        <f aca="false">AQ23*(1+AO24)</f>
        <v>643679050.550096</v>
      </c>
      <c r="AR24" s="8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407677481.009631</v>
      </c>
      <c r="AS24" s="46" t="n">
        <f aca="false">AQ24/AG97</f>
        <v>0.082743823027315</v>
      </c>
      <c r="AT24" s="46" t="n">
        <f aca="false">AR24/AG97</f>
        <v>0.0524062315094052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0.0214735570369921</v>
      </c>
      <c r="BB24" s="11" t="n">
        <v>50.6467141402216</v>
      </c>
      <c r="BC24" s="11" t="n">
        <v>11.1261459164056</v>
      </c>
      <c r="BD24" s="11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0.0506245422510562</v>
      </c>
      <c r="BL24" s="43" t="n">
        <f aca="false">SUM(P94:P97)/AVERAGE(AG94:AG97)</f>
        <v>0.00982910827488526</v>
      </c>
      <c r="BM24" s="43" t="n">
        <f aca="false">SUM(D94:D97)/AVERAGE(AG94:AG97)</f>
        <v>0.069368815168033</v>
      </c>
      <c r="BN24" s="43" t="n">
        <f aca="false">(SUM(H94:H97)+SUM(J94:J97))/AVERAGE(AG94:AG97)</f>
        <v>0.0102266670307974</v>
      </c>
      <c r="BO24" s="45" t="n">
        <f aca="false">AL24-BN24</f>
        <v>-0.0388000482226595</v>
      </c>
      <c r="BP24" s="26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8" t="n">
        <f aca="false">'Central pensions'!Q25</f>
        <v>113373996.039968</v>
      </c>
      <c r="E25" s="8"/>
      <c r="F25" s="42" t="n">
        <f aca="false">'Central pensions'!I25</f>
        <v>20607065.8137659</v>
      </c>
      <c r="G25" s="8" t="n">
        <f aca="false">'Central pensions'!K25</f>
        <v>189845.474762486</v>
      </c>
      <c r="H25" s="8" t="n">
        <f aca="false">'Central pensions'!V25</f>
        <v>1044473.78867251</v>
      </c>
      <c r="I25" s="42" t="n">
        <f aca="false">'Central pensions'!M25</f>
        <v>5871.50952873667</v>
      </c>
      <c r="J25" s="8" t="n">
        <f aca="false">'Central pensions'!W25</f>
        <v>32303.3130517272</v>
      </c>
      <c r="K25" s="8"/>
      <c r="L25" s="42" t="n">
        <f aca="false">'Central pensions'!N25</f>
        <v>4012507.36812272</v>
      </c>
      <c r="M25" s="42"/>
      <c r="N25" s="42" t="n">
        <f aca="false">'Central pensions'!L25</f>
        <v>856510.300309796</v>
      </c>
      <c r="O25" s="8"/>
      <c r="P25" s="8" t="n">
        <f aca="false">'Central pensions'!X25</f>
        <v>25533186.7687567</v>
      </c>
      <c r="Q25" s="42"/>
      <c r="R25" s="42" t="n">
        <f aca="false">'Central SIPA income'!G20</f>
        <v>24347324.2300166</v>
      </c>
      <c r="S25" s="42"/>
      <c r="T25" s="8" t="n">
        <f aca="false">'Central SIPA income'!J20</f>
        <v>93094104.4174501</v>
      </c>
      <c r="U25" s="8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8"/>
      <c r="Z25" s="8" t="n">
        <f aca="false">R25+V25-N25-L25-F25</f>
        <v>-985061.157622613</v>
      </c>
      <c r="AA25" s="8"/>
      <c r="AB25" s="8" t="n">
        <f aca="false">T25-P25-D25</f>
        <v>-45813078.3912746</v>
      </c>
      <c r="AC25" s="23"/>
      <c r="AD25" s="8" t="n">
        <f aca="false">11699507.7917232*1000</f>
        <v>11699507791.7232</v>
      </c>
      <c r="AE25" s="8" t="n">
        <v>724273.578733216</v>
      </c>
      <c r="AF25" s="8" t="n">
        <v>200.87293846</v>
      </c>
      <c r="AG25" s="8" t="n">
        <f aca="false">AE25/$AE$6*$AD$6</f>
        <v>5284711650.71247</v>
      </c>
      <c r="AH25" s="8"/>
      <c r="AI25" s="8"/>
      <c r="AJ25" s="43" t="n">
        <f aca="false">AB25/AG25</f>
        <v>-0.00866898355468424</v>
      </c>
      <c r="AK25" s="44" t="n">
        <f aca="false">AK24+1</f>
        <v>2036</v>
      </c>
      <c r="AL25" s="45" t="n">
        <f aca="false">SUM(AB98:AB101)/AVERAGE(AG98:AG101)</f>
        <v>-0.0263210887091171</v>
      </c>
      <c r="AM25" s="8" t="n">
        <v>5493111.4769607</v>
      </c>
      <c r="AN25" s="45" t="n">
        <f aca="false">AM25/AVERAGE(AG98:AG101)</f>
        <v>0.000694012651877127</v>
      </c>
      <c r="AO25" s="45" t="n">
        <f aca="false">'GDP evolution by scenario'!G97</f>
        <v>0.0258942977241108</v>
      </c>
      <c r="AP25" s="45"/>
      <c r="AQ25" s="8" t="n">
        <f aca="false">AQ24*(1+AO25)</f>
        <v>660346667.523813</v>
      </c>
      <c r="AR25" s="8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412675999.067034</v>
      </c>
      <c r="AS25" s="46" t="n">
        <f aca="false">AQ25/AG101</f>
        <v>0.0825748328957566</v>
      </c>
      <c r="AT25" s="46" t="n">
        <f aca="false">AR25/AG101</f>
        <v>0.0516041851030025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1" t="n">
        <v>52.5759107757715</v>
      </c>
      <c r="BC25" s="11" t="n">
        <v>11.7344517173055</v>
      </c>
      <c r="BD25" s="11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0.0510885697666016</v>
      </c>
      <c r="BL25" s="43" t="n">
        <f aca="false">SUM(P98:P101)/AVERAGE(AG98:AG101)</f>
        <v>0.00953224757376332</v>
      </c>
      <c r="BM25" s="43" t="n">
        <f aca="false">SUM(D98:D101)/AVERAGE(AG98:AG101)</f>
        <v>0.0678774109019554</v>
      </c>
      <c r="BN25" s="43" t="n">
        <f aca="false">(SUM(H98:H101)+SUM(J98:J101))/AVERAGE(AG98:AG101)</f>
        <v>0.010810487073242</v>
      </c>
      <c r="BO25" s="45" t="n">
        <f aca="false">AL25-BN25</f>
        <v>-0.0371315757823591</v>
      </c>
      <c r="BP25" s="26" t="n">
        <f aca="false">BM25+BN25</f>
        <v>0.0786878979751974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35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35" t="n">
        <f aca="false">'Central pensions'!M26</f>
        <v>5988.63303204181</v>
      </c>
      <c r="J26" s="6" t="n">
        <f aca="false">'Central pensions'!W26</f>
        <v>32947.6920098918</v>
      </c>
      <c r="K26" s="6"/>
      <c r="L26" s="35" t="n">
        <f aca="false">'Central pensions'!N26</f>
        <v>4266228.99960084</v>
      </c>
      <c r="M26" s="35"/>
      <c r="N26" s="35" t="n">
        <f aca="false">'Central pensions'!L26</f>
        <v>797289.861036599</v>
      </c>
      <c r="O26" s="6"/>
      <c r="P26" s="6" t="n">
        <f aca="false">'Central pensions'!X26</f>
        <v>26523936.1366118</v>
      </c>
      <c r="Q26" s="35"/>
      <c r="R26" s="35" t="n">
        <f aca="false">'Central SIPA income'!G21</f>
        <v>19486260.1586378</v>
      </c>
      <c r="S26" s="35"/>
      <c r="T26" s="6" t="n">
        <f aca="false">'Central SIPA income'!J21</f>
        <v>74507404.6238464</v>
      </c>
      <c r="U26" s="6"/>
      <c r="V26" s="35" t="n">
        <f aca="false">'Central SIPA income'!F21</f>
        <v>129450.461885458</v>
      </c>
      <c r="W26" s="35"/>
      <c r="X26" s="35" t="n">
        <f aca="false">'Central SIPA income'!M21</f>
        <v>325142.238652504</v>
      </c>
      <c r="Y26" s="6"/>
      <c r="Z26" s="6" t="n">
        <f aca="false">R26+V26-N26-L26-F26</f>
        <v>-4625288.54079951</v>
      </c>
      <c r="AA26" s="6"/>
      <c r="AB26" s="6" t="n">
        <f aca="false">T26-P26-D26</f>
        <v>-57525369.8556818</v>
      </c>
      <c r="AC26" s="23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-0.0253456234180949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0.0205714843847751</v>
      </c>
      <c r="AP26" s="38"/>
      <c r="AQ26" s="6" t="n">
        <f aca="false">AQ25*(1+AO26)</f>
        <v>673930978.683318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416198591.738447</v>
      </c>
      <c r="AS26" s="39" t="n">
        <f aca="false">AQ26/AG105</f>
        <v>0.082717568454321</v>
      </c>
      <c r="AT26" s="39" t="n">
        <f aca="false">AR26/AG105</f>
        <v>0.0510837705813406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-0.0118562557252089</v>
      </c>
      <c r="BB26" s="10" t="n">
        <v>51.3153715443761</v>
      </c>
      <c r="BC26" s="10" t="n">
        <v>12.3076277148944</v>
      </c>
      <c r="BD26" s="10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0.0515133681021766</v>
      </c>
      <c r="BL26" s="36" t="n">
        <f aca="false">SUM(P102:P105)/AVERAGE(AG102:AG105)</f>
        <v>0.00928716460304724</v>
      </c>
      <c r="BM26" s="36" t="n">
        <f aca="false">SUM(D102:D105)/AVERAGE(AG102:AG105)</f>
        <v>0.0675718269172243</v>
      </c>
      <c r="BN26" s="36" t="n">
        <f aca="false">(SUM(H102:H105)+SUM(J102:J105))/AVERAGE(AG102:AG105)</f>
        <v>0.0113922908583245</v>
      </c>
      <c r="BO26" s="38" t="n">
        <f aca="false">AL26-BN26</f>
        <v>-0.0367379142764194</v>
      </c>
      <c r="BP26" s="26" t="n">
        <f aca="false">BM26+BN26</f>
        <v>0.0789641177755488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8469780.56365952</v>
      </c>
      <c r="D27" s="8" t="n">
        <f aca="false">'Central pensions'!Q27</f>
        <v>104565192.143945</v>
      </c>
      <c r="E27" s="8"/>
      <c r="F27" s="42" t="n">
        <f aca="false">'Central pensions'!I27</f>
        <v>19005961.4338699</v>
      </c>
      <c r="G27" s="8" t="n">
        <f aca="false">'Central pensions'!K27</f>
        <v>211229.041623464</v>
      </c>
      <c r="H27" s="8" t="n">
        <f aca="false">'Central pensions'!V27</f>
        <v>1162119.8643694</v>
      </c>
      <c r="I27" s="42" t="n">
        <f aca="false">'Central pensions'!M27</f>
        <v>6532.85695742682</v>
      </c>
      <c r="J27" s="8" t="n">
        <f aca="false">'Central pensions'!W27</f>
        <v>35941.8514753426</v>
      </c>
      <c r="K27" s="8"/>
      <c r="L27" s="42" t="n">
        <f aca="false">'Central pensions'!N27</f>
        <v>3381171.90764194</v>
      </c>
      <c r="M27" s="42"/>
      <c r="N27" s="42" t="n">
        <f aca="false">'Central pensions'!L27</f>
        <v>790986.917545866</v>
      </c>
      <c r="O27" s="8"/>
      <c r="P27" s="8" t="n">
        <f aca="false">'Central pensions'!X27</f>
        <v>21896693.7436357</v>
      </c>
      <c r="Q27" s="42"/>
      <c r="R27" s="42" t="n">
        <f aca="false">'Central SIPA income'!G22</f>
        <v>22133362.5864041</v>
      </c>
      <c r="S27" s="42"/>
      <c r="T27" s="8" t="n">
        <f aca="false">'Central SIPA income'!J22</f>
        <v>84628830.1852782</v>
      </c>
      <c r="U27" s="8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8"/>
      <c r="Z27" s="8" t="n">
        <f aca="false">R27+V27-N27-L27-F27</f>
        <v>-920515.95627838</v>
      </c>
      <c r="AA27" s="8"/>
      <c r="AB27" s="8" t="n">
        <f aca="false">T27-P27-D27</f>
        <v>-41833055.7023022</v>
      </c>
      <c r="AC27" s="23"/>
      <c r="AD27" s="8" t="n">
        <f aca="false">14242781.3910506*1000</f>
        <v>14242781391.0506</v>
      </c>
      <c r="AE27" s="8" t="n">
        <v>746958.681610849</v>
      </c>
      <c r="AF27" s="8" t="n">
        <v>231.639850427105</v>
      </c>
      <c r="AG27" s="8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-0.00767545900127629</v>
      </c>
      <c r="AK27" s="44" t="n">
        <f aca="false">AK26+1</f>
        <v>2038</v>
      </c>
      <c r="AL27" s="45" t="n">
        <f aca="false">SUM(AB106:AB109)/AVERAGE(AG106:AG109)</f>
        <v>-0.0236714695925402</v>
      </c>
      <c r="AM27" s="8" t="n">
        <v>4379286.21321994</v>
      </c>
      <c r="AN27" s="45" t="n">
        <f aca="false">AM27/AVERAGE(AG106:AG109)</f>
        <v>0.000528068107104745</v>
      </c>
      <c r="AO27" s="45" t="n">
        <f aca="false">'GDP evolution by scenario'!G105</f>
        <v>0.0266417853298162</v>
      </c>
      <c r="AP27" s="45"/>
      <c r="AQ27" s="8" t="n">
        <f aca="false">AQ26*(1+AO27)</f>
        <v>691885703.144512</v>
      </c>
      <c r="AR27" s="8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422854358.253341</v>
      </c>
      <c r="AS27" s="46" t="n">
        <f aca="false">AQ27/AG109</f>
        <v>0.0826707650641168</v>
      </c>
      <c r="AT27" s="46" t="n">
        <f aca="false">AR27/AG109</f>
        <v>0.050525243040321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-0.0125832510846933</v>
      </c>
      <c r="BB27" s="11" t="n">
        <v>46.4292581733586</v>
      </c>
      <c r="BC27" s="11" t="n">
        <v>10.7584829174465</v>
      </c>
      <c r="BD27" s="11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0.0115984814958883</v>
      </c>
      <c r="BJ27" s="7" t="n">
        <f aca="false">BJ26+1</f>
        <v>2038</v>
      </c>
      <c r="BK27" s="43" t="n">
        <f aca="false">SUM(T106:T109)/AVERAGE(AG106:AG109)</f>
        <v>0.0519051555093322</v>
      </c>
      <c r="BL27" s="43" t="n">
        <f aca="false">SUM(P106:P109)/AVERAGE(AG106:AG109)</f>
        <v>0.00892902403642243</v>
      </c>
      <c r="BM27" s="43" t="n">
        <f aca="false">SUM(D106:D109)/AVERAGE(AG106:AG109)</f>
        <v>0.06664760106545</v>
      </c>
      <c r="BN27" s="43" t="n">
        <f aca="false">(SUM(H106:H109)+SUM(J106:J109))/AVERAGE(AG106:AG109)</f>
        <v>0.0117822147953618</v>
      </c>
      <c r="BO27" s="45" t="n">
        <f aca="false">AL27-BN27</f>
        <v>-0.035453684387902</v>
      </c>
      <c r="BP27" s="26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8050442.29722033</v>
      </c>
      <c r="D28" s="8" t="n">
        <f aca="false">'Central pensions'!Q28</f>
        <v>99388176.5088929</v>
      </c>
      <c r="E28" s="8"/>
      <c r="F28" s="42" t="n">
        <f aca="false">'Central pensions'!I28</f>
        <v>18064977.5607002</v>
      </c>
      <c r="G28" s="8" t="n">
        <f aca="false">'Central pensions'!K28</f>
        <v>227995.709527446</v>
      </c>
      <c r="H28" s="8" t="n">
        <f aca="false">'Central pensions'!V28</f>
        <v>1254365.1242103</v>
      </c>
      <c r="I28" s="42" t="n">
        <f aca="false">'Central pensions'!M28</f>
        <v>7051.41369672515</v>
      </c>
      <c r="J28" s="8" t="n">
        <f aca="false">'Central pensions'!W28</f>
        <v>38794.7976559888</v>
      </c>
      <c r="K28" s="8"/>
      <c r="L28" s="42" t="n">
        <f aca="false">'Central pensions'!N28</f>
        <v>3202211.13417862</v>
      </c>
      <c r="M28" s="42"/>
      <c r="N28" s="42" t="n">
        <f aca="false">'Central pensions'!L28</f>
        <v>750970.232147772</v>
      </c>
      <c r="O28" s="8"/>
      <c r="P28" s="8" t="n">
        <f aca="false">'Central pensions'!X28</f>
        <v>20747905.4431615</v>
      </c>
      <c r="Q28" s="42"/>
      <c r="R28" s="42" t="n">
        <f aca="false">'Central SIPA income'!G23</f>
        <v>18222984.7222838</v>
      </c>
      <c r="S28" s="42"/>
      <c r="T28" s="8" t="n">
        <f aca="false">'Central SIPA income'!J23</f>
        <v>69677161.5027172</v>
      </c>
      <c r="U28" s="8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8"/>
      <c r="Z28" s="8" t="n">
        <f aca="false">R28+V28-N28-L28-F28</f>
        <v>-3682516.6815871</v>
      </c>
      <c r="AA28" s="8"/>
      <c r="AB28" s="8" t="n">
        <f aca="false">T28-P28-D28</f>
        <v>-50458920.4493372</v>
      </c>
      <c r="AC28" s="23"/>
      <c r="AD28" s="8" t="n">
        <f aca="false">14960937.9511837*1000</f>
        <v>14960937951.1837</v>
      </c>
      <c r="AE28" s="8" t="n">
        <v>694578.466946028</v>
      </c>
      <c r="AF28" s="8" t="n">
        <v>257.384544350716</v>
      </c>
      <c r="AG28" s="8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-0.00995630027163466</v>
      </c>
      <c r="AK28" s="44" t="n">
        <f aca="false">AK27+1</f>
        <v>2039</v>
      </c>
      <c r="AL28" s="45" t="n">
        <f aca="false">SUM(AB110:AB113)/AVERAGE(AG110:AG113)</f>
        <v>-0.0238122476575823</v>
      </c>
      <c r="AM28" s="8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0.0144221461404805</v>
      </c>
      <c r="AP28" s="45"/>
      <c r="AQ28" s="8" t="n">
        <f aca="false">AQ27*(1+AO28)</f>
        <v>701864179.867771</v>
      </c>
      <c r="AR28" s="8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425039460.855756</v>
      </c>
      <c r="AS28" s="46" t="n">
        <f aca="false">AQ28/AG113</f>
        <v>0.0831864953550995</v>
      </c>
      <c r="AT28" s="46" t="n">
        <f aca="false">AR28/AG113</f>
        <v>0.0503766172293799</v>
      </c>
      <c r="AU28" s="8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-0.0566148034430167</v>
      </c>
      <c r="BB28" s="11" t="n">
        <v>45.5379530641625</v>
      </c>
      <c r="BC28" s="11" t="n">
        <v>11.4316580981135</v>
      </c>
      <c r="BD28" s="11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0.0136917328417985</v>
      </c>
      <c r="BJ28" s="7" t="n">
        <f aca="false">BJ27+1</f>
        <v>2039</v>
      </c>
      <c r="BK28" s="43" t="n">
        <f aca="false">SUM(T110:T113)/AVERAGE(AG110:AG113)</f>
        <v>0.05204502302833</v>
      </c>
      <c r="BL28" s="43" t="n">
        <f aca="false">SUM(P110:P113)/AVERAGE(AG110:AG113)</f>
        <v>0.00882030694237208</v>
      </c>
      <c r="BM28" s="43" t="n">
        <f aca="false">SUM(D110:D113)/AVERAGE(AG110:AG113)</f>
        <v>0.0670369637435403</v>
      </c>
      <c r="BN28" s="43" t="n">
        <f aca="false">(SUM(H110:H113)+SUM(J110:J113))/AVERAGE(AG110:AG113)</f>
        <v>0.0123314925616179</v>
      </c>
      <c r="BO28" s="45" t="n">
        <f aca="false">AL28-BN28</f>
        <v>-0.0361437402192002</v>
      </c>
      <c r="BP28" s="26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7381191.97851734</v>
      </c>
      <c r="D29" s="8" t="n">
        <f aca="false">'Central pensions'!Q29</f>
        <v>91125826.8952758</v>
      </c>
      <c r="E29" s="8"/>
      <c r="F29" s="42" t="n">
        <f aca="false">'Central pensions'!I29</f>
        <v>16563197.7151338</v>
      </c>
      <c r="G29" s="8" t="n">
        <f aca="false">'Central pensions'!K29</f>
        <v>233179.582375956</v>
      </c>
      <c r="H29" s="8" t="n">
        <f aca="false">'Central pensions'!V29</f>
        <v>1282885.26313305</v>
      </c>
      <c r="I29" s="42" t="n">
        <f aca="false">'Central pensions'!M29</f>
        <v>7211.73966111208</v>
      </c>
      <c r="J29" s="8" t="n">
        <f aca="false">'Central pensions'!W29</f>
        <v>39676.8638082386</v>
      </c>
      <c r="K29" s="8"/>
      <c r="L29" s="42" t="n">
        <f aca="false">'Central pensions'!N29</f>
        <v>3094461.00226498</v>
      </c>
      <c r="M29" s="42"/>
      <c r="N29" s="42" t="n">
        <f aca="false">'Central pensions'!L29</f>
        <v>686850.35289784</v>
      </c>
      <c r="O29" s="8"/>
      <c r="P29" s="8" t="n">
        <f aca="false">'Central pensions'!X29</f>
        <v>19836020.8392287</v>
      </c>
      <c r="Q29" s="42"/>
      <c r="R29" s="42" t="n">
        <f aca="false">'Central SIPA income'!G24</f>
        <v>19867388.1891241</v>
      </c>
      <c r="S29" s="42"/>
      <c r="T29" s="8" t="n">
        <f aca="false">'Central SIPA income'!J24</f>
        <v>75964680.681425</v>
      </c>
      <c r="U29" s="8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8"/>
      <c r="Z29" s="8" t="n">
        <f aca="false">R29+V29-N29-L29-F29</f>
        <v>-365143.824890094</v>
      </c>
      <c r="AA29" s="8"/>
      <c r="AB29" s="8" t="n">
        <f aca="false">T29-P29-D29</f>
        <v>-34997167.0530796</v>
      </c>
      <c r="AC29" s="23"/>
      <c r="AD29" s="8" t="n">
        <f aca="false">16923844.884968*1000</f>
        <v>16923844884.968</v>
      </c>
      <c r="AE29" s="8" t="n">
        <v>680214.585477243</v>
      </c>
      <c r="AF29" s="49" t="n">
        <v>298.099530285664</v>
      </c>
      <c r="AG29" s="8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-0.00705128546667192</v>
      </c>
      <c r="AK29" s="44" t="n">
        <f aca="false">AK28+1</f>
        <v>2040</v>
      </c>
      <c r="AL29" s="45" t="n">
        <f aca="false">SUM(AB114:AB117)/AVERAGE(AG114:AG117)</f>
        <v>-0.024353860174388</v>
      </c>
      <c r="AM29" s="8" t="n">
        <v>3427469.19706586</v>
      </c>
      <c r="AN29" s="45" t="n">
        <f aca="false">AM29/AVERAGE(AG114:AG117)</f>
        <v>0.000402567464220836</v>
      </c>
      <c r="AO29" s="45" t="n">
        <f aca="false">'GDP evolution by scenario'!G113</f>
        <v>0.0120518790484048</v>
      </c>
      <c r="AP29" s="45"/>
      <c r="AQ29" s="8" t="n">
        <f aca="false">AQ28*(1+AO29)</f>
        <v>710322962.071945</v>
      </c>
      <c r="AR29" s="8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426715624.20468</v>
      </c>
      <c r="AS29" s="46" t="n">
        <f aca="false">AQ29/AG117</f>
        <v>0.0826332522153246</v>
      </c>
      <c r="AT29" s="46" t="n">
        <f aca="false">AR29/AG117</f>
        <v>0.0496406588015573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-0.0532571608082817</v>
      </c>
      <c r="BB29" s="11" t="n">
        <v>47.1428829501671</v>
      </c>
      <c r="BC29" s="11" t="n">
        <v>12.2792900390599</v>
      </c>
      <c r="BD29" s="11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0.0114197333239525</v>
      </c>
      <c r="BJ29" s="7" t="n">
        <f aca="false">BJ28+1</f>
        <v>2040</v>
      </c>
      <c r="BK29" s="43" t="n">
        <f aca="false">SUM(T114:T117)/AVERAGE(AG114:AG117)</f>
        <v>0.0518940567236684</v>
      </c>
      <c r="BL29" s="43" t="n">
        <f aca="false">SUM(P114:P117)/AVERAGE(AG114:AG117)</f>
        <v>0.00869933461751395</v>
      </c>
      <c r="BM29" s="43" t="n">
        <f aca="false">SUM(D114:D117)/AVERAGE(AG114:AG117)</f>
        <v>0.0675485822805424</v>
      </c>
      <c r="BN29" s="43" t="n">
        <f aca="false">(SUM(H114:H117)+SUM(J114:J117))/AVERAGE(AG114:AG117)</f>
        <v>0.0127805431498523</v>
      </c>
      <c r="BO29" s="45" t="n">
        <f aca="false">AL29-BN29</f>
        <v>-0.0371344033242404</v>
      </c>
      <c r="BP29" s="26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35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35" t="n">
        <f aca="false">'Central pensions'!M30</f>
        <v>5872.57592310553</v>
      </c>
      <c r="J30" s="6" t="n">
        <f aca="false">'Central pensions'!W30</f>
        <v>32309.1800389074</v>
      </c>
      <c r="K30" s="6"/>
      <c r="L30" s="35" t="n">
        <f aca="false">'Central pensions'!N30</f>
        <v>3259887.13066368</v>
      </c>
      <c r="M30" s="35"/>
      <c r="N30" s="35" t="n">
        <f aca="false">'Central pensions'!L30</f>
        <v>683471.593930818</v>
      </c>
      <c r="O30" s="6"/>
      <c r="P30" s="6" t="n">
        <f aca="false">'Central pensions'!X30</f>
        <v>20675828.8709509</v>
      </c>
      <c r="Q30" s="35"/>
      <c r="R30" s="35" t="n">
        <f aca="false">'Central SIPA income'!G25</f>
        <v>15669892.6140393</v>
      </c>
      <c r="S30" s="35"/>
      <c r="T30" s="6" t="n">
        <f aca="false">'Central SIPA income'!J25</f>
        <v>59915192.5460109</v>
      </c>
      <c r="U30" s="6"/>
      <c r="V30" s="35" t="n">
        <f aca="false">'Central SIPA income'!F25</f>
        <v>112983.375310289</v>
      </c>
      <c r="W30" s="35"/>
      <c r="X30" s="35" t="n">
        <f aca="false">'Central SIPA income'!M25</f>
        <v>283781.664768478</v>
      </c>
      <c r="Y30" s="6"/>
      <c r="Z30" s="6" t="n">
        <f aca="false">R30+V30-N30-L30-F30</f>
        <v>-4630563.83460134</v>
      </c>
      <c r="AA30" s="6"/>
      <c r="AB30" s="6" t="n">
        <f aca="false">T30-P30-D30</f>
        <v>-51374163.0740518</v>
      </c>
      <c r="AC30" s="23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-0.265139291209177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-0.00334645819646946</v>
      </c>
      <c r="BB30" s="10" t="n">
        <v>48.2222149172159</v>
      </c>
      <c r="BC30" s="10" t="n">
        <v>13.7158643683573</v>
      </c>
      <c r="BD30" s="10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0.0132523658664831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8" t="n">
        <f aca="false">'Central pensions'!Q31</f>
        <v>91502867.4890382</v>
      </c>
      <c r="E31" s="8"/>
      <c r="F31" s="42" t="n">
        <f aca="false">'Central pensions'!I31</f>
        <v>16631729.3061645</v>
      </c>
      <c r="G31" s="8" t="n">
        <f aca="false">'Central pensions'!K31</f>
        <v>192650.576848536</v>
      </c>
      <c r="H31" s="8" t="n">
        <f aca="false">'Central pensions'!V31</f>
        <v>1059906.63271104</v>
      </c>
      <c r="I31" s="42" t="n">
        <f aca="false">'Central pensions'!M31</f>
        <v>5958.26526335682</v>
      </c>
      <c r="J31" s="8" t="n">
        <f aca="false">'Central pensions'!W31</f>
        <v>32780.6175065273</v>
      </c>
      <c r="K31" s="8"/>
      <c r="L31" s="42" t="n">
        <f aca="false">'Central pensions'!N31</f>
        <v>2983997.22603285</v>
      </c>
      <c r="M31" s="42"/>
      <c r="N31" s="42" t="n">
        <f aca="false">'Central pensions'!L31</f>
        <v>691212.615794361</v>
      </c>
      <c r="O31" s="8"/>
      <c r="P31" s="8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8" t="n">
        <f aca="false">'Central SIPA income'!J26</f>
        <v>71000752.2783131</v>
      </c>
      <c r="U31" s="8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8"/>
      <c r="Z31" s="8" t="n">
        <f aca="false">R31+V31-N31-L31-F31</f>
        <v>-1626679.97053803</v>
      </c>
      <c r="AA31" s="8"/>
      <c r="AB31" s="8" t="n">
        <f aca="false">T31-P31-D31</f>
        <v>-39788938.8733436</v>
      </c>
      <c r="AC31" s="23"/>
      <c r="AD31" s="8" t="n">
        <f aca="false">21502303.7133428*1000</f>
        <v>21502303713.3428</v>
      </c>
      <c r="AE31" s="8" t="n">
        <v>751809.189715747</v>
      </c>
      <c r="AF31" s="8" t="n">
        <v>364.361405082009</v>
      </c>
      <c r="AG31" s="8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-0.00725330723742642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426715624.204681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-0.00450186688281888</v>
      </c>
      <c r="BB31" s="11" t="n">
        <v>42.4620464501394</v>
      </c>
      <c r="BC31" s="11" t="n">
        <v>11.5395869453758</v>
      </c>
      <c r="BD31" s="11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0.0104001642539651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32447630.7451734</v>
      </c>
      <c r="D32" s="8" t="n">
        <f aca="false">'Central pensions'!Q32</f>
        <v>93624687.6914831</v>
      </c>
      <c r="E32" s="8"/>
      <c r="F32" s="42" t="n">
        <f aca="false">'Central pensions'!I32</f>
        <v>17017395.244422</v>
      </c>
      <c r="G32" s="8" t="n">
        <f aca="false">'Central pensions'!K32</f>
        <v>183887.346934037</v>
      </c>
      <c r="H32" s="8" t="n">
        <f aca="false">'Central pensions'!V32</f>
        <v>1011693.9272923</v>
      </c>
      <c r="I32" s="42" t="n">
        <f aca="false">'Central pensions'!M32</f>
        <v>5687.23753404239</v>
      </c>
      <c r="J32" s="8" t="n">
        <f aca="false">'Central pensions'!W32</f>
        <v>31289.5029059475</v>
      </c>
      <c r="K32" s="8"/>
      <c r="L32" s="42" t="n">
        <f aca="false">'Central pensions'!N32</f>
        <v>2899259.23462991</v>
      </c>
      <c r="M32" s="42"/>
      <c r="N32" s="42" t="n">
        <f aca="false">'Central pensions'!L32</f>
        <v>708658.988429017</v>
      </c>
      <c r="O32" s="8"/>
      <c r="P32" s="8" t="n">
        <f aca="false">'Central pensions'!X32</f>
        <v>18943102.617125</v>
      </c>
      <c r="Q32" s="42"/>
      <c r="R32" s="42" t="n">
        <f aca="false">'Central SIPA income'!G27</f>
        <v>15920829.0248899</v>
      </c>
      <c r="S32" s="42"/>
      <c r="T32" s="8" t="n">
        <f aca="false">'Central SIPA income'!J27</f>
        <v>60874669.6619836</v>
      </c>
      <c r="U32" s="8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8"/>
      <c r="Z32" s="8" t="n">
        <f aca="false">R32+V32-N32-L32-F32</f>
        <v>-4595094.18433834</v>
      </c>
      <c r="AA32" s="8"/>
      <c r="AB32" s="8" t="n">
        <f aca="false">T32-P32-D32</f>
        <v>-51693120.6466245</v>
      </c>
      <c r="AC32" s="23"/>
      <c r="AD32" s="8"/>
      <c r="AE32" s="8"/>
      <c r="AF32" s="8" t="n">
        <v>397.614228233701</v>
      </c>
      <c r="AG32" s="8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430161985.028789</v>
      </c>
      <c r="AS32" s="7"/>
      <c r="AT32" s="7"/>
      <c r="AU32" s="8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-0.00924607795633136</v>
      </c>
      <c r="BB32" s="11" t="n">
        <f aca="false">(4*45-(BB30+BB31))/2</f>
        <v>44.6578693163224</v>
      </c>
      <c r="BC32" s="11" t="n">
        <f aca="false">(4*12-(BC30+BC31))/2</f>
        <v>11.3722743431335</v>
      </c>
      <c r="BD32" s="11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0.0126108941834086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8"/>
      <c r="D33" s="8" t="n">
        <f aca="false">'Central pensions'!Q33</f>
        <v>92518460.1277186</v>
      </c>
      <c r="E33" s="8"/>
      <c r="F33" s="42" t="n">
        <f aca="false">'Central pensions'!I33</f>
        <v>16816325.2900432</v>
      </c>
      <c r="G33" s="8" t="n">
        <f aca="false">'Central pensions'!K33</f>
        <v>190348.194341756</v>
      </c>
      <c r="H33" s="8" t="n">
        <f aca="false">'Central pensions'!V33</f>
        <v>1047239.6034714</v>
      </c>
      <c r="I33" s="42" t="n">
        <f aca="false">'Central pensions'!M33</f>
        <v>5887.05755696152</v>
      </c>
      <c r="J33" s="8" t="n">
        <f aca="false">'Central pensions'!W33</f>
        <v>32388.8537156103</v>
      </c>
      <c r="K33" s="8"/>
      <c r="L33" s="42" t="n">
        <f aca="false">'Central pensions'!N33</f>
        <v>2797639.4243223</v>
      </c>
      <c r="M33" s="42"/>
      <c r="N33" s="42" t="n">
        <f aca="false">'Central pensions'!L33</f>
        <v>701770.151567128</v>
      </c>
      <c r="O33" s="8"/>
      <c r="P33" s="8" t="n">
        <f aca="false">'Central pensions'!X33</f>
        <v>18377896.5904799</v>
      </c>
      <c r="Q33" s="42"/>
      <c r="R33" s="42" t="n">
        <f aca="false">'Central SIPA income'!G28</f>
        <v>18591401.7836558</v>
      </c>
      <c r="S33" s="42"/>
      <c r="T33" s="8" t="n">
        <f aca="false">'Central SIPA income'!J28</f>
        <v>71085836.0682058</v>
      </c>
      <c r="U33" s="8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8"/>
      <c r="Z33" s="8" t="n">
        <f aca="false">R33+V33-N33-L33-F33</f>
        <v>-1613339.8790052</v>
      </c>
      <c r="AA33" s="8"/>
      <c r="AB33" s="8" t="n">
        <f aca="false">T33-P33-D33</f>
        <v>-39810520.6499926</v>
      </c>
      <c r="AC33" s="23"/>
      <c r="AD33" s="8"/>
      <c r="AE33" s="43"/>
      <c r="AF33" s="43"/>
      <c r="AG33" s="8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-0.00867873537596061</v>
      </c>
      <c r="AK33" s="7" t="s">
        <v>54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5855.1155803567</v>
      </c>
      <c r="BA33" s="43" t="n">
        <f aca="false">(AZ33-AZ32)/AZ32</f>
        <v>-0.00805015859284674</v>
      </c>
      <c r="BB33" s="11" t="n">
        <f aca="false">BB32</f>
        <v>44.6578693163224</v>
      </c>
      <c r="BC33" s="11" t="n">
        <f aca="false">BC32</f>
        <v>11.3722743431335</v>
      </c>
      <c r="BD33" s="11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0.0111410176380626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90880459.3312317</v>
      </c>
      <c r="E34" s="6"/>
      <c r="F34" s="35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35" t="n">
        <f aca="false">'Central pensions'!M34</f>
        <v>6480.76634739555</v>
      </c>
      <c r="J34" s="6" t="n">
        <f aca="false">'Central pensions'!W34</f>
        <v>35655.2643081653</v>
      </c>
      <c r="K34" s="6"/>
      <c r="L34" s="35" t="n">
        <f aca="false">'Central pensions'!N34</f>
        <v>3135773.56041473</v>
      </c>
      <c r="M34" s="35"/>
      <c r="N34" s="35" t="n">
        <f aca="false">'Central pensions'!L34</f>
        <v>690225.133764392</v>
      </c>
      <c r="O34" s="6"/>
      <c r="P34" s="6" t="n">
        <f aca="false">'Central pensions'!X34</f>
        <v>20068958.9484659</v>
      </c>
      <c r="Q34" s="35"/>
      <c r="R34" s="35" t="n">
        <f aca="false">'Central SIPA income'!G29</f>
        <v>14411795.441035</v>
      </c>
      <c r="S34" s="35"/>
      <c r="T34" s="6" t="n">
        <f aca="false">'Central SIPA income'!J29</f>
        <v>55104748.9636083</v>
      </c>
      <c r="U34" s="6"/>
      <c r="V34" s="35" t="n">
        <f aca="false">'Central SIPA income'!F29</f>
        <v>113354.394990381</v>
      </c>
      <c r="W34" s="35"/>
      <c r="X34" s="35" t="n">
        <f aca="false">'Central SIPA income'!M29</f>
        <v>284713.559236925</v>
      </c>
      <c r="Y34" s="6"/>
      <c r="Z34" s="6" t="n">
        <f aca="false">R34+V34-N34-L34-F34</f>
        <v>-5819448.11405146</v>
      </c>
      <c r="AA34" s="6"/>
      <c r="AB34" s="6" t="n">
        <f aca="false">T34-P34-D34</f>
        <v>-55844669.3160892</v>
      </c>
      <c r="AC34" s="23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-0.0117542203873284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0.00865112160753216</v>
      </c>
      <c r="BB34" s="10" t="n">
        <f aca="false">BB33*3/4+BB37*1/4</f>
        <v>45.2434019872418</v>
      </c>
      <c r="BC34" s="10" t="n">
        <f aca="false">$BC$33</f>
        <v>11.3722743431335</v>
      </c>
      <c r="BD34" s="10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0.0135097123338422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8" t="n">
        <f aca="false">'Central pensions'!Q35</f>
        <v>91315942.6608906</v>
      </c>
      <c r="E35" s="8"/>
      <c r="F35" s="42" t="n">
        <f aca="false">'Central pensions'!I35</f>
        <v>16597753.5059774</v>
      </c>
      <c r="G35" s="8" t="n">
        <f aca="false">'Central pensions'!K35</f>
        <v>234517.646794707</v>
      </c>
      <c r="H35" s="8" t="n">
        <f aca="false">'Central pensions'!V35</f>
        <v>1290246.89877218</v>
      </c>
      <c r="I35" s="42" t="n">
        <f aca="false">'Central pensions'!M35</f>
        <v>7253.12309674351</v>
      </c>
      <c r="J35" s="8" t="n">
        <f aca="false">'Central pensions'!W35</f>
        <v>39904.5432609953</v>
      </c>
      <c r="K35" s="8"/>
      <c r="L35" s="42" t="n">
        <f aca="false">'Central pensions'!N35</f>
        <v>2482078.90605875</v>
      </c>
      <c r="M35" s="42"/>
      <c r="N35" s="42" t="n">
        <f aca="false">'Central pensions'!L35</f>
        <v>695437.741654761</v>
      </c>
      <c r="O35" s="8"/>
      <c r="P35" s="8" t="n">
        <f aca="false">'Central pensions'!X35</f>
        <v>16705612.5101239</v>
      </c>
      <c r="Q35" s="42"/>
      <c r="R35" s="42" t="n">
        <f aca="false">'Central SIPA income'!G30</f>
        <v>17460488.1812622</v>
      </c>
      <c r="S35" s="42"/>
      <c r="T35" s="8" t="n">
        <f aca="false">'Central SIPA income'!J30</f>
        <v>66761689.8912494</v>
      </c>
      <c r="U35" s="8"/>
      <c r="V35" s="42" t="n">
        <f aca="false">'Central SIPA income'!F30</f>
        <v>114714.574752468</v>
      </c>
      <c r="W35" s="42"/>
      <c r="X35" s="42" t="n">
        <f aca="false">'Central SIPA income'!M30</f>
        <v>288129.938648581</v>
      </c>
      <c r="Y35" s="8"/>
      <c r="Z35" s="8" t="n">
        <f aca="false">R35+V35-N35-L35-F35</f>
        <v>-2200067.39767629</v>
      </c>
      <c r="AA35" s="8"/>
      <c r="AB35" s="8" t="n">
        <f aca="false">T35-P35-D35</f>
        <v>-41259865.2797651</v>
      </c>
      <c r="AC35" s="23"/>
      <c r="AD35" s="8"/>
      <c r="AE35" s="52"/>
      <c r="AF35" s="43" t="n">
        <f aca="false">AVERAGE(AG34:AG37)/AVERAGE(AG30:AG33)-1</f>
        <v>0</v>
      </c>
      <c r="AG35" s="8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-0.0084617248817302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5929.74311109607</v>
      </c>
      <c r="BA35" s="43" t="n">
        <f aca="false">(AZ35-AZ34)/AZ34</f>
        <v>0.00405945682003263</v>
      </c>
      <c r="BB35" s="11" t="n">
        <f aca="false">BB33*2/4+BB37*2/4</f>
        <v>45.8289346581612</v>
      </c>
      <c r="BC35" s="11" t="n">
        <f aca="false">$BC$33</f>
        <v>11.3722743431335</v>
      </c>
      <c r="BD35" s="11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0.0103946532738844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8" t="n">
        <f aca="false">'Central pensions'!Q36</f>
        <v>90721323.1607292</v>
      </c>
      <c r="E36" s="8"/>
      <c r="F36" s="42" t="n">
        <f aca="false">'Central pensions'!I36</f>
        <v>16489674.3731782</v>
      </c>
      <c r="G36" s="8" t="n">
        <f aca="false">'Central pensions'!K36</f>
        <v>256671.816528496</v>
      </c>
      <c r="H36" s="8" t="n">
        <f aca="false">'Central pensions'!V36</f>
        <v>1412132.60411066</v>
      </c>
      <c r="I36" s="42" t="n">
        <f aca="false">'Central pensions'!M36</f>
        <v>7938.30360397411</v>
      </c>
      <c r="J36" s="8" t="n">
        <f aca="false">'Central pensions'!W36</f>
        <v>43674.2042508453</v>
      </c>
      <c r="K36" s="8"/>
      <c r="L36" s="42" t="n">
        <f aca="false">'Central pensions'!N36</f>
        <v>2446998.96783298</v>
      </c>
      <c r="M36" s="42"/>
      <c r="N36" s="42" t="n">
        <f aca="false">'Central pensions'!L36</f>
        <v>692605.064688118</v>
      </c>
      <c r="O36" s="8"/>
      <c r="P36" s="8" t="n">
        <f aca="false">'Central pensions'!X36</f>
        <v>16507997.9910117</v>
      </c>
      <c r="Q36" s="42"/>
      <c r="R36" s="42" t="n">
        <f aca="false">'Central SIPA income'!G31</f>
        <v>15309929.0338524</v>
      </c>
      <c r="S36" s="42"/>
      <c r="T36" s="8" t="n">
        <f aca="false">'Central SIPA income'!J31</f>
        <v>58538840.5985107</v>
      </c>
      <c r="U36" s="8"/>
      <c r="V36" s="42" t="n">
        <f aca="false">'Central SIPA income'!F31</f>
        <v>115536.075994737</v>
      </c>
      <c r="W36" s="42"/>
      <c r="X36" s="42" t="n">
        <f aca="false">'Central SIPA income'!M31</f>
        <v>290193.312923782</v>
      </c>
      <c r="Y36" s="8"/>
      <c r="Z36" s="8" t="n">
        <f aca="false">R36+V36-N36-L36-F36</f>
        <v>-4203813.29585224</v>
      </c>
      <c r="AA36" s="8"/>
      <c r="AB36" s="8" t="n">
        <f aca="false">T36-P36-D36</f>
        <v>-48690480.5532301</v>
      </c>
      <c r="AC36" s="23"/>
      <c r="AD36" s="8"/>
      <c r="AE36" s="8"/>
      <c r="AF36" s="8"/>
      <c r="AG36" s="8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-0.00949851923352118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8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0.00786867936580858</v>
      </c>
      <c r="BB36" s="11" t="n">
        <f aca="false">BB33*1/4+BB37*3/4</f>
        <v>46.4144673290806</v>
      </c>
      <c r="BC36" s="11" t="n">
        <f aca="false">$BC$33</f>
        <v>11.3722743431335</v>
      </c>
      <c r="BD36" s="11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0.0124204738638374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8" t="n">
        <f aca="false">'Central pensions'!Q37</f>
        <v>92499300.721929</v>
      </c>
      <c r="E37" s="8"/>
      <c r="F37" s="42" t="n">
        <f aca="false">'Central pensions'!I37</f>
        <v>16812842.8412468</v>
      </c>
      <c r="G37" s="8" t="n">
        <f aca="false">'Central pensions'!K37</f>
        <v>285543.027573329</v>
      </c>
      <c r="H37" s="8" t="n">
        <f aca="false">'Central pensions'!V37</f>
        <v>1570973.48889492</v>
      </c>
      <c r="I37" s="42" t="n">
        <f aca="false">'Central pensions'!M37</f>
        <v>8831.22765690705</v>
      </c>
      <c r="J37" s="8" t="n">
        <f aca="false">'Central pensions'!W37</f>
        <v>48586.8089348943</v>
      </c>
      <c r="K37" s="8"/>
      <c r="L37" s="42" t="n">
        <f aca="false">'Central pensions'!N37</f>
        <v>2416925.95658841</v>
      </c>
      <c r="M37" s="42"/>
      <c r="N37" s="42" t="n">
        <f aca="false">'Central pensions'!L37</f>
        <v>707861.907319244</v>
      </c>
      <c r="O37" s="8"/>
      <c r="P37" s="8" t="n">
        <f aca="false">'Central pensions'!X37</f>
        <v>16435887.6393627</v>
      </c>
      <c r="Q37" s="42"/>
      <c r="R37" s="42" t="n">
        <f aca="false">'Central SIPA income'!G32</f>
        <v>18200196.0522048</v>
      </c>
      <c r="S37" s="42"/>
      <c r="T37" s="8" t="n">
        <f aca="false">'Central SIPA income'!J32</f>
        <v>69590027.0475371</v>
      </c>
      <c r="U37" s="8"/>
      <c r="V37" s="42" t="n">
        <f aca="false">'Central SIPA income'!F32</f>
        <v>119620.674074767</v>
      </c>
      <c r="W37" s="42"/>
      <c r="X37" s="42" t="n">
        <f aca="false">'Central SIPA income'!M32</f>
        <v>300452.645678513</v>
      </c>
      <c r="Y37" s="8"/>
      <c r="Z37" s="8" t="n">
        <f aca="false">R37+V37-N37-L37-F37</f>
        <v>-1617813.9788749</v>
      </c>
      <c r="AA37" s="8"/>
      <c r="AB37" s="8" t="n">
        <f aca="false">T37-P37-D37</f>
        <v>-39345161.3137546</v>
      </c>
      <c r="AC37" s="23"/>
      <c r="AD37" s="8"/>
      <c r="AE37" s="8"/>
      <c r="AF37" s="8"/>
      <c r="AG37" s="8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-0.00749268961268675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0.00223657227161528</v>
      </c>
      <c r="BB37" s="11" t="n">
        <v>47</v>
      </c>
      <c r="BC37" s="11" t="n">
        <f aca="false">$BC$33</f>
        <v>11.3722743431335</v>
      </c>
      <c r="BD37" s="11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0.0107879771382061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98288631.1005829</v>
      </c>
      <c r="E38" s="6"/>
      <c r="F38" s="35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35" t="n">
        <f aca="false">'Central pensions'!M38</f>
        <v>10033.6832019546</v>
      </c>
      <c r="J38" s="6" t="n">
        <f aca="false">'Central pensions'!W38</f>
        <v>55202.3645620032</v>
      </c>
      <c r="K38" s="6"/>
      <c r="L38" s="35" t="n">
        <f aca="false">'Central pensions'!N38</f>
        <v>2981971.31164796</v>
      </c>
      <c r="M38" s="35"/>
      <c r="N38" s="35" t="n">
        <f aca="false">'Central pensions'!L38</f>
        <v>755065.971108995</v>
      </c>
      <c r="O38" s="6"/>
      <c r="P38" s="6" t="n">
        <f aca="false">'Central pensions'!X38</f>
        <v>19627613.5044</v>
      </c>
      <c r="Q38" s="35"/>
      <c r="R38" s="35" t="n">
        <f aca="false">'Central SIPA income'!G33</f>
        <v>14226633.1215415</v>
      </c>
      <c r="S38" s="35"/>
      <c r="T38" s="6" t="n">
        <f aca="false">'Central SIPA income'!J33</f>
        <v>54396764.7866919</v>
      </c>
      <c r="U38" s="6"/>
      <c r="V38" s="35" t="n">
        <f aca="false">'Central SIPA income'!F33</f>
        <v>121224.164502983</v>
      </c>
      <c r="W38" s="35"/>
      <c r="X38" s="35" t="n">
        <f aca="false">'Central SIPA income'!M33</f>
        <v>304480.151335074</v>
      </c>
      <c r="Y38" s="6"/>
      <c r="Z38" s="6" t="n">
        <f aca="false">R38+V38-N38-L38-F38</f>
        <v>-7254302.16388595</v>
      </c>
      <c r="AA38" s="6"/>
      <c r="AB38" s="6" t="n">
        <f aca="false">T38-P38-D38</f>
        <v>-63519479.818291</v>
      </c>
      <c r="AC38" s="23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-0.00395425474872764</v>
      </c>
      <c r="AI38" s="36"/>
      <c r="AJ38" s="36" t="n">
        <f aca="false">AB38/AG38</f>
        <v>-0.0121443439886018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-0.00385964978735396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</v>
      </c>
      <c r="BB38" s="10" t="n">
        <f aca="false">BB37*3/4+BB41*1/4</f>
        <v>48</v>
      </c>
      <c r="BC38" s="10" t="n">
        <f aca="false">$BC$33</f>
        <v>11.3722743431335</v>
      </c>
      <c r="BD38" s="10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99.6045745251272</v>
      </c>
      <c r="BG38" s="5"/>
      <c r="BH38" s="5" t="n">
        <f aca="false">BH37+1</f>
        <v>7</v>
      </c>
      <c r="BI38" s="36" t="n">
        <f aca="false">T45/AG45</f>
        <v>0.0127784630242709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8" t="n">
        <f aca="false">'Central pensions'!Q39</f>
        <v>97414820.2717101</v>
      </c>
      <c r="E39" s="8"/>
      <c r="F39" s="42" t="n">
        <f aca="false">'Central pensions'!I39</f>
        <v>17706296.7055305</v>
      </c>
      <c r="G39" s="8" t="n">
        <f aca="false">'Central pensions'!K39</f>
        <v>332094.849460229</v>
      </c>
      <c r="H39" s="8" t="n">
        <f aca="false">'Central pensions'!V39</f>
        <v>1827087.87790867</v>
      </c>
      <c r="I39" s="42" t="n">
        <f aca="false">'Central pensions'!M39</f>
        <v>10270.9747255741</v>
      </c>
      <c r="J39" s="8" t="n">
        <f aca="false">'Central pensions'!W39</f>
        <v>56507.8725126394</v>
      </c>
      <c r="K39" s="8"/>
      <c r="L39" s="42" t="n">
        <f aca="false">'Central pensions'!N39</f>
        <v>2699190.88057423</v>
      </c>
      <c r="M39" s="42"/>
      <c r="N39" s="42" t="n">
        <f aca="false">'Central pensions'!L39</f>
        <v>750779.320932958</v>
      </c>
      <c r="O39" s="8"/>
      <c r="P39" s="8" t="n">
        <f aca="false">'Central pensions'!X39</f>
        <v>18136680.6187746</v>
      </c>
      <c r="Q39" s="42"/>
      <c r="R39" s="42" t="n">
        <f aca="false">'Central SIPA income'!G34</f>
        <v>17038127.1762299</v>
      </c>
      <c r="S39" s="42"/>
      <c r="T39" s="8" t="n">
        <f aca="false">'Central SIPA income'!J34</f>
        <v>65146755.9817621</v>
      </c>
      <c r="U39" s="8"/>
      <c r="V39" s="42" t="n">
        <f aca="false">'Central SIPA income'!F34</f>
        <v>118732.691914753</v>
      </c>
      <c r="W39" s="42"/>
      <c r="X39" s="42" t="n">
        <f aca="false">'Central SIPA income'!M34</f>
        <v>298222.290504918</v>
      </c>
      <c r="Y39" s="8"/>
      <c r="Z39" s="8" t="n">
        <f aca="false">R39+V39-N39-L39-F39</f>
        <v>-3999407.03889302</v>
      </c>
      <c r="AA39" s="8"/>
      <c r="AB39" s="8" t="n">
        <f aca="false">T39-P39-D39</f>
        <v>-50404744.9087226</v>
      </c>
      <c r="AC39" s="23"/>
      <c r="AD39" s="8"/>
      <c r="AE39" s="8"/>
      <c r="AF39" s="8"/>
      <c r="AG39" s="8" t="n">
        <f aca="false">BF39/100*$AG$37</f>
        <v>5165910920.69205</v>
      </c>
      <c r="AH39" s="43" t="n">
        <f aca="false">(AG39-AG38)/AG38</f>
        <v>-0.0123250471378467</v>
      </c>
      <c r="AI39" s="43"/>
      <c r="AJ39" s="43" t="n">
        <f aca="false">AB39/AG39</f>
        <v>-0.00975718429576988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6108.35761466256</v>
      </c>
      <c r="BA39" s="43" t="n">
        <f aca="false">(AZ39-AZ38)/AZ38</f>
        <v>0.00562878595514963</v>
      </c>
      <c r="BB39" s="11" t="n">
        <f aca="false">BB37*2/4+BB41*2/4</f>
        <v>49</v>
      </c>
      <c r="BC39" s="11" t="n">
        <f aca="false">$BC$33</f>
        <v>11.3722743431335</v>
      </c>
      <c r="BD39" s="11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98.3769434489599</v>
      </c>
      <c r="BG39" s="7"/>
      <c r="BH39" s="7" t="n">
        <f aca="false">BH38+1</f>
        <v>8</v>
      </c>
      <c r="BI39" s="43" t="n">
        <f aca="false">T46/AG46</f>
        <v>0.0105744794530505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8" t="n">
        <f aca="false">'Central pensions'!Q40</f>
        <v>98525135.8359048</v>
      </c>
      <c r="E40" s="8"/>
      <c r="F40" s="42" t="n">
        <f aca="false">'Central pensions'!I40</f>
        <v>17908109.702378</v>
      </c>
      <c r="G40" s="8" t="n">
        <f aca="false">'Central pensions'!K40</f>
        <v>360574.301983256</v>
      </c>
      <c r="H40" s="8" t="n">
        <f aca="false">'Central pensions'!V40</f>
        <v>1983773.4228934</v>
      </c>
      <c r="I40" s="42" t="n">
        <f aca="false">'Central pensions'!M40</f>
        <v>11151.7825355646</v>
      </c>
      <c r="J40" s="8" t="n">
        <f aca="false">'Central pensions'!W40</f>
        <v>61353.8172028882</v>
      </c>
      <c r="K40" s="8"/>
      <c r="L40" s="42" t="n">
        <f aca="false">'Central pensions'!N40</f>
        <v>2553035.51670591</v>
      </c>
      <c r="M40" s="42"/>
      <c r="N40" s="42" t="n">
        <f aca="false">'Central pensions'!L40</f>
        <v>761518.439081781</v>
      </c>
      <c r="O40" s="8"/>
      <c r="P40" s="8" t="n">
        <f aca="false">'Central pensions'!X40</f>
        <v>17437363.2003712</v>
      </c>
      <c r="Q40" s="42"/>
      <c r="R40" s="42" t="n">
        <f aca="false">'Central SIPA income'!G35</f>
        <v>15031197.8806174</v>
      </c>
      <c r="S40" s="42"/>
      <c r="T40" s="8" t="n">
        <f aca="false">'Central SIPA income'!J35</f>
        <v>57473087.8760139</v>
      </c>
      <c r="U40" s="8"/>
      <c r="V40" s="42" t="n">
        <f aca="false">'Central SIPA income'!F35</f>
        <v>114906.591842127</v>
      </c>
      <c r="W40" s="42"/>
      <c r="X40" s="42" t="n">
        <f aca="false">'Central SIPA income'!M35</f>
        <v>288612.230217743</v>
      </c>
      <c r="Y40" s="8"/>
      <c r="Z40" s="8" t="n">
        <f aca="false">R40+V40-N40-L40-F40</f>
        <v>-6076559.18570621</v>
      </c>
      <c r="AA40" s="8"/>
      <c r="AB40" s="8" t="n">
        <f aca="false">T40-P40-D40</f>
        <v>-58489411.1602622</v>
      </c>
      <c r="AC40" s="23"/>
      <c r="AD40" s="8"/>
      <c r="AE40" s="8"/>
      <c r="AF40" s="8"/>
      <c r="AG40" s="8" t="n">
        <f aca="false">BF40/100*$AG$37</f>
        <v>5158692836.07097</v>
      </c>
      <c r="AH40" s="43" t="n">
        <f aca="false">(AG40-AG39)/AG39</f>
        <v>-0.00139725301730727</v>
      </c>
      <c r="AI40" s="43"/>
      <c r="AJ40" s="43" t="n">
        <f aca="false">AB40/AG40</f>
        <v>-0.0113380294231299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6175.31024007337</v>
      </c>
      <c r="BA40" s="43" t="n">
        <f aca="false">(AZ40-AZ39)/AZ39</f>
        <v>0.0109608227995843</v>
      </c>
      <c r="BB40" s="11" t="n">
        <f aca="false">BB37*1/4+BB41*3/4</f>
        <v>50</v>
      </c>
      <c r="BC40" s="11" t="n">
        <f aca="false">$BC$33</f>
        <v>11.3722743431335</v>
      </c>
      <c r="BD40" s="11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3" t="n">
        <f aca="false">T47/AG47</f>
        <v>0.0125352394882293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8" t="n">
        <f aca="false">'Central pensions'!Q41</f>
        <v>99565963.7143477</v>
      </c>
      <c r="E41" s="8"/>
      <c r="F41" s="42" t="n">
        <f aca="false">'Central pensions'!I41</f>
        <v>18097292.4897988</v>
      </c>
      <c r="G41" s="8" t="n">
        <f aca="false">'Central pensions'!K41</f>
        <v>392906.471342793</v>
      </c>
      <c r="H41" s="8" t="n">
        <f aca="false">'Central pensions'!V41</f>
        <v>2161655.47917736</v>
      </c>
      <c r="I41" s="42" t="n">
        <f aca="false">'Central pensions'!M41</f>
        <v>12151.746536375</v>
      </c>
      <c r="J41" s="8" t="n">
        <f aca="false">'Central pensions'!W41</f>
        <v>66855.3240982685</v>
      </c>
      <c r="K41" s="8"/>
      <c r="L41" s="42" t="n">
        <f aca="false">'Central pensions'!N41</f>
        <v>2593166.69482328</v>
      </c>
      <c r="M41" s="42"/>
      <c r="N41" s="42" t="n">
        <f aca="false">'Central pensions'!L41</f>
        <v>771137.553574041</v>
      </c>
      <c r="O41" s="8"/>
      <c r="P41" s="8" t="n">
        <f aca="false">'Central pensions'!X41</f>
        <v>17698525.6042367</v>
      </c>
      <c r="Q41" s="42"/>
      <c r="R41" s="42" t="n">
        <f aca="false">'Central SIPA income'!G36</f>
        <v>18267776.0084323</v>
      </c>
      <c r="S41" s="42"/>
      <c r="T41" s="8" t="n">
        <f aca="false">'Central SIPA income'!J36</f>
        <v>69848424.8674429</v>
      </c>
      <c r="U41" s="8"/>
      <c r="V41" s="42" t="n">
        <f aca="false">'Central SIPA income'!F36</f>
        <v>110842.210785615</v>
      </c>
      <c r="W41" s="42"/>
      <c r="X41" s="42" t="n">
        <f aca="false">'Central SIPA income'!M36</f>
        <v>278403.676797357</v>
      </c>
      <c r="Y41" s="8"/>
      <c r="Z41" s="8" t="n">
        <f aca="false">R41+V41-N41-L41-F41</f>
        <v>-3082978.51897816</v>
      </c>
      <c r="AA41" s="8"/>
      <c r="AB41" s="8" t="n">
        <f aca="false">T41-P41-D41</f>
        <v>-47416064.4511414</v>
      </c>
      <c r="AC41" s="23"/>
      <c r="AD41" s="8"/>
      <c r="AE41" s="8"/>
      <c r="AF41" s="8"/>
      <c r="AG41" s="8" t="n">
        <f aca="false">BF41/100*$AG$37</f>
        <v>5170237762.38898</v>
      </c>
      <c r="AH41" s="43" t="n">
        <f aca="false">(AG41-AG40)/AG40</f>
        <v>0.0022379557544658</v>
      </c>
      <c r="AI41" s="43" t="n">
        <f aca="false">(AG41-AG37)/AG37</f>
        <v>-0.0154065840917004</v>
      </c>
      <c r="AJ41" s="43" t="n">
        <f aca="false">AB41/AG41</f>
        <v>-0.00917096401176571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0.0134346943880566</v>
      </c>
      <c r="BB41" s="11" t="n">
        <v>51</v>
      </c>
      <c r="BC41" s="11" t="n">
        <f aca="false">$BC$33</f>
        <v>11.3722743431335</v>
      </c>
      <c r="BD41" s="11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98.45934159083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0.0108535110630193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35" t="n">
        <f aca="false">'Central pensions'!I42</f>
        <v>18294125.3116474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35" t="n">
        <f aca="false">'Central pensions'!M42</f>
        <v>12699.2436521251</v>
      </c>
      <c r="J42" s="6" t="n">
        <f aca="false">'Central pensions'!W42</f>
        <v>69867.4916913608</v>
      </c>
      <c r="K42" s="6"/>
      <c r="L42" s="35" t="n">
        <f aca="false">'Central pensions'!N42</f>
        <v>3171760.59467515</v>
      </c>
      <c r="M42" s="35"/>
      <c r="N42" s="35" t="n">
        <f aca="false">'Central pensions'!L42</f>
        <v>781469.311294418</v>
      </c>
      <c r="O42" s="6"/>
      <c r="P42" s="6" t="n">
        <f aca="false">'Central pensions'!X42</f>
        <v>20757694.3837038</v>
      </c>
      <c r="Q42" s="35"/>
      <c r="R42" s="35" t="n">
        <f aca="false">'Central SIPA income'!G37</f>
        <v>14089441.4790377</v>
      </c>
      <c r="S42" s="35"/>
      <c r="T42" s="6" t="n">
        <f aca="false">'Central SIPA income'!J37</f>
        <v>53872200.6509458</v>
      </c>
      <c r="U42" s="6"/>
      <c r="V42" s="35" t="n">
        <f aca="false">'Central SIPA income'!F37</f>
        <v>114700.076288004</v>
      </c>
      <c r="W42" s="35"/>
      <c r="X42" s="35" t="n">
        <f aca="false">'Central SIPA income'!M37</f>
        <v>288093.522685871</v>
      </c>
      <c r="Y42" s="6"/>
      <c r="Z42" s="6" t="n">
        <f aca="false">R42+V42-N42-L42-F42</f>
        <v>-8043213.6622912</v>
      </c>
      <c r="AA42" s="6"/>
      <c r="AB42" s="6" t="n">
        <f aca="false">T42-P42-D42</f>
        <v>-67534373.5578451</v>
      </c>
      <c r="AC42" s="23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0.0024072377665206</v>
      </c>
      <c r="AI42" s="36"/>
      <c r="AJ42" s="36" t="n">
        <f aca="false">AB42/AG42</f>
        <v>-0.0130307726196529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0.00639782566913588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0.00206610643019616</v>
      </c>
      <c r="BB42" s="10" t="n">
        <f aca="false">BB41*3/4+BB45*1/4</f>
        <v>51.125</v>
      </c>
      <c r="BC42" s="10" t="n">
        <f aca="false">$BC$33</f>
        <v>11.3722743431335</v>
      </c>
      <c r="BD42" s="10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0.0130066921664495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8" t="n">
        <f aca="false">'Central pensions'!Q43</f>
        <v>101541875.233345</v>
      </c>
      <c r="E43" s="8"/>
      <c r="F43" s="42" t="n">
        <f aca="false">'Central pensions'!I43</f>
        <v>18456437.7976858</v>
      </c>
      <c r="G43" s="8" t="n">
        <f aca="false">'Central pensions'!K43</f>
        <v>448558.887035714</v>
      </c>
      <c r="H43" s="8" t="n">
        <f aca="false">'Central pensions'!V43</f>
        <v>2467838.65020257</v>
      </c>
      <c r="I43" s="42" t="n">
        <f aca="false">'Central pensions'!M43</f>
        <v>13872.9552691458</v>
      </c>
      <c r="J43" s="8" t="n">
        <f aca="false">'Central pensions'!W43</f>
        <v>76324.9067072957</v>
      </c>
      <c r="K43" s="8"/>
      <c r="L43" s="42" t="n">
        <f aca="false">'Central pensions'!N43</f>
        <v>2656689.78833763</v>
      </c>
      <c r="M43" s="42"/>
      <c r="N43" s="42" t="n">
        <f aca="false">'Central pensions'!L43</f>
        <v>790333.302869566</v>
      </c>
      <c r="O43" s="8"/>
      <c r="P43" s="8" t="n">
        <f aca="false">'Central pensions'!X43</f>
        <v>18133756.587421</v>
      </c>
      <c r="Q43" s="42"/>
      <c r="R43" s="42" t="n">
        <f aca="false">'Central SIPA income'!G38</f>
        <v>16930753.8132186</v>
      </c>
      <c r="S43" s="42"/>
      <c r="T43" s="8" t="n">
        <f aca="false">'Central SIPA income'!J38</f>
        <v>64736204.6220565</v>
      </c>
      <c r="U43" s="8"/>
      <c r="V43" s="42" t="n">
        <f aca="false">'Central SIPA income'!F38</f>
        <v>116110.32647157</v>
      </c>
      <c r="W43" s="42"/>
      <c r="X43" s="42" t="n">
        <f aca="false">'Central SIPA income'!M38</f>
        <v>291635.664560581</v>
      </c>
      <c r="Y43" s="8"/>
      <c r="Z43" s="8" t="n">
        <f aca="false">R43+V43-N43-L43-F43</f>
        <v>-4856596.74920287</v>
      </c>
      <c r="AA43" s="8"/>
      <c r="AB43" s="8" t="n">
        <f aca="false">T43-P43-D43</f>
        <v>-54939427.1987095</v>
      </c>
      <c r="AC43" s="23"/>
      <c r="AD43" s="8"/>
      <c r="AE43" s="8"/>
      <c r="AF43" s="8"/>
      <c r="AG43" s="8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-0.0105408360530187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1" t="n">
        <f aca="false">BB41*2/4+BB45*2/4</f>
        <v>51.25</v>
      </c>
      <c r="BC43" s="11" t="n">
        <f aca="false">$BC$33</f>
        <v>11.3722743431335</v>
      </c>
      <c r="BD43" s="11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99.2557054641506</v>
      </c>
      <c r="BG43" s="7"/>
      <c r="BH43" s="7" t="n">
        <f aca="false">BH42+1</f>
        <v>12</v>
      </c>
      <c r="BI43" s="43" t="n">
        <f aca="false">T50/AG50</f>
        <v>0.0109030561088158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8" t="n">
        <f aca="false">'Central pensions'!Q44</f>
        <v>103115099.370687</v>
      </c>
      <c r="E44" s="8"/>
      <c r="F44" s="42" t="n">
        <f aca="false">'Central pensions'!I44</f>
        <v>18742389.9072559</v>
      </c>
      <c r="G44" s="8" t="n">
        <f aca="false">'Central pensions'!K44</f>
        <v>469725.162541728</v>
      </c>
      <c r="H44" s="8" t="n">
        <f aca="false">'Central pensions'!V44</f>
        <v>2584289.25297575</v>
      </c>
      <c r="I44" s="42" t="n">
        <f aca="false">'Central pensions'!M44</f>
        <v>14527.5823466513</v>
      </c>
      <c r="J44" s="8" t="n">
        <f aca="false">'Central pensions'!W44</f>
        <v>79926.4717415175</v>
      </c>
      <c r="K44" s="8"/>
      <c r="L44" s="42" t="n">
        <f aca="false">'Central pensions'!N44</f>
        <v>2652521.78871221</v>
      </c>
      <c r="M44" s="42"/>
      <c r="N44" s="42" t="n">
        <f aca="false">'Central pensions'!L44</f>
        <v>803890.240363088</v>
      </c>
      <c r="O44" s="8"/>
      <c r="P44" s="8" t="n">
        <f aca="false">'Central pensions'!X44</f>
        <v>18186715.087697</v>
      </c>
      <c r="Q44" s="42"/>
      <c r="R44" s="42" t="n">
        <f aca="false">'Central SIPA income'!G39</f>
        <v>14869626.0975408</v>
      </c>
      <c r="S44" s="42"/>
      <c r="T44" s="8" t="n">
        <f aca="false">'Central SIPA income'!J39</f>
        <v>56855304.1597193</v>
      </c>
      <c r="U44" s="8"/>
      <c r="V44" s="42" t="n">
        <f aca="false">'Central SIPA income'!F39</f>
        <v>117114.010021664</v>
      </c>
      <c r="W44" s="42"/>
      <c r="X44" s="42" t="n">
        <f aca="false">'Central SIPA income'!M39</f>
        <v>294156.628268418</v>
      </c>
      <c r="Y44" s="8"/>
      <c r="Z44" s="8" t="n">
        <f aca="false">R44+V44-N44-L44-F44</f>
        <v>-7212061.82876878</v>
      </c>
      <c r="AA44" s="8"/>
      <c r="AB44" s="8" t="n">
        <f aca="false">T44-P44-D44</f>
        <v>-64446510.298665</v>
      </c>
      <c r="AC44" s="23"/>
      <c r="AD44" s="8"/>
      <c r="AE44" s="8"/>
      <c r="AF44" s="8"/>
      <c r="AG44" s="8" t="n">
        <f aca="false">BF44/100*$AG$37</f>
        <v>5270247001.0215</v>
      </c>
      <c r="AH44" s="43" t="n">
        <f aca="false">(AG44-AG43)/AG43</f>
        <v>0.0111647031876218</v>
      </c>
      <c r="AI44" s="43"/>
      <c r="AJ44" s="43" t="n">
        <f aca="false">AB44/AG44</f>
        <v>-0.0122283662010858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6362.66303993771</v>
      </c>
      <c r="BA44" s="43" t="n">
        <f aca="false">(AZ44-AZ43)/AZ43</f>
        <v>0.0075199771983668</v>
      </c>
      <c r="BB44" s="11" t="n">
        <f aca="false">BB41*1/4+BB45*3/4</f>
        <v>51.375</v>
      </c>
      <c r="BC44" s="11" t="n">
        <f aca="false">$BC$33</f>
        <v>11.3722743431335</v>
      </c>
      <c r="BD44" s="11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3" t="n">
        <f aca="false">T51/AG51</f>
        <v>0.0127741174680512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8" t="n">
        <f aca="false">'Central pensions'!Q45</f>
        <v>104572332.9566</v>
      </c>
      <c r="E45" s="8"/>
      <c r="F45" s="42" t="n">
        <f aca="false">'Central pensions'!I45</f>
        <v>19007259.3610974</v>
      </c>
      <c r="G45" s="8" t="n">
        <f aca="false">'Central pensions'!K45</f>
        <v>500656.903498219</v>
      </c>
      <c r="H45" s="8" t="n">
        <f aca="false">'Central pensions'!V45</f>
        <v>2754466.56537933</v>
      </c>
      <c r="I45" s="42" t="n">
        <f aca="false">'Central pensions'!M45</f>
        <v>15484.2341288109</v>
      </c>
      <c r="J45" s="8" t="n">
        <f aca="false">'Central pensions'!W45</f>
        <v>85189.6875890518</v>
      </c>
      <c r="K45" s="8"/>
      <c r="L45" s="42" t="n">
        <f aca="false">'Central pensions'!N45</f>
        <v>2690461.15451246</v>
      </c>
      <c r="M45" s="42"/>
      <c r="N45" s="42" t="n">
        <f aca="false">'Central pensions'!L45</f>
        <v>817112.238806419</v>
      </c>
      <c r="O45" s="8"/>
      <c r="P45" s="8" t="n">
        <f aca="false">'Central pensions'!X45</f>
        <v>18456326.1715056</v>
      </c>
      <c r="Q45" s="42"/>
      <c r="R45" s="42" t="n">
        <f aca="false">'Central SIPA income'!G40</f>
        <v>17725094.5940889</v>
      </c>
      <c r="S45" s="50" t="n">
        <f aca="false">SUM(T42:T45)/AVERAGE(AG42:AG45)</f>
        <v>0.0464000201903189</v>
      </c>
      <c r="T45" s="8" t="n">
        <f aca="false">'Central SIPA income'!J40</f>
        <v>67773435.4445799</v>
      </c>
      <c r="U45" s="8"/>
      <c r="V45" s="42" t="n">
        <f aca="false">'Central SIPA income'!F40</f>
        <v>122828.894648012</v>
      </c>
      <c r="W45" s="42"/>
      <c r="X45" s="42" t="n">
        <f aca="false">'Central SIPA income'!M40</f>
        <v>308510.770802848</v>
      </c>
      <c r="Y45" s="8"/>
      <c r="Z45" s="8" t="n">
        <f aca="false">R45+V45-N45-L45-F45</f>
        <v>-4666909.26567943</v>
      </c>
      <c r="AA45" s="8"/>
      <c r="AB45" s="8" t="n">
        <f aca="false">T45-P45-D45</f>
        <v>-55255223.6835259</v>
      </c>
      <c r="AC45" s="23"/>
      <c r="AD45" s="8"/>
      <c r="AE45" s="8"/>
      <c r="AF45" s="8"/>
      <c r="AG45" s="8" t="n">
        <f aca="false">BF45/100*$AG$37</f>
        <v>5303723563.29974</v>
      </c>
      <c r="AH45" s="43" t="n">
        <f aca="false">(AG45-AG44)/AG44</f>
        <v>0.00635199114420222</v>
      </c>
      <c r="AI45" s="43" t="n">
        <f aca="false">(AG45-AG41)/AG41</f>
        <v>0.0258181165055527</v>
      </c>
      <c r="AJ45" s="43" t="n">
        <f aca="false">AB45/AG45</f>
        <v>-0.0104181945050599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0.00437692579436229</v>
      </c>
      <c r="BB45" s="11" t="n">
        <v>51.5</v>
      </c>
      <c r="BC45" s="11" t="n">
        <f aca="false">$BC$33</f>
        <v>11.3722743431335</v>
      </c>
      <c r="BD45" s="11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0.0109324557024879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35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35" t="n">
        <f aca="false">'Central pensions'!M46</f>
        <v>16063.7588597262</v>
      </c>
      <c r="J46" s="6" t="n">
        <f aca="false">'Central pensions'!W46</f>
        <v>88378.0616711086</v>
      </c>
      <c r="K46" s="6"/>
      <c r="L46" s="35" t="n">
        <f aca="false">'Central pensions'!N46</f>
        <v>3213040.19409913</v>
      </c>
      <c r="M46" s="35"/>
      <c r="N46" s="35" t="n">
        <f aca="false">'Central pensions'!L46</f>
        <v>826659.410823595</v>
      </c>
      <c r="O46" s="6"/>
      <c r="P46" s="6" t="n">
        <f aca="false">'Central pensions'!X46</f>
        <v>21220517.0157244</v>
      </c>
      <c r="Q46" s="35"/>
      <c r="R46" s="35" t="n">
        <f aca="false">'Central SIPA income'!G41</f>
        <v>14844433.2817273</v>
      </c>
      <c r="S46" s="35"/>
      <c r="T46" s="6" t="n">
        <f aca="false">'Central SIPA income'!J41</f>
        <v>56758977.2449526</v>
      </c>
      <c r="U46" s="6"/>
      <c r="V46" s="35" t="n">
        <f aca="false">'Central SIPA income'!F41</f>
        <v>123469.884842612</v>
      </c>
      <c r="W46" s="35"/>
      <c r="X46" s="35" t="n">
        <f aca="false">'Central SIPA income'!M41</f>
        <v>310120.753369083</v>
      </c>
      <c r="Y46" s="6"/>
      <c r="Z46" s="6" t="n">
        <f aca="false">R46+V46-N46-L46-F46</f>
        <v>-8248353.99030398</v>
      </c>
      <c r="AA46" s="6"/>
      <c r="AB46" s="6" t="n">
        <f aca="false">T46-P46-D46</f>
        <v>-69965301.4224078</v>
      </c>
      <c r="AC46" s="23"/>
      <c r="AD46" s="6"/>
      <c r="AE46" s="6"/>
      <c r="AF46" s="6"/>
      <c r="AG46" s="6" t="n">
        <f aca="false">BF46/100*$AG$37</f>
        <v>5367543385.65374</v>
      </c>
      <c r="AH46" s="36" t="n">
        <f aca="false">(AG46-AG45)/AG45</f>
        <v>0.0120330220065791</v>
      </c>
      <c r="AI46" s="36"/>
      <c r="AJ46" s="36" t="n">
        <f aca="false">AB46/AG46</f>
        <v>-0.0130348832595205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0.010903608984665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0.00843623840361631</v>
      </c>
      <c r="BB46" s="10" t="n">
        <f aca="false">BB45*3/4+BB49*1/4</f>
        <v>51.625</v>
      </c>
      <c r="BC46" s="10" t="n">
        <f aca="false">$BC$33</f>
        <v>11.3722743431335</v>
      </c>
      <c r="BD46" s="10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0.0129061680359796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8" t="n">
        <f aca="false">'Central pensions'!Q47</f>
        <v>106306147.062648</v>
      </c>
      <c r="E47" s="8"/>
      <c r="F47" s="42" t="n">
        <f aca="false">'Central pensions'!I47</f>
        <v>19322400.5984193</v>
      </c>
      <c r="G47" s="8" t="n">
        <f aca="false">'Central pensions'!K47</f>
        <v>525905.448690574</v>
      </c>
      <c r="H47" s="8" t="n">
        <f aca="false">'Central pensions'!V47</f>
        <v>2893376.61150248</v>
      </c>
      <c r="I47" s="42" t="n">
        <f aca="false">'Central pensions'!M47</f>
        <v>16265.1169698116</v>
      </c>
      <c r="J47" s="8" t="n">
        <f aca="false">'Central pensions'!W47</f>
        <v>89485.8745825513</v>
      </c>
      <c r="K47" s="8"/>
      <c r="L47" s="42" t="n">
        <f aca="false">'Central pensions'!N47</f>
        <v>2654206.00321875</v>
      </c>
      <c r="M47" s="42"/>
      <c r="N47" s="42" t="n">
        <f aca="false">'Central pensions'!L47</f>
        <v>834152.740270507</v>
      </c>
      <c r="O47" s="8"/>
      <c r="P47" s="8" t="n">
        <f aca="false">'Central pensions'!X47</f>
        <v>18361949.8303875</v>
      </c>
      <c r="Q47" s="42"/>
      <c r="R47" s="42" t="n">
        <f aca="false">'Central SIPA income'!G42</f>
        <v>17707989.770232</v>
      </c>
      <c r="S47" s="42"/>
      <c r="T47" s="8" t="n">
        <f aca="false">'Central SIPA income'!J42</f>
        <v>67708033.6680589</v>
      </c>
      <c r="U47" s="8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8"/>
      <c r="Z47" s="8" t="n">
        <f aca="false">R47+V47-N47-L47-F47</f>
        <v>-4974406.02302088</v>
      </c>
      <c r="AA47" s="8"/>
      <c r="AB47" s="8" t="n">
        <f aca="false">T47-P47-D47</f>
        <v>-56960063.2249767</v>
      </c>
      <c r="AC47" s="23"/>
      <c r="AD47" s="8"/>
      <c r="AE47" s="8"/>
      <c r="AF47" s="8"/>
      <c r="AG47" s="8" t="n">
        <f aca="false">BF47/100*$AG$37</f>
        <v>5401415244.72964</v>
      </c>
      <c r="AH47" s="43" t="n">
        <f aca="false">(AG47-AG46)/AG46</f>
        <v>0.00631049562942202</v>
      </c>
      <c r="AI47" s="43"/>
      <c r="AJ47" s="43" t="n">
        <f aca="false">AB47/AG47</f>
        <v>-0.0105453960942097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0.0111913523299436</v>
      </c>
      <c r="BB47" s="11" t="n">
        <f aca="false">BB45*2/4+BB49*2/4</f>
        <v>51.75</v>
      </c>
      <c r="BC47" s="11" t="n">
        <f aca="false">$BC$33</f>
        <v>11.3722743431335</v>
      </c>
      <c r="BD47" s="11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0.0109185002743071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8" t="n">
        <f aca="false">'Central pensions'!Q48</f>
        <v>106546287.569206</v>
      </c>
      <c r="E48" s="8"/>
      <c r="F48" s="42" t="n">
        <f aca="false">'Central pensions'!I48</f>
        <v>19366048.9780834</v>
      </c>
      <c r="G48" s="8" t="n">
        <f aca="false">'Central pensions'!K48</f>
        <v>552258.211073702</v>
      </c>
      <c r="H48" s="8" t="n">
        <f aca="false">'Central pensions'!V48</f>
        <v>3038361.73481252</v>
      </c>
      <c r="I48" s="42" t="n">
        <f aca="false">'Central pensions'!M48</f>
        <v>17080.1508579496</v>
      </c>
      <c r="J48" s="8" t="n">
        <f aca="false">'Central pensions'!W48</f>
        <v>93969.9505612126</v>
      </c>
      <c r="K48" s="8"/>
      <c r="L48" s="42" t="n">
        <f aca="false">'Central pensions'!N48</f>
        <v>2675456.47579908</v>
      </c>
      <c r="M48" s="42"/>
      <c r="N48" s="42" t="n">
        <f aca="false">'Central pensions'!L48</f>
        <v>835987.356301878</v>
      </c>
      <c r="O48" s="8"/>
      <c r="P48" s="8" t="n">
        <f aca="false">'Central pensions'!X48</f>
        <v>18482312.1497326</v>
      </c>
      <c r="Q48" s="42"/>
      <c r="R48" s="42" t="n">
        <f aca="false">'Central SIPA income'!G43</f>
        <v>15504357.8868019</v>
      </c>
      <c r="S48" s="42"/>
      <c r="T48" s="8" t="n">
        <f aca="false">'Central SIPA income'!J43</f>
        <v>59282256.1692426</v>
      </c>
      <c r="U48" s="8"/>
      <c r="V48" s="42" t="n">
        <f aca="false">'Central SIPA income'!F43</f>
        <v>131716.657398731</v>
      </c>
      <c r="W48" s="42"/>
      <c r="X48" s="42" t="n">
        <f aca="false">'Central SIPA income'!M43</f>
        <v>330834.268419552</v>
      </c>
      <c r="Y48" s="8"/>
      <c r="Z48" s="8" t="n">
        <f aca="false">R48+V48-N48-L48-F48</f>
        <v>-7241418.26598365</v>
      </c>
      <c r="AA48" s="8"/>
      <c r="AB48" s="8" t="n">
        <f aca="false">T48-P48-D48</f>
        <v>-65746343.5496956</v>
      </c>
      <c r="AC48" s="23"/>
      <c r="AD48" s="8"/>
      <c r="AE48" s="8"/>
      <c r="AF48" s="8"/>
      <c r="AG48" s="8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-0.012036968785947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0.0130470598522739</v>
      </c>
      <c r="BB48" s="11" t="n">
        <f aca="false">BB45*1/4+BB49*3/4</f>
        <v>51.875</v>
      </c>
      <c r="BC48" s="11" t="n">
        <f aca="false">$BC$33</f>
        <v>11.3722743431335</v>
      </c>
      <c r="BD48" s="11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0.0128445174256472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8" t="n">
        <f aca="false">'Central pensions'!Q49</f>
        <v>107410859.85672</v>
      </c>
      <c r="E49" s="8"/>
      <c r="F49" s="42" t="n">
        <f aca="false">'Central pensions'!I49</f>
        <v>19523195.2254759</v>
      </c>
      <c r="G49" s="8" t="n">
        <f aca="false">'Central pensions'!K49</f>
        <v>574215.97466363</v>
      </c>
      <c r="H49" s="8" t="n">
        <f aca="false">'Central pensions'!V49</f>
        <v>3159166.87149666</v>
      </c>
      <c r="I49" s="42" t="n">
        <f aca="false">'Central pensions'!M49</f>
        <v>17759.2569483594</v>
      </c>
      <c r="J49" s="8" t="n">
        <f aca="false">'Central pensions'!W49</f>
        <v>97706.1919019572</v>
      </c>
      <c r="K49" s="8"/>
      <c r="L49" s="42" t="n">
        <f aca="false">'Central pensions'!N49</f>
        <v>2681835.30128036</v>
      </c>
      <c r="M49" s="42"/>
      <c r="N49" s="42" t="n">
        <f aca="false">'Central pensions'!L49</f>
        <v>844173.082644165</v>
      </c>
      <c r="O49" s="8"/>
      <c r="P49" s="8" t="n">
        <f aca="false">'Central pensions'!X49</f>
        <v>18560447.3566342</v>
      </c>
      <c r="Q49" s="42"/>
      <c r="R49" s="42" t="n">
        <f aca="false">'Central SIPA income'!G44</f>
        <v>18841214.9935878</v>
      </c>
      <c r="S49" s="42"/>
      <c r="T49" s="8" t="n">
        <f aca="false">'Central SIPA income'!J44</f>
        <v>72041018.5281164</v>
      </c>
      <c r="U49" s="8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8"/>
      <c r="Z49" s="8" t="n">
        <f aca="false">R49+V49-N49-L49-F49</f>
        <v>-4084076.78109674</v>
      </c>
      <c r="AA49" s="8"/>
      <c r="AB49" s="8" t="n">
        <f aca="false">T49-P49-D49</f>
        <v>-53930288.6852381</v>
      </c>
      <c r="AC49" s="23"/>
      <c r="AD49" s="8"/>
      <c r="AE49" s="8"/>
      <c r="AF49" s="8"/>
      <c r="AG49" s="8" t="n">
        <f aca="false">BF49/100*$AG$37</f>
        <v>5538765552.85478</v>
      </c>
      <c r="AH49" s="43" t="n">
        <f aca="false">(AG49-AG48)/AG48</f>
        <v>0.0140479983042377</v>
      </c>
      <c r="AI49" s="43" t="n">
        <f aca="false">(AG49-AG45)/AG45</f>
        <v>0.0443164103011436</v>
      </c>
      <c r="AJ49" s="43" t="n">
        <f aca="false">AB49/AG49</f>
        <v>-0.0097368787630741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6684.93529939961</v>
      </c>
      <c r="BA49" s="43" t="n">
        <f aca="false">(AZ49-AZ48)/AZ48</f>
        <v>0.0126285000881943</v>
      </c>
      <c r="BB49" s="11" t="n">
        <v>52</v>
      </c>
      <c r="BC49" s="11" t="n">
        <f aca="false">$BC$33</f>
        <v>11.3722743431335</v>
      </c>
      <c r="BD49" s="11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105.477394778082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0.0109894928679012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35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35" t="n">
        <f aca="false">'Central pensions'!M50</f>
        <v>18552.582157574</v>
      </c>
      <c r="J50" s="6" t="n">
        <f aca="false">'Central pensions'!W50</f>
        <v>102070.833134278</v>
      </c>
      <c r="K50" s="6"/>
      <c r="L50" s="35" t="n">
        <f aca="false">'Central pensions'!N50</f>
        <v>3242687.24429545</v>
      </c>
      <c r="M50" s="35"/>
      <c r="N50" s="35" t="n">
        <f aca="false">'Central pensions'!L50</f>
        <v>858406.873140778</v>
      </c>
      <c r="O50" s="6"/>
      <c r="P50" s="6" t="n">
        <f aca="false">'Central pensions'!X50</f>
        <v>21549020.8707827</v>
      </c>
      <c r="Q50" s="35"/>
      <c r="R50" s="35" t="n">
        <f aca="false">'Central SIPA income'!G45</f>
        <v>16028031.4110321</v>
      </c>
      <c r="S50" s="35"/>
      <c r="T50" s="6" t="n">
        <f aca="false">'Central SIPA income'!J45</f>
        <v>61284567.2768114</v>
      </c>
      <c r="U50" s="6"/>
      <c r="V50" s="35" t="n">
        <f aca="false">'Central SIPA income'!F45</f>
        <v>126031.724186494</v>
      </c>
      <c r="W50" s="35"/>
      <c r="X50" s="35" t="n">
        <f aca="false">'Central SIPA income'!M45</f>
        <v>316555.355202135</v>
      </c>
      <c r="Y50" s="6"/>
      <c r="Z50" s="6" t="n">
        <f aca="false">R50+V50-N50-L50-F50</f>
        <v>-7739730.6777589</v>
      </c>
      <c r="AA50" s="6"/>
      <c r="AB50" s="6" t="n">
        <f aca="false">T50-P50-D50</f>
        <v>-69158047.5283175</v>
      </c>
      <c r="AC50" s="23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0.0148220485590998</v>
      </c>
      <c r="AI50" s="36"/>
      <c r="AJ50" s="36" t="n">
        <f aca="false">AB50/AG50</f>
        <v>-0.0123038165411458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0.00773473758891984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0.00904401478700752</v>
      </c>
      <c r="BB50" s="10" t="n">
        <f aca="false">BB49*3/4+BB53*1/4</f>
        <v>52</v>
      </c>
      <c r="BC50" s="10" t="n">
        <f aca="false">$BC$33</f>
        <v>11.3722743431335</v>
      </c>
      <c r="BD50" s="10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0.0129601949159667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8" t="n">
        <f aca="false">'Central pensions'!Q51</f>
        <v>109886281.00466</v>
      </c>
      <c r="E51" s="8"/>
      <c r="F51" s="42" t="n">
        <f aca="false">'Central pensions'!I51</f>
        <v>19973132.321231</v>
      </c>
      <c r="G51" s="8" t="n">
        <f aca="false">'Central pensions'!K51</f>
        <v>622428.803563218</v>
      </c>
      <c r="H51" s="8" t="n">
        <f aca="false">'Central pensions'!V51</f>
        <v>3424419.63101792</v>
      </c>
      <c r="I51" s="42" t="n">
        <f aca="false">'Central pensions'!M51</f>
        <v>19250.3753679347</v>
      </c>
      <c r="J51" s="8" t="n">
        <f aca="false">'Central pensions'!W51</f>
        <v>105909.8854954</v>
      </c>
      <c r="K51" s="8"/>
      <c r="L51" s="42" t="n">
        <f aca="false">'Central pensions'!N51</f>
        <v>2680700.74248609</v>
      </c>
      <c r="M51" s="42"/>
      <c r="N51" s="42" t="n">
        <f aca="false">'Central pensions'!L51</f>
        <v>869419.07302957</v>
      </c>
      <c r="O51" s="8"/>
      <c r="P51" s="8" t="n">
        <f aca="false">'Central pensions'!X51</f>
        <v>18693456.1159864</v>
      </c>
      <c r="Q51" s="42"/>
      <c r="R51" s="42" t="n">
        <f aca="false">'Central SIPA income'!G46</f>
        <v>18840687.800679</v>
      </c>
      <c r="S51" s="42"/>
      <c r="T51" s="8" t="n">
        <f aca="false">'Central SIPA income'!J46</f>
        <v>72039002.7603368</v>
      </c>
      <c r="U51" s="8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8"/>
      <c r="Z51" s="8" t="n">
        <f aca="false">R51+V51-N51-L51-F51</f>
        <v>-4550315.318999</v>
      </c>
      <c r="AA51" s="8"/>
      <c r="AB51" s="8" t="n">
        <f aca="false">T51-P51-D51</f>
        <v>-56540734.3603091</v>
      </c>
      <c r="AC51" s="23"/>
      <c r="AD51" s="8"/>
      <c r="AE51" s="8"/>
      <c r="AF51" s="8"/>
      <c r="AG51" s="8" t="n">
        <f aca="false">BF51/100*$AG$37</f>
        <v>5639450470.10179</v>
      </c>
      <c r="AH51" s="43" t="n">
        <f aca="false">(AG51-AG50)/AG50</f>
        <v>0.00330715595462479</v>
      </c>
      <c r="AI51" s="43"/>
      <c r="AJ51" s="43" t="n">
        <f aca="false">AB51/AG51</f>
        <v>-0.0100259297710063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0.000271131708831589</v>
      </c>
      <c r="BB51" s="11" t="n">
        <f aca="false">BB49*2/4+BB53*2/4</f>
        <v>52</v>
      </c>
      <c r="BC51" s="11" t="n">
        <f aca="false">$BC$33</f>
        <v>11.3722743431335</v>
      </c>
      <c r="BD51" s="11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0.0110407105571078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8" t="n">
        <f aca="false">'Central pensions'!Q52</f>
        <v>111386512.890363</v>
      </c>
      <c r="E52" s="8"/>
      <c r="F52" s="42" t="n">
        <f aca="false">'Central pensions'!I52</f>
        <v>20245817.2250399</v>
      </c>
      <c r="G52" s="8" t="n">
        <f aca="false">'Central pensions'!K52</f>
        <v>658936.847605565</v>
      </c>
      <c r="H52" s="8" t="n">
        <f aca="false">'Central pensions'!V52</f>
        <v>3625276.11772448</v>
      </c>
      <c r="I52" s="42" t="n">
        <f aca="false">'Central pensions'!M52</f>
        <v>20379.4901321309</v>
      </c>
      <c r="J52" s="8" t="n">
        <f aca="false">'Central pensions'!W52</f>
        <v>112121.941785294</v>
      </c>
      <c r="K52" s="8"/>
      <c r="L52" s="42" t="n">
        <f aca="false">'Central pensions'!N52</f>
        <v>2714321.54907609</v>
      </c>
      <c r="M52" s="42"/>
      <c r="N52" s="42" t="n">
        <f aca="false">'Central pensions'!L52</f>
        <v>883663.472446114</v>
      </c>
      <c r="O52" s="8"/>
      <c r="P52" s="8" t="n">
        <f aca="false">'Central pensions'!X52</f>
        <v>18946283.124021</v>
      </c>
      <c r="Q52" s="42"/>
      <c r="R52" s="42" t="n">
        <f aca="false">'Central SIPA income'!G47</f>
        <v>16203910.6481851</v>
      </c>
      <c r="S52" s="42"/>
      <c r="T52" s="8" t="n">
        <f aca="false">'Central SIPA income'!J47</f>
        <v>61957056.7838181</v>
      </c>
      <c r="U52" s="8"/>
      <c r="V52" s="42" t="n">
        <f aca="false">'Central SIPA income'!F47</f>
        <v>136410.976063059</v>
      </c>
      <c r="W52" s="42"/>
      <c r="X52" s="42" t="n">
        <f aca="false">'Central SIPA income'!M47</f>
        <v>342625.043494718</v>
      </c>
      <c r="Y52" s="8"/>
      <c r="Z52" s="8" t="n">
        <f aca="false">R52+V52-N52-L52-F52</f>
        <v>-7503480.62231398</v>
      </c>
      <c r="AA52" s="8"/>
      <c r="AB52" s="8" t="n">
        <f aca="false">T52-P52-D52</f>
        <v>-68375739.2305655</v>
      </c>
      <c r="AC52" s="23"/>
      <c r="AD52" s="8"/>
      <c r="AE52" s="8"/>
      <c r="AF52" s="8"/>
      <c r="AG52" s="8" t="n">
        <f aca="false">BF52/100*$AG$37</f>
        <v>5667258891.31371</v>
      </c>
      <c r="AH52" s="43" t="n">
        <f aca="false">(AG52-AG51)/AG51</f>
        <v>0.00493105159081602</v>
      </c>
      <c r="AI52" s="43"/>
      <c r="AJ52" s="43" t="n">
        <f aca="false">AB52/AG52</f>
        <v>-0.0120650460022862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8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0.00280668029084375</v>
      </c>
      <c r="BB52" s="11" t="n">
        <f aca="false">BB49*1/4+BB53*3/4</f>
        <v>52</v>
      </c>
      <c r="BC52" s="11" t="n">
        <f aca="false">$BC$33</f>
        <v>11.3722743431335</v>
      </c>
      <c r="BD52" s="11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0.0129345968467031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8" t="n">
        <f aca="false">'Central pensions'!Q53</f>
        <v>112214002.296169</v>
      </c>
      <c r="E53" s="8"/>
      <c r="F53" s="42" t="n">
        <f aca="false">'Central pensions'!I53</f>
        <v>20396223.2197235</v>
      </c>
      <c r="G53" s="8" t="n">
        <f aca="false">'Central pensions'!K53</f>
        <v>725899.534375936</v>
      </c>
      <c r="H53" s="8" t="n">
        <f aca="false">'Central pensions'!V53</f>
        <v>3993685.06314835</v>
      </c>
      <c r="I53" s="42" t="n">
        <f aca="false">'Central pensions'!M53</f>
        <v>22450.5010631732</v>
      </c>
      <c r="J53" s="8" t="n">
        <f aca="false">'Central pensions'!W53</f>
        <v>123516.032880876</v>
      </c>
      <c r="K53" s="8"/>
      <c r="L53" s="42" t="n">
        <f aca="false">'Central pensions'!N53</f>
        <v>2711373.65193619</v>
      </c>
      <c r="M53" s="42"/>
      <c r="N53" s="42" t="n">
        <f aca="false">'Central pensions'!L53</f>
        <v>892051.136343915</v>
      </c>
      <c r="O53" s="8"/>
      <c r="P53" s="8" t="n">
        <f aca="false">'Central pensions'!X53</f>
        <v>18977132.9237531</v>
      </c>
      <c r="Q53" s="42"/>
      <c r="R53" s="42" t="n">
        <f aca="false">'Central SIPA income'!G48</f>
        <v>19280029.4674708</v>
      </c>
      <c r="S53" s="42"/>
      <c r="T53" s="8" t="n">
        <f aca="false">'Central SIPA income'!J48</f>
        <v>73718863.7018045</v>
      </c>
      <c r="U53" s="8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8"/>
      <c r="Z53" s="8" t="n">
        <f aca="false">R53+V53-N53-L53-F53</f>
        <v>-4584952.47752768</v>
      </c>
      <c r="AA53" s="8"/>
      <c r="AB53" s="8" t="n">
        <f aca="false">T53-P53-D53</f>
        <v>-57472271.5181177</v>
      </c>
      <c r="AC53" s="23"/>
      <c r="AD53" s="8"/>
      <c r="AE53" s="8"/>
      <c r="AF53" s="8"/>
      <c r="AG53" s="8" t="n">
        <f aca="false">BF53/100*$AG$37</f>
        <v>5711909491.36042</v>
      </c>
      <c r="AH53" s="43" t="n">
        <f aca="false">(AG53-AG52)/AG52</f>
        <v>0.00787869425113871</v>
      </c>
      <c r="AI53" s="43" t="n">
        <f aca="false">(AG53-AG49)/AG49</f>
        <v>0.0312603840789758</v>
      </c>
      <c r="AJ53" s="43" t="n">
        <f aca="false">AB53/AG53</f>
        <v>-0.0100618316177887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0.00640109709234179</v>
      </c>
      <c r="BB53" s="7" t="n">
        <v>52</v>
      </c>
      <c r="BC53" s="11" t="n">
        <f aca="false">$BC$33</f>
        <v>11.3722743431335</v>
      </c>
      <c r="BD53" s="11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0.0110800233865728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35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4288887.0030991</v>
      </c>
      <c r="I54" s="35" t="n">
        <f aca="false">'Central pensions'!M54</f>
        <v>24109.9788041374</v>
      </c>
      <c r="J54" s="6" t="n">
        <f aca="false">'Central pensions'!W54</f>
        <v>132645.989786571</v>
      </c>
      <c r="K54" s="6"/>
      <c r="L54" s="35" t="n">
        <f aca="false">'Central pensions'!N54</f>
        <v>3274685.56819534</v>
      </c>
      <c r="M54" s="35"/>
      <c r="N54" s="35" t="n">
        <f aca="false">'Central pensions'!L54</f>
        <v>902889.695546839</v>
      </c>
      <c r="O54" s="6"/>
      <c r="P54" s="6" t="n">
        <f aca="false">'Central pensions'!X54</f>
        <v>21959791.6899366</v>
      </c>
      <c r="Q54" s="35"/>
      <c r="R54" s="35" t="n">
        <f aca="false">'Central SIPA income'!G49</f>
        <v>16429470.4749424</v>
      </c>
      <c r="S54" s="35"/>
      <c r="T54" s="6" t="n">
        <f aca="false">'Central SIPA income'!J49</f>
        <v>62819504.3310784</v>
      </c>
      <c r="U54" s="6"/>
      <c r="V54" s="35" t="n">
        <f aca="false">'Central SIPA income'!F49</f>
        <v>133668.68910997</v>
      </c>
      <c r="W54" s="35"/>
      <c r="X54" s="35" t="n">
        <f aca="false">'Central SIPA income'!M49</f>
        <v>335737.209291824</v>
      </c>
      <c r="Y54" s="6"/>
      <c r="Z54" s="6" t="n">
        <f aca="false">R54+V54-N54-L54-F54</f>
        <v>-8220045.4597443</v>
      </c>
      <c r="AA54" s="6"/>
      <c r="AB54" s="6" t="n">
        <f aca="false">T54-P54-D54</f>
        <v>-72506270.4202292</v>
      </c>
      <c r="AC54" s="23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0.00727997193170168</v>
      </c>
      <c r="AI54" s="36"/>
      <c r="AJ54" s="36" t="n">
        <f aca="false">AB54/AG54</f>
        <v>-0.0126021327595959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0.00925324236493809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0.00449514173628827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0.0129930777539969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8" t="n">
        <f aca="false">'Central pensions'!Q55</f>
        <v>113899724.599097</v>
      </c>
      <c r="E55" s="8"/>
      <c r="F55" s="42" t="n">
        <f aca="false">'Central pensions'!I55</f>
        <v>20702623.2025548</v>
      </c>
      <c r="G55" s="8" t="n">
        <f aca="false">'Central pensions'!K55</f>
        <v>869516.123580167</v>
      </c>
      <c r="H55" s="8" t="n">
        <f aca="false">'Central pensions'!V55</f>
        <v>4783821.1632057</v>
      </c>
      <c r="I55" s="42" t="n">
        <f aca="false">'Central pensions'!M55</f>
        <v>26892.2512447475</v>
      </c>
      <c r="J55" s="8" t="n">
        <f aca="false">'Central pensions'!W55</f>
        <v>147953.231851723</v>
      </c>
      <c r="K55" s="8"/>
      <c r="L55" s="42" t="n">
        <f aca="false">'Central pensions'!N55</f>
        <v>2730250.30388069</v>
      </c>
      <c r="M55" s="42"/>
      <c r="N55" s="42" t="n">
        <f aca="false">'Central pensions'!L55</f>
        <v>910195.238881428</v>
      </c>
      <c r="O55" s="8"/>
      <c r="P55" s="8" t="n">
        <f aca="false">'Central pensions'!X55</f>
        <v>19174907.4592146</v>
      </c>
      <c r="Q55" s="42"/>
      <c r="R55" s="42" t="n">
        <f aca="false">'Central SIPA income'!G50</f>
        <v>19483321.1317462</v>
      </c>
      <c r="S55" s="42"/>
      <c r="T55" s="8" t="n">
        <f aca="false">'Central SIPA income'!J50</f>
        <v>74496166.9997958</v>
      </c>
      <c r="U55" s="8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8"/>
      <c r="Z55" s="8" t="n">
        <f aca="false">R55+V55-N55-L55-F55</f>
        <v>-4724286.32535314</v>
      </c>
      <c r="AA55" s="8"/>
      <c r="AB55" s="8" t="n">
        <f aca="false">T55-P55-D55</f>
        <v>-58578465.0585154</v>
      </c>
      <c r="AC55" s="23"/>
      <c r="AD55" s="8"/>
      <c r="AE55" s="8"/>
      <c r="AF55" s="8"/>
      <c r="AG55" s="8" t="n">
        <f aca="false">BF55/100*$AG$37</f>
        <v>5799841639.12972</v>
      </c>
      <c r="AH55" s="43" t="n">
        <f aca="false">(AG55-AG54)/AG54</f>
        <v>0.00805590878320628</v>
      </c>
      <c r="AI55" s="43"/>
      <c r="AJ55" s="43" t="n">
        <f aca="false">AB55/AG55</f>
        <v>-0.0101000111215632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0.00182066452328697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0.0110905803559881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8" t="n">
        <f aca="false">'Central pensions'!Q56</f>
        <v>114976683.398596</v>
      </c>
      <c r="E56" s="8"/>
      <c r="F56" s="42" t="n">
        <f aca="false">'Central pensions'!I56</f>
        <v>20898373.2125674</v>
      </c>
      <c r="G56" s="8" t="n">
        <f aca="false">'Central pensions'!K56</f>
        <v>921698.098147674</v>
      </c>
      <c r="H56" s="8" t="n">
        <f aca="false">'Central pensions'!V56</f>
        <v>5070910.99110455</v>
      </c>
      <c r="I56" s="42" t="n">
        <f aca="false">'Central pensions'!M56</f>
        <v>28506.1267468353</v>
      </c>
      <c r="J56" s="8" t="n">
        <f aca="false">'Central pensions'!W56</f>
        <v>156832.298693955</v>
      </c>
      <c r="K56" s="8"/>
      <c r="L56" s="42" t="n">
        <f aca="false">'Central pensions'!N56</f>
        <v>2795082.64709948</v>
      </c>
      <c r="M56" s="42"/>
      <c r="N56" s="42" t="n">
        <f aca="false">'Central pensions'!L56</f>
        <v>920111.363946382</v>
      </c>
      <c r="O56" s="8"/>
      <c r="P56" s="8" t="n">
        <f aca="false">'Central pensions'!X56</f>
        <v>19565878.3907544</v>
      </c>
      <c r="Q56" s="42"/>
      <c r="R56" s="42" t="n">
        <f aca="false">'Central SIPA income'!G51</f>
        <v>16770655.4696008</v>
      </c>
      <c r="S56" s="42"/>
      <c r="T56" s="8" t="n">
        <f aca="false">'Central SIPA income'!J51</f>
        <v>64124054.7292385</v>
      </c>
      <c r="U56" s="8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8"/>
      <c r="Z56" s="8" t="n">
        <f aca="false">R56+V56-N56-L56-F56</f>
        <v>-7704865.46014781</v>
      </c>
      <c r="AA56" s="8"/>
      <c r="AB56" s="8" t="n">
        <f aca="false">T56-P56-D56</f>
        <v>-70418507.0601116</v>
      </c>
      <c r="AC56" s="23"/>
      <c r="AD56" s="8"/>
      <c r="AE56" s="8"/>
      <c r="AF56" s="8"/>
      <c r="AG56" s="8" t="n">
        <f aca="false">BF56/100*$AG$37</f>
        <v>5835033108.44636</v>
      </c>
      <c r="AH56" s="43" t="n">
        <f aca="false">(AG56-AG55)/AG55</f>
        <v>0.00606766037872725</v>
      </c>
      <c r="AI56" s="43"/>
      <c r="AJ56" s="43" t="n">
        <f aca="false">AB56/AG56</f>
        <v>-0.0120682275064008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0.00333460972939883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0.0130464422501086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8" t="n">
        <f aca="false">'Central pensions'!Q57</f>
        <v>115822887.77596</v>
      </c>
      <c r="E57" s="8"/>
      <c r="F57" s="42" t="n">
        <f aca="false">'Central pensions'!I57</f>
        <v>21052180.8748651</v>
      </c>
      <c r="G57" s="8" t="n">
        <f aca="false">'Central pensions'!K57</f>
        <v>1012230.79421562</v>
      </c>
      <c r="H57" s="8" t="n">
        <f aca="false">'Central pensions'!V57</f>
        <v>5568995.17340662</v>
      </c>
      <c r="I57" s="42" t="n">
        <f aca="false">'Central pensions'!M57</f>
        <v>31306.1070375964</v>
      </c>
      <c r="J57" s="8" t="n">
        <f aca="false">'Central pensions'!W57</f>
        <v>172236.964125978</v>
      </c>
      <c r="K57" s="8"/>
      <c r="L57" s="42" t="n">
        <f aca="false">'Central pensions'!N57</f>
        <v>2746801.90259439</v>
      </c>
      <c r="M57" s="42"/>
      <c r="N57" s="42" t="n">
        <f aca="false">'Central pensions'!L57</f>
        <v>929219.619075246</v>
      </c>
      <c r="O57" s="8"/>
      <c r="P57" s="8" t="n">
        <f aca="false">'Central pensions'!X57</f>
        <v>19365460.3103498</v>
      </c>
      <c r="Q57" s="42"/>
      <c r="R57" s="42" t="n">
        <f aca="false">'Central SIPA income'!G52</f>
        <v>20086794.7872596</v>
      </c>
      <c r="S57" s="42"/>
      <c r="T57" s="8" t="n">
        <f aca="false">'Central SIPA income'!J52</f>
        <v>76803600.8257389</v>
      </c>
      <c r="U57" s="8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8"/>
      <c r="Z57" s="8" t="n">
        <f aca="false">R57+V57-N57-L57-F57</f>
        <v>-4510048.17310768</v>
      </c>
      <c r="AA57" s="8"/>
      <c r="AB57" s="8" t="n">
        <f aca="false">T57-P57-D57</f>
        <v>-58384747.2605713</v>
      </c>
      <c r="AC57" s="23"/>
      <c r="AD57" s="8"/>
      <c r="AE57" s="8"/>
      <c r="AF57" s="8"/>
      <c r="AG57" s="8" t="n">
        <f aca="false">BF57/100*$AG$37</f>
        <v>5926114639.76658</v>
      </c>
      <c r="AH57" s="43" t="n">
        <f aca="false">(AG57-AG56)/AG56</f>
        <v>0.0156094283661171</v>
      </c>
      <c r="AI57" s="43" t="n">
        <f aca="false">(AG57-AG53)/AG53</f>
        <v>0.0375014955559348</v>
      </c>
      <c r="AJ57" s="43" t="n">
        <f aca="false">AB57/AG57</f>
        <v>-0.00985211235516548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0.0105143459133451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0.0111189869864754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35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6170339.00584836</v>
      </c>
      <c r="I58" s="35" t="n">
        <f aca="false">'Central pensions'!M58</f>
        <v>34686.5614640464</v>
      </c>
      <c r="J58" s="6" t="n">
        <f aca="false">'Central pensions'!W58</f>
        <v>190835.226985002</v>
      </c>
      <c r="K58" s="6"/>
      <c r="L58" s="35" t="n">
        <f aca="false">'Central pensions'!N58</f>
        <v>3334452.57354773</v>
      </c>
      <c r="M58" s="35"/>
      <c r="N58" s="35" t="n">
        <f aca="false">'Central pensions'!L58</f>
        <v>934485.481875885</v>
      </c>
      <c r="O58" s="6"/>
      <c r="P58" s="6" t="n">
        <f aca="false">'Central pensions'!X58</f>
        <v>22443753.6589488</v>
      </c>
      <c r="Q58" s="35"/>
      <c r="R58" s="35" t="n">
        <f aca="false">'Central SIPA income'!G53</f>
        <v>17213498.3969359</v>
      </c>
      <c r="S58" s="35"/>
      <c r="T58" s="6" t="n">
        <f aca="false">'Central SIPA income'!J53</f>
        <v>65817303.0438536</v>
      </c>
      <c r="U58" s="6"/>
      <c r="V58" s="35" t="n">
        <f aca="false">'Central SIPA income'!F53</f>
        <v>137909.253716846</v>
      </c>
      <c r="W58" s="35"/>
      <c r="X58" s="35" t="n">
        <f aca="false">'Central SIPA income'!M53</f>
        <v>346388.284995597</v>
      </c>
      <c r="Y58" s="6"/>
      <c r="Z58" s="6" t="n">
        <f aca="false">R58+V58-N58-L58-F58</f>
        <v>-8041921.79021983</v>
      </c>
      <c r="AA58" s="6"/>
      <c r="AB58" s="6" t="n">
        <f aca="false">T58-P58-D58</f>
        <v>-72846619.3147435</v>
      </c>
      <c r="AC58" s="23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0.00594215792978091</v>
      </c>
      <c r="AI58" s="36"/>
      <c r="AJ58" s="36" t="n">
        <f aca="false">AB58/AG58</f>
        <v>-0.0122198631928448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0.00739430035860953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0.00571715176936295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0.0130620545592597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8" t="n">
        <f aca="false">'Central pensions'!Q59</f>
        <v>116773002.152693</v>
      </c>
      <c r="E59" s="8"/>
      <c r="F59" s="42" t="n">
        <f aca="false">'Central pensions'!I59</f>
        <v>21224875.4095539</v>
      </c>
      <c r="G59" s="8" t="n">
        <f aca="false">'Central pensions'!K59</f>
        <v>1192101.52816466</v>
      </c>
      <c r="H59" s="8" t="n">
        <f aca="false">'Central pensions'!V59</f>
        <v>6558590.88114789</v>
      </c>
      <c r="I59" s="42" t="n">
        <f aca="false">'Central pensions'!M59</f>
        <v>36869.1194277729</v>
      </c>
      <c r="J59" s="8" t="n">
        <f aca="false">'Central pensions'!W59</f>
        <v>202843.016942718</v>
      </c>
      <c r="K59" s="8"/>
      <c r="L59" s="42" t="n">
        <f aca="false">'Central pensions'!N59</f>
        <v>2735392.72511036</v>
      </c>
      <c r="M59" s="42"/>
      <c r="N59" s="42" t="n">
        <f aca="false">'Central pensions'!L59</f>
        <v>941292.938589204</v>
      </c>
      <c r="O59" s="8"/>
      <c r="P59" s="8" t="n">
        <f aca="false">'Central pensions'!X59</f>
        <v>19372681.8759088</v>
      </c>
      <c r="Q59" s="42"/>
      <c r="R59" s="42" t="n">
        <f aca="false">'Central SIPA income'!G54</f>
        <v>20444827.4286436</v>
      </c>
      <c r="S59" s="42"/>
      <c r="T59" s="8" t="n">
        <f aca="false">'Central SIPA income'!J54</f>
        <v>78172569.6613684</v>
      </c>
      <c r="U59" s="8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8"/>
      <c r="Z59" s="8" t="n">
        <f aca="false">R59+V59-N59-L59-F59</f>
        <v>-4316212.06193681</v>
      </c>
      <c r="AA59" s="8"/>
      <c r="AB59" s="8" t="n">
        <f aca="false">T59-P59-D59</f>
        <v>-57973114.3672337</v>
      </c>
      <c r="AC59" s="23"/>
      <c r="AD59" s="8"/>
      <c r="AE59" s="8"/>
      <c r="AF59" s="8"/>
      <c r="AG59" s="8" t="n">
        <f aca="false">BF59/100*$AG$37</f>
        <v>6043680416.78034</v>
      </c>
      <c r="AH59" s="43" t="n">
        <f aca="false">(AG59-AG58)/AG58</f>
        <v>0.0138143481338492</v>
      </c>
      <c r="AI59" s="43"/>
      <c r="AJ59" s="43" t="n">
        <f aca="false">AB59/AG59</f>
        <v>-0.00959235273365394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0.005404378044374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0.0111915871318146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8" t="n">
        <f aca="false">'Central pensions'!Q60</f>
        <v>116791466.579729</v>
      </c>
      <c r="E60" s="8"/>
      <c r="F60" s="42" t="n">
        <f aca="false">'Central pensions'!I60</f>
        <v>21228231.5377351</v>
      </c>
      <c r="G60" s="8" t="n">
        <f aca="false">'Central pensions'!K60</f>
        <v>1228181.12215652</v>
      </c>
      <c r="H60" s="8" t="n">
        <f aca="false">'Central pensions'!V60</f>
        <v>6757090.16208992</v>
      </c>
      <c r="I60" s="42" t="n">
        <f aca="false">'Central pensions'!M60</f>
        <v>37984.9831594804</v>
      </c>
      <c r="J60" s="8" t="n">
        <f aca="false">'Central pensions'!W60</f>
        <v>208982.169961545</v>
      </c>
      <c r="K60" s="8"/>
      <c r="L60" s="42" t="n">
        <f aca="false">'Central pensions'!N60</f>
        <v>2728794.66364549</v>
      </c>
      <c r="M60" s="42"/>
      <c r="N60" s="42" t="n">
        <f aca="false">'Central pensions'!L60</f>
        <v>942949.871367641</v>
      </c>
      <c r="O60" s="8"/>
      <c r="P60" s="8" t="n">
        <f aca="false">'Central pensions'!X60</f>
        <v>19347560.4588745</v>
      </c>
      <c r="Q60" s="42"/>
      <c r="R60" s="42" t="n">
        <f aca="false">'Central SIPA income'!G55</f>
        <v>17601853.6445255</v>
      </c>
      <c r="S60" s="42"/>
      <c r="T60" s="8" t="n">
        <f aca="false">'Central SIPA income'!J55</f>
        <v>67302212.9924216</v>
      </c>
      <c r="U60" s="8"/>
      <c r="V60" s="42" t="n">
        <f aca="false">'Central SIPA income'!F55</f>
        <v>141952.917148635</v>
      </c>
      <c r="W60" s="42"/>
      <c r="X60" s="42" t="n">
        <f aca="false">'Central SIPA income'!M55</f>
        <v>356544.801715733</v>
      </c>
      <c r="Y60" s="8"/>
      <c r="Z60" s="8" t="n">
        <f aca="false">R60+V60-N60-L60-F60</f>
        <v>-7156169.51107419</v>
      </c>
      <c r="AA60" s="8"/>
      <c r="AB60" s="8" t="n">
        <f aca="false">T60-P60-D60</f>
        <v>-68836814.0461814</v>
      </c>
      <c r="AC60" s="23"/>
      <c r="AD60" s="8"/>
      <c r="AE60" s="8"/>
      <c r="AF60" s="8"/>
      <c r="AG60" s="8" t="n">
        <f aca="false">BF60/100*$AG$37</f>
        <v>6074194127.96377</v>
      </c>
      <c r="AH60" s="43" t="n">
        <f aca="false">(AG60-AG59)/AG59</f>
        <v>0.00504886246114213</v>
      </c>
      <c r="AI60" s="43"/>
      <c r="AJ60" s="43" t="n">
        <f aca="false">AB60/AG60</f>
        <v>-0.0113326661275571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7075.25481395618</v>
      </c>
      <c r="BA60" s="43" t="n">
        <f aca="false">(AZ60-AZ59)/AZ59</f>
        <v>0.00713103658319049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3" t="n">
        <f aca="false">T67/AG67</f>
        <v>0.0130433279434223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8" t="n">
        <f aca="false">'Central pensions'!Q61</f>
        <v>116953873.009469</v>
      </c>
      <c r="E61" s="8"/>
      <c r="F61" s="42" t="n">
        <f aca="false">'Central pensions'!I61</f>
        <v>21257750.8287819</v>
      </c>
      <c r="G61" s="8" t="n">
        <f aca="false">'Central pensions'!K61</f>
        <v>1273983.46654558</v>
      </c>
      <c r="H61" s="8" t="n">
        <f aca="false">'Central pensions'!V61</f>
        <v>7009081.14704212</v>
      </c>
      <c r="I61" s="42" t="n">
        <f aca="false">'Central pensions'!M61</f>
        <v>39401.5505117192</v>
      </c>
      <c r="J61" s="8" t="n">
        <f aca="false">'Central pensions'!W61</f>
        <v>216775.705578624</v>
      </c>
      <c r="K61" s="8"/>
      <c r="L61" s="42" t="n">
        <f aca="false">'Central pensions'!N61</f>
        <v>2689080.78006287</v>
      </c>
      <c r="M61" s="42"/>
      <c r="N61" s="42" t="n">
        <f aca="false">'Central pensions'!L61</f>
        <v>946248.675876133</v>
      </c>
      <c r="O61" s="8"/>
      <c r="P61" s="8" t="n">
        <f aca="false">'Central pensions'!X61</f>
        <v>19159633.9772735</v>
      </c>
      <c r="Q61" s="42"/>
      <c r="R61" s="42" t="n">
        <f aca="false">'Central SIPA income'!G56</f>
        <v>20739449.1814639</v>
      </c>
      <c r="S61" s="42"/>
      <c r="T61" s="8" t="n">
        <f aca="false">'Central SIPA income'!J56</f>
        <v>79299081.4686449</v>
      </c>
      <c r="U61" s="8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8"/>
      <c r="Z61" s="8" t="n">
        <f aca="false">R61+V61-N61-L61-F61</f>
        <v>-4009570.25006337</v>
      </c>
      <c r="AA61" s="8"/>
      <c r="AB61" s="8" t="n">
        <f aca="false">T61-P61-D61</f>
        <v>-56814425.5180975</v>
      </c>
      <c r="AC61" s="23"/>
      <c r="AD61" s="8"/>
      <c r="AE61" s="8"/>
      <c r="AF61" s="8"/>
      <c r="AG61" s="8" t="n">
        <f aca="false">BF61/100*$AG$37</f>
        <v>6103179167.40328</v>
      </c>
      <c r="AH61" s="43" t="n">
        <f aca="false">(AG61-AG60)/AG60</f>
        <v>0.00477183290966593</v>
      </c>
      <c r="AI61" s="43" t="n">
        <f aca="false">(AG61-AG57)/AG57</f>
        <v>0.0298786875381275</v>
      </c>
      <c r="AJ61" s="43" t="n">
        <f aca="false">AB61/AG61</f>
        <v>-0.00930898863686323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7088.53446860739</v>
      </c>
      <c r="BA61" s="43" t="n">
        <f aca="false">(AZ61-AZ60)/AZ60</f>
        <v>0.00187691539038565</v>
      </c>
      <c r="BB61" s="7"/>
      <c r="BC61" s="7"/>
      <c r="BD61" s="7"/>
      <c r="BE61" s="7"/>
      <c r="BF61" s="7" t="n">
        <f aca="false">BF60*(1+AY61)*(1+BA61)*(1-BE61)</f>
        <v>116.225796578403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0.0111868261019318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35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7393457.93395508</v>
      </c>
      <c r="I62" s="35" t="n">
        <f aca="false">'Central pensions'!M62</f>
        <v>41562.3246656142</v>
      </c>
      <c r="J62" s="6" t="n">
        <f aca="false">'Central pensions'!W62</f>
        <v>228663.64744191</v>
      </c>
      <c r="K62" s="6"/>
      <c r="L62" s="35" t="n">
        <f aca="false">'Central pensions'!N62</f>
        <v>3238413.27107492</v>
      </c>
      <c r="M62" s="35"/>
      <c r="N62" s="35" t="n">
        <f aca="false">'Central pensions'!L62</f>
        <v>952177.688647348</v>
      </c>
      <c r="O62" s="6"/>
      <c r="P62" s="6" t="n">
        <f aca="false">'Central pensions'!X62</f>
        <v>22042742.5634775</v>
      </c>
      <c r="Q62" s="35"/>
      <c r="R62" s="35" t="n">
        <f aca="false">'Central SIPA income'!G57</f>
        <v>17887298.7766196</v>
      </c>
      <c r="S62" s="35"/>
      <c r="T62" s="6" t="n">
        <f aca="false">'Central SIPA income'!J57</f>
        <v>68393637.1949986</v>
      </c>
      <c r="U62" s="6"/>
      <c r="V62" s="35" t="n">
        <f aca="false">'Central SIPA income'!F57</f>
        <v>145723.770207909</v>
      </c>
      <c r="W62" s="35"/>
      <c r="X62" s="35" t="n">
        <f aca="false">'Central SIPA income'!M57</f>
        <v>366016.097433525</v>
      </c>
      <c r="Y62" s="6"/>
      <c r="Z62" s="6" t="n">
        <f aca="false">R62+V62-N62-L62-F62</f>
        <v>-7511460.41680769</v>
      </c>
      <c r="AA62" s="6"/>
      <c r="AB62" s="6" t="n">
        <f aca="false">T62-P62-D62</f>
        <v>-71131918.7572862</v>
      </c>
      <c r="AC62" s="23"/>
      <c r="AD62" s="6"/>
      <c r="AE62" s="6"/>
      <c r="AF62" s="6"/>
      <c r="AG62" s="6" t="n">
        <f aca="false">BF62/100*$AG$37</f>
        <v>6166822204.0401</v>
      </c>
      <c r="AH62" s="36" t="n">
        <f aca="false">(AG62-AG61)/AG61</f>
        <v>0.0104278499600232</v>
      </c>
      <c r="AI62" s="36"/>
      <c r="AJ62" s="36" t="n">
        <f aca="false">AB62/AG62</f>
        <v>-0.0115346148151774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0.00835132030166326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7157.19879359493</v>
      </c>
      <c r="BA62" s="36" t="n">
        <f aca="false">(AZ62-AZ61)/AZ61</f>
        <v>0.00968667434596333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0.0131586366049018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8" t="n">
        <f aca="false">'Central pensions'!Q63</f>
        <v>117698989.222706</v>
      </c>
      <c r="E63" s="8"/>
      <c r="F63" s="42" t="n">
        <f aca="false">'Central pensions'!I63</f>
        <v>21393184.5206461</v>
      </c>
      <c r="G63" s="8" t="n">
        <f aca="false">'Central pensions'!K63</f>
        <v>1396901.45466681</v>
      </c>
      <c r="H63" s="8" t="n">
        <f aca="false">'Central pensions'!V63</f>
        <v>7685339.65101547</v>
      </c>
      <c r="I63" s="42" t="n">
        <f aca="false">'Central pensions'!M63</f>
        <v>43203.1377732004</v>
      </c>
      <c r="J63" s="8" t="n">
        <f aca="false">'Central pensions'!W63</f>
        <v>237690.917041716</v>
      </c>
      <c r="K63" s="8"/>
      <c r="L63" s="42" t="n">
        <f aca="false">'Central pensions'!N63</f>
        <v>2659292.10664834</v>
      </c>
      <c r="M63" s="42"/>
      <c r="N63" s="42" t="n">
        <f aca="false">'Central pensions'!L63</f>
        <v>955575.025185589</v>
      </c>
      <c r="O63" s="8"/>
      <c r="P63" s="8" t="n">
        <f aca="false">'Central pensions'!X63</f>
        <v>19056371.2314988</v>
      </c>
      <c r="Q63" s="42"/>
      <c r="R63" s="42" t="n">
        <f aca="false">'Central SIPA income'!G58</f>
        <v>21190522.7619396</v>
      </c>
      <c r="S63" s="42"/>
      <c r="T63" s="8" t="n">
        <f aca="false">'Central SIPA income'!J58</f>
        <v>81023800.3989078</v>
      </c>
      <c r="U63" s="8"/>
      <c r="V63" s="42" t="n">
        <f aca="false">'Central SIPA income'!F58</f>
        <v>145745.177683557</v>
      </c>
      <c r="W63" s="42"/>
      <c r="X63" s="42" t="n">
        <f aca="false">'Central SIPA income'!M58</f>
        <v>366069.866840408</v>
      </c>
      <c r="Y63" s="8"/>
      <c r="Z63" s="8" t="n">
        <f aca="false">R63+V63-N63-L63-F63</f>
        <v>-3671783.71285682</v>
      </c>
      <c r="AA63" s="8"/>
      <c r="AB63" s="8" t="n">
        <f aca="false">T63-P63-D63</f>
        <v>-55731560.0552971</v>
      </c>
      <c r="AC63" s="23"/>
      <c r="AD63" s="8"/>
      <c r="AE63" s="8"/>
      <c r="AF63" s="8"/>
      <c r="AG63" s="8" t="n">
        <f aca="false">BF63/100*$AG$37</f>
        <v>6210413448.02128</v>
      </c>
      <c r="AH63" s="43" t="n">
        <f aca="false">(AG63-AG62)/AG62</f>
        <v>0.0070686720873224</v>
      </c>
      <c r="AI63" s="43"/>
      <c r="AJ63" s="43" t="n">
        <f aca="false">AB63/AG63</f>
        <v>-0.00897388885969483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7176.09020163016</v>
      </c>
      <c r="BA63" s="43" t="n">
        <f aca="false">(AZ63-AZ62)/AZ62</f>
        <v>0.00263949745983575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3" t="n">
        <f aca="false">T70/AG70</f>
        <v>0.0112834202382437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8" t="n">
        <f aca="false">'Central pensions'!Q64</f>
        <v>118279963.083395</v>
      </c>
      <c r="E64" s="8"/>
      <c r="F64" s="42" t="n">
        <f aca="false">'Central pensions'!I64</f>
        <v>21498783.3969446</v>
      </c>
      <c r="G64" s="8" t="n">
        <f aca="false">'Central pensions'!K64</f>
        <v>1439410.95306063</v>
      </c>
      <c r="H64" s="8" t="n">
        <f aca="false">'Central pensions'!V64</f>
        <v>7919214.36884855</v>
      </c>
      <c r="I64" s="42" t="n">
        <f aca="false">'Central pensions'!M64</f>
        <v>44517.8645276486</v>
      </c>
      <c r="J64" s="8" t="n">
        <f aca="false">'Central pensions'!W64</f>
        <v>244924.155737585</v>
      </c>
      <c r="K64" s="8"/>
      <c r="L64" s="42" t="n">
        <f aca="false">'Central pensions'!N64</f>
        <v>2587079.9344034</v>
      </c>
      <c r="M64" s="42"/>
      <c r="N64" s="42" t="n">
        <f aca="false">'Central pensions'!L64</f>
        <v>962332.119531237</v>
      </c>
      <c r="O64" s="8"/>
      <c r="P64" s="8" t="n">
        <f aca="false">'Central pensions'!X64</f>
        <v>18718837.4658622</v>
      </c>
      <c r="Q64" s="42"/>
      <c r="R64" s="42" t="n">
        <f aca="false">'Central SIPA income'!G59</f>
        <v>18186790.6514308</v>
      </c>
      <c r="S64" s="42"/>
      <c r="T64" s="8" t="n">
        <f aca="false">'Central SIPA income'!J59</f>
        <v>69538770.3358089</v>
      </c>
      <c r="U64" s="8"/>
      <c r="V64" s="42" t="n">
        <f aca="false">'Central SIPA income'!F59</f>
        <v>148641.870476704</v>
      </c>
      <c r="W64" s="42"/>
      <c r="X64" s="42" t="n">
        <f aca="false">'Central SIPA income'!M59</f>
        <v>373345.523997088</v>
      </c>
      <c r="Y64" s="8"/>
      <c r="Z64" s="8" t="n">
        <f aca="false">R64+V64-N64-L64-F64</f>
        <v>-6712762.92897178</v>
      </c>
      <c r="AA64" s="8"/>
      <c r="AB64" s="8" t="n">
        <f aca="false">T64-P64-D64</f>
        <v>-67460030.2134485</v>
      </c>
      <c r="AC64" s="23"/>
      <c r="AD64" s="8"/>
      <c r="AE64" s="8"/>
      <c r="AF64" s="8"/>
      <c r="AG64" s="8" t="n">
        <f aca="false">BF64/100*$AG$37</f>
        <v>6254056275.12584</v>
      </c>
      <c r="AH64" s="43" t="n">
        <f aca="false">(AG64-AG63)/AG63</f>
        <v>0.00702736258541053</v>
      </c>
      <c r="AI64" s="43"/>
      <c r="AJ64" s="43" t="n">
        <f aca="false">AB64/AG64</f>
        <v>-0.0107866042846075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7197.15451726513</v>
      </c>
      <c r="BA64" s="43" t="n">
        <f aca="false">(AZ64-AZ63)/AZ63</f>
        <v>0.0029353471100713</v>
      </c>
      <c r="BB64" s="7"/>
      <c r="BC64" s="7"/>
      <c r="BD64" s="7"/>
      <c r="BE64" s="7"/>
      <c r="BF64" s="7" t="n">
        <f aca="false">BF63*(1+AY64)*(1+BA64)*(1-BE64)</f>
        <v>119.099022408665</v>
      </c>
      <c r="BG64" s="7"/>
      <c r="BH64" s="0" t="n">
        <f aca="false">BH63+1</f>
        <v>33</v>
      </c>
      <c r="BI64" s="43" t="n">
        <f aca="false">T71/AG71</f>
        <v>0.0132298673702476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8" t="n">
        <f aca="false">'Central pensions'!Q65</f>
        <v>118583190.746076</v>
      </c>
      <c r="E65" s="8"/>
      <c r="F65" s="42" t="n">
        <f aca="false">'Central pensions'!I65</f>
        <v>21553898.6140109</v>
      </c>
      <c r="G65" s="8" t="n">
        <f aca="false">'Central pensions'!K65</f>
        <v>1552491.65662811</v>
      </c>
      <c r="H65" s="8" t="n">
        <f aca="false">'Central pensions'!V65</f>
        <v>8541351.03567529</v>
      </c>
      <c r="I65" s="42" t="n">
        <f aca="false">'Central pensions'!M65</f>
        <v>48015.2058750957</v>
      </c>
      <c r="J65" s="8" t="n">
        <f aca="false">'Central pensions'!W65</f>
        <v>264165.495948718</v>
      </c>
      <c r="K65" s="8"/>
      <c r="L65" s="42" t="n">
        <f aca="false">'Central pensions'!N65</f>
        <v>2611741.83323118</v>
      </c>
      <c r="M65" s="42"/>
      <c r="N65" s="42" t="n">
        <f aca="false">'Central pensions'!L65</f>
        <v>966560.30845077</v>
      </c>
      <c r="O65" s="8"/>
      <c r="P65" s="8" t="n">
        <f aca="false">'Central pensions'!X65</f>
        <v>18870070.4240351</v>
      </c>
      <c r="Q65" s="42"/>
      <c r="R65" s="42" t="n">
        <f aca="false">'Central SIPA income'!G60</f>
        <v>21554723.343732</v>
      </c>
      <c r="S65" s="42"/>
      <c r="T65" s="8" t="n">
        <f aca="false">'Central SIPA income'!J60</f>
        <v>82416352.8892746</v>
      </c>
      <c r="U65" s="8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8"/>
      <c r="Z65" s="8" t="n">
        <f aca="false">R65+V65-N65-L65-F65</f>
        <v>-3428628.41735974</v>
      </c>
      <c r="AA65" s="8"/>
      <c r="AB65" s="8" t="n">
        <f aca="false">T65-P65-D65</f>
        <v>-55036908.2808364</v>
      </c>
      <c r="AC65" s="23"/>
      <c r="AD65" s="8"/>
      <c r="AE65" s="8"/>
      <c r="AF65" s="8"/>
      <c r="AG65" s="8" t="n">
        <f aca="false">BF65/100*$AG$37</f>
        <v>6309601029.1007</v>
      </c>
      <c r="AH65" s="43" t="n">
        <f aca="false">(AG65-AG64)/AG64</f>
        <v>0.00888139657389692</v>
      </c>
      <c r="AI65" s="43" t="n">
        <f aca="false">(AG65-AG61)/AG61</f>
        <v>0.0338220222666741</v>
      </c>
      <c r="AJ65" s="43" t="n">
        <f aca="false">AB65/AG65</f>
        <v>-0.00872272399268972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7218.75144885262</v>
      </c>
      <c r="BA65" s="43" t="n">
        <f aca="false">(AZ65-AZ64)/AZ64</f>
        <v>0.00300075974965935</v>
      </c>
      <c r="BB65" s="7"/>
      <c r="BC65" s="7"/>
      <c r="BD65" s="7"/>
      <c r="BE65" s="7"/>
      <c r="BF65" s="7" t="n">
        <f aca="false">BF64*(1+AY65)*(1+BA65)*(1-BE65)</f>
        <v>120.156788058239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0.01131517854888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35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8799482.53148382</v>
      </c>
      <c r="I66" s="35" t="n">
        <f aca="false">'Central pensions'!M66</f>
        <v>49466.2921098527</v>
      </c>
      <c r="J66" s="6" t="n">
        <f aca="false">'Central pensions'!W66</f>
        <v>272148.944272695</v>
      </c>
      <c r="K66" s="6"/>
      <c r="L66" s="35" t="n">
        <f aca="false">'Central pensions'!N66</f>
        <v>3172186.23481454</v>
      </c>
      <c r="M66" s="35"/>
      <c r="N66" s="35" t="n">
        <f aca="false">'Central pensions'!L66</f>
        <v>974275.595644269</v>
      </c>
      <c r="O66" s="6"/>
      <c r="P66" s="6" t="n">
        <f aca="false">'Central pensions'!X66</f>
        <v>21820666.3218527</v>
      </c>
      <c r="Q66" s="35"/>
      <c r="R66" s="35" t="n">
        <f aca="false">'Central SIPA income'!G61</f>
        <v>18712039.0767035</v>
      </c>
      <c r="S66" s="35"/>
      <c r="T66" s="6" t="n">
        <f aca="false">'Central SIPA income'!J61</f>
        <v>71547103.2140129</v>
      </c>
      <c r="U66" s="6"/>
      <c r="V66" s="35" t="n">
        <f aca="false">'Central SIPA income'!F61</f>
        <v>149018.224512584</v>
      </c>
      <c r="W66" s="35"/>
      <c r="X66" s="35" t="n">
        <f aca="false">'Central SIPA income'!M61</f>
        <v>374290.816829338</v>
      </c>
      <c r="Y66" s="6"/>
      <c r="Z66" s="6" t="n">
        <f aca="false">R66+V66-N66-L66-F66</f>
        <v>-6953801.77395697</v>
      </c>
      <c r="AA66" s="6"/>
      <c r="AB66" s="6" t="n">
        <f aca="false">T66-P66-D66</f>
        <v>-69486691.5374876</v>
      </c>
      <c r="AC66" s="23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0.0132076867272426</v>
      </c>
      <c r="AI66" s="36"/>
      <c r="AJ66" s="36" t="n">
        <f aca="false">AB66/AG66</f>
        <v>-0.0108692920874399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0.00874784554797269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0.00715028217935051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0.0132822726721456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8" t="n">
        <f aca="false">'Central pensions'!Q67</f>
        <v>119841942.869931</v>
      </c>
      <c r="E67" s="8"/>
      <c r="F67" s="42" t="n">
        <f aca="false">'Central pensions'!I67</f>
        <v>21782691.7126537</v>
      </c>
      <c r="G67" s="8" t="n">
        <f aca="false">'Central pensions'!K67</f>
        <v>1678438.64940848</v>
      </c>
      <c r="H67" s="8" t="n">
        <f aca="false">'Central pensions'!V67</f>
        <v>9234274.22958234</v>
      </c>
      <c r="I67" s="42" t="n">
        <f aca="false">'Central pensions'!M67</f>
        <v>51910.4736930453</v>
      </c>
      <c r="J67" s="8" t="n">
        <f aca="false">'Central pensions'!W67</f>
        <v>285596.110193266</v>
      </c>
      <c r="K67" s="8"/>
      <c r="L67" s="42" t="n">
        <f aca="false">'Central pensions'!N67</f>
        <v>2631343.85514276</v>
      </c>
      <c r="M67" s="42"/>
      <c r="N67" s="42" t="n">
        <f aca="false">'Central pensions'!L67</f>
        <v>981788.416977041</v>
      </c>
      <c r="O67" s="8"/>
      <c r="P67" s="8" t="n">
        <f aca="false">'Central pensions'!X67</f>
        <v>19055565.9690116</v>
      </c>
      <c r="Q67" s="42"/>
      <c r="R67" s="42" t="n">
        <f aca="false">'Central SIPA income'!G62</f>
        <v>21890566.8692996</v>
      </c>
      <c r="S67" s="42"/>
      <c r="T67" s="8" t="n">
        <f aca="false">'Central SIPA income'!J62</f>
        <v>83700479.7174116</v>
      </c>
      <c r="U67" s="8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8"/>
      <c r="Z67" s="8" t="n">
        <f aca="false">R67+V67-N67-L67-F67</f>
        <v>-3351509.62874731</v>
      </c>
      <c r="AA67" s="8"/>
      <c r="AB67" s="8" t="n">
        <f aca="false">T67-P67-D67</f>
        <v>-55197029.1215309</v>
      </c>
      <c r="AC67" s="23"/>
      <c r="AD67" s="8"/>
      <c r="AE67" s="8"/>
      <c r="AF67" s="8"/>
      <c r="AG67" s="8" t="n">
        <f aca="false">BF67/100*$AG$37</f>
        <v>6417110731.28554</v>
      </c>
      <c r="AH67" s="43" t="n">
        <f aca="false">(AG67-AG66)/AG66</f>
        <v>0.00378143429319178</v>
      </c>
      <c r="AI67" s="43"/>
      <c r="AJ67" s="43" t="n">
        <f aca="false">AB67/AG67</f>
        <v>-0.00860153914010352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0.00177933076714164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0.0113610986927956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8" t="n">
        <f aca="false">'Central pensions'!Q68</f>
        <v>120313361.407474</v>
      </c>
      <c r="E68" s="8"/>
      <c r="F68" s="42" t="n">
        <f aca="false">'Central pensions'!I68</f>
        <v>21868377.6121395</v>
      </c>
      <c r="G68" s="8" t="n">
        <f aca="false">'Central pensions'!K68</f>
        <v>1728593.27343409</v>
      </c>
      <c r="H68" s="8" t="n">
        <f aca="false">'Central pensions'!V68</f>
        <v>9510210.17296482</v>
      </c>
      <c r="I68" s="42" t="n">
        <f aca="false">'Central pensions'!M68</f>
        <v>53461.6476319823</v>
      </c>
      <c r="J68" s="8" t="n">
        <f aca="false">'Central pensions'!W68</f>
        <v>294130.211534995</v>
      </c>
      <c r="K68" s="8"/>
      <c r="L68" s="42" t="n">
        <f aca="false">'Central pensions'!N68</f>
        <v>2630404.15697475</v>
      </c>
      <c r="M68" s="42"/>
      <c r="N68" s="42" t="n">
        <f aca="false">'Central pensions'!L68</f>
        <v>987622.588751756</v>
      </c>
      <c r="O68" s="8"/>
      <c r="P68" s="8" t="n">
        <f aca="false">'Central pensions'!X68</f>
        <v>19082787.7624961</v>
      </c>
      <c r="Q68" s="42"/>
      <c r="R68" s="42" t="n">
        <f aca="false">'Central SIPA income'!G63</f>
        <v>18925194.9150257</v>
      </c>
      <c r="S68" s="42"/>
      <c r="T68" s="8" t="n">
        <f aca="false">'Central SIPA income'!J63</f>
        <v>72362123.0364167</v>
      </c>
      <c r="U68" s="8"/>
      <c r="V68" s="42" t="n">
        <f aca="false">'Central SIPA income'!F63</f>
        <v>153213.829847658</v>
      </c>
      <c r="W68" s="42"/>
      <c r="X68" s="42" t="n">
        <f aca="false">'Central SIPA income'!M63</f>
        <v>384828.96780446</v>
      </c>
      <c r="Y68" s="8"/>
      <c r="Z68" s="8" t="n">
        <f aca="false">R68+V68-N68-L68-F68</f>
        <v>-6407995.61299267</v>
      </c>
      <c r="AA68" s="8"/>
      <c r="AB68" s="8" t="n">
        <f aca="false">T68-P68-D68</f>
        <v>-67034026.1335537</v>
      </c>
      <c r="AC68" s="23"/>
      <c r="AD68" s="8"/>
      <c r="AE68" s="8"/>
      <c r="AF68" s="8"/>
      <c r="AG68" s="8" t="n">
        <f aca="false">BF68/100*$AG$37</f>
        <v>6468512371.34374</v>
      </c>
      <c r="AH68" s="43" t="n">
        <f aca="false">(AG68-AG67)/AG67</f>
        <v>0.0080100908665319</v>
      </c>
      <c r="AI68" s="43"/>
      <c r="AJ68" s="43" t="n">
        <f aca="false">AB68/AG68</f>
        <v>-0.010363128689453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8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0.00634975581578709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0.0133284618661401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8" t="n">
        <f aca="false">'Central pensions'!Q69</f>
        <v>120379347.550072</v>
      </c>
      <c r="E69" s="8"/>
      <c r="F69" s="42" t="n">
        <f aca="false">'Central pensions'!I69</f>
        <v>21880371.3746495</v>
      </c>
      <c r="G69" s="8" t="n">
        <f aca="false">'Central pensions'!K69</f>
        <v>1828802.39599143</v>
      </c>
      <c r="H69" s="8" t="n">
        <f aca="false">'Central pensions'!V69</f>
        <v>10061531.1988042</v>
      </c>
      <c r="I69" s="42" t="n">
        <f aca="false">'Central pensions'!M69</f>
        <v>56560.8988450961</v>
      </c>
      <c r="J69" s="8" t="n">
        <f aca="false">'Central pensions'!W69</f>
        <v>311181.377282605</v>
      </c>
      <c r="K69" s="8"/>
      <c r="L69" s="42" t="n">
        <f aca="false">'Central pensions'!N69</f>
        <v>2591096.00810784</v>
      </c>
      <c r="M69" s="42"/>
      <c r="N69" s="42" t="n">
        <f aca="false">'Central pensions'!L69</f>
        <v>990210.531045001</v>
      </c>
      <c r="O69" s="8"/>
      <c r="P69" s="8" t="n">
        <f aca="false">'Central pensions'!X69</f>
        <v>18893055.6860937</v>
      </c>
      <c r="Q69" s="42"/>
      <c r="R69" s="42" t="n">
        <f aca="false">'Central SIPA income'!G64</f>
        <v>22483420.0577104</v>
      </c>
      <c r="S69" s="42"/>
      <c r="T69" s="8" t="n">
        <f aca="false">'Central SIPA income'!J64</f>
        <v>85967305.2668938</v>
      </c>
      <c r="U69" s="8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8"/>
      <c r="Z69" s="8" t="n">
        <f aca="false">R69+V69-N69-L69-F69</f>
        <v>-2824765.90757993</v>
      </c>
      <c r="AA69" s="8"/>
      <c r="AB69" s="8" t="n">
        <f aca="false">T69-P69-D69</f>
        <v>-53305097.9692723</v>
      </c>
      <c r="AC69" s="23"/>
      <c r="AD69" s="8"/>
      <c r="AE69" s="8"/>
      <c r="AF69" s="8"/>
      <c r="AG69" s="8" t="n">
        <f aca="false">BF69/100*$AG$37</f>
        <v>6533146848.57771</v>
      </c>
      <c r="AH69" s="43" t="n">
        <f aca="false">(AG69-AG68)/AG68</f>
        <v>0.00999217030492445</v>
      </c>
      <c r="AI69" s="43" t="n">
        <f aca="false">(AG69-AG65)/AG65</f>
        <v>0.0354294698580771</v>
      </c>
      <c r="AJ69" s="43" t="n">
        <f aca="false">AB69/AG69</f>
        <v>-0.00815917645887249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0.00610068133216939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0.0114144065083361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35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35" t="n">
        <f aca="false">'Central pensions'!M70</f>
        <v>58816.9304877929</v>
      </c>
      <c r="J70" s="6" t="n">
        <f aca="false">'Central pensions'!W70</f>
        <v>323593.397743775</v>
      </c>
      <c r="K70" s="6"/>
      <c r="L70" s="35" t="n">
        <f aca="false">'Central pensions'!N70</f>
        <v>3152436.47166032</v>
      </c>
      <c r="M70" s="35"/>
      <c r="N70" s="35" t="n">
        <f aca="false">'Central pensions'!L70</f>
        <v>997190.108554345</v>
      </c>
      <c r="O70" s="6"/>
      <c r="P70" s="6" t="n">
        <f aca="false">'Central pensions'!X70</f>
        <v>21844253.5961159</v>
      </c>
      <c r="Q70" s="35"/>
      <c r="R70" s="35" t="n">
        <f aca="false">'Central SIPA income'!G65</f>
        <v>19486390.9336829</v>
      </c>
      <c r="S70" s="35"/>
      <c r="T70" s="6" t="n">
        <f aca="false">'Central SIPA income'!J65</f>
        <v>74507904.6535656</v>
      </c>
      <c r="U70" s="6"/>
      <c r="V70" s="35" t="n">
        <f aca="false">'Central SIPA income'!F65</f>
        <v>149247.323744645</v>
      </c>
      <c r="W70" s="35"/>
      <c r="X70" s="35" t="n">
        <f aca="false">'Central SIPA income'!M65</f>
        <v>374866.248049134</v>
      </c>
      <c r="Y70" s="6"/>
      <c r="Z70" s="6" t="n">
        <f aca="false">R70+V70-N70-L70-F70</f>
        <v>-6511069.20964574</v>
      </c>
      <c r="AA70" s="6"/>
      <c r="AB70" s="6" t="n">
        <f aca="false">T70-P70-D70</f>
        <v>-68357797.793924</v>
      </c>
      <c r="AC70" s="23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0.0107393332620618</v>
      </c>
      <c r="AI70" s="36"/>
      <c r="AJ70" s="36" t="n">
        <f aca="false">AB70/AG70</f>
        <v>-0.01035205274737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0.00862493946637521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0.00789005962051239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0.0133908450721876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8" t="n">
        <f aca="false">'Central pensions'!Q71</f>
        <v>121403763.91062</v>
      </c>
      <c r="E71" s="8"/>
      <c r="F71" s="42" t="n">
        <f aca="false">'Central pensions'!I71</f>
        <v>22066571.1744261</v>
      </c>
      <c r="G71" s="8" t="n">
        <f aca="false">'Central pensions'!K71</f>
        <v>1965387.55882429</v>
      </c>
      <c r="H71" s="8" t="n">
        <f aca="false">'Central pensions'!V71</f>
        <v>10812982.4655724</v>
      </c>
      <c r="I71" s="42" t="n">
        <f aca="false">'Central pensions'!M71</f>
        <v>60785.1822316793</v>
      </c>
      <c r="J71" s="8" t="n">
        <f aca="false">'Central pensions'!W71</f>
        <v>334422.138110488</v>
      </c>
      <c r="K71" s="8"/>
      <c r="L71" s="42" t="n">
        <f aca="false">'Central pensions'!N71</f>
        <v>2578881.85317229</v>
      </c>
      <c r="M71" s="42"/>
      <c r="N71" s="42" t="n">
        <f aca="false">'Central pensions'!L71</f>
        <v>1002178.96861806</v>
      </c>
      <c r="O71" s="8"/>
      <c r="P71" s="8" t="n">
        <f aca="false">'Central pensions'!X71</f>
        <v>18895523.1903365</v>
      </c>
      <c r="Q71" s="42"/>
      <c r="R71" s="42" t="n">
        <f aca="false">'Central SIPA income'!G66</f>
        <v>22971652.7430873</v>
      </c>
      <c r="S71" s="42"/>
      <c r="T71" s="8" t="n">
        <f aca="false">'Central SIPA income'!J66</f>
        <v>87834105.2553895</v>
      </c>
      <c r="U71" s="8"/>
      <c r="V71" s="42" t="n">
        <f aca="false">'Central SIPA income'!F66</f>
        <v>151819.726189782</v>
      </c>
      <c r="W71" s="42"/>
      <c r="X71" s="42" t="n">
        <f aca="false">'Central SIPA income'!M66</f>
        <v>381327.381347113</v>
      </c>
      <c r="Y71" s="8"/>
      <c r="Z71" s="8" t="n">
        <f aca="false">R71+V71-N71-L71-F71</f>
        <v>-2524159.5269393</v>
      </c>
      <c r="AA71" s="8"/>
      <c r="AB71" s="8" t="n">
        <f aca="false">T71-P71-D71</f>
        <v>-52465181.8455673</v>
      </c>
      <c r="AC71" s="23"/>
      <c r="AD71" s="8"/>
      <c r="AE71" s="8"/>
      <c r="AF71" s="8"/>
      <c r="AG71" s="8" t="n">
        <f aca="false">BF71/100*$AG$37</f>
        <v>6639076779.62956</v>
      </c>
      <c r="AH71" s="43" t="n">
        <f aca="false">(AG71-AG70)/AG70</f>
        <v>0.00541672251872635</v>
      </c>
      <c r="AI71" s="43"/>
      <c r="AJ71" s="43" t="n">
        <f aca="false">AB71/AG71</f>
        <v>-0.00790248156288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0.00240487494449159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0.0114723253504061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8" t="n">
        <f aca="false">'Central pensions'!Q72</f>
        <v>121847776.934856</v>
      </c>
      <c r="E72" s="8"/>
      <c r="F72" s="42" t="n">
        <f aca="false">'Central pensions'!I72</f>
        <v>22147275.7974629</v>
      </c>
      <c r="G72" s="8" t="n">
        <f aca="false">'Central pensions'!K72</f>
        <v>2032598.647771</v>
      </c>
      <c r="H72" s="8" t="n">
        <f aca="false">'Central pensions'!V72</f>
        <v>11182758.04648</v>
      </c>
      <c r="I72" s="42" t="n">
        <f aca="false">'Central pensions'!M72</f>
        <v>62863.8757042577</v>
      </c>
      <c r="J72" s="8" t="n">
        <f aca="false">'Central pensions'!W72</f>
        <v>345858.496282886</v>
      </c>
      <c r="K72" s="8"/>
      <c r="L72" s="42" t="n">
        <f aca="false">'Central pensions'!N72</f>
        <v>2579901.36615696</v>
      </c>
      <c r="M72" s="42"/>
      <c r="N72" s="42" t="n">
        <f aca="false">'Central pensions'!L72</f>
        <v>1007728.64300761</v>
      </c>
      <c r="O72" s="8"/>
      <c r="P72" s="8" t="n">
        <f aca="false">'Central pensions'!X72</f>
        <v>18931346.1191331</v>
      </c>
      <c r="Q72" s="42"/>
      <c r="R72" s="42" t="n">
        <f aca="false">'Central SIPA income'!G67</f>
        <v>19865574.6504537</v>
      </c>
      <c r="S72" s="42"/>
      <c r="T72" s="8" t="n">
        <f aca="false">'Central SIPA income'!J67</f>
        <v>75957746.459136</v>
      </c>
      <c r="U72" s="8"/>
      <c r="V72" s="42" t="n">
        <f aca="false">'Central SIPA income'!F67</f>
        <v>154047.010089438</v>
      </c>
      <c r="W72" s="42"/>
      <c r="X72" s="42" t="n">
        <f aca="false">'Central SIPA income'!M67</f>
        <v>386921.676359284</v>
      </c>
      <c r="Y72" s="8"/>
      <c r="Z72" s="8" t="n">
        <f aca="false">R72+V72-N72-L72-F72</f>
        <v>-5715284.14608441</v>
      </c>
      <c r="AA72" s="8"/>
      <c r="AB72" s="8" t="n">
        <f aca="false">T72-P72-D72</f>
        <v>-64821376.5948529</v>
      </c>
      <c r="AC72" s="23"/>
      <c r="AD72" s="8"/>
      <c r="AE72" s="8"/>
      <c r="AF72" s="8"/>
      <c r="AG72" s="8" t="n">
        <f aca="false">BF72/100*$AG$37</f>
        <v>6712907457.09481</v>
      </c>
      <c r="AH72" s="43" t="n">
        <f aca="false">(AG72-AG71)/AG71</f>
        <v>0.011120624134335</v>
      </c>
      <c r="AI72" s="43"/>
      <c r="AJ72" s="43" t="n">
        <f aca="false">AB72/AG72</f>
        <v>-0.00965622973490327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8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0.00655858675947986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0.0134843561647305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8" t="n">
        <f aca="false">'Central pensions'!Q73</f>
        <v>121900470.635828</v>
      </c>
      <c r="E73" s="8"/>
      <c r="F73" s="42" t="n">
        <f aca="false">'Central pensions'!I73</f>
        <v>22156853.5013618</v>
      </c>
      <c r="G73" s="8" t="n">
        <f aca="false">'Central pensions'!K73</f>
        <v>2116650.14555825</v>
      </c>
      <c r="H73" s="8" t="n">
        <f aca="false">'Central pensions'!V73</f>
        <v>11645184.5881043</v>
      </c>
      <c r="I73" s="42" t="n">
        <f aca="false">'Central pensions'!M73</f>
        <v>65463.4065636569</v>
      </c>
      <c r="J73" s="8" t="n">
        <f aca="false">'Central pensions'!W73</f>
        <v>360160.348085699</v>
      </c>
      <c r="K73" s="8"/>
      <c r="L73" s="42" t="n">
        <f aca="false">'Central pensions'!N73</f>
        <v>2556782.08747498</v>
      </c>
      <c r="M73" s="42"/>
      <c r="N73" s="42" t="n">
        <f aca="false">'Central pensions'!L73</f>
        <v>1008944.92771251</v>
      </c>
      <c r="O73" s="8"/>
      <c r="P73" s="8" t="n">
        <f aca="false">'Central pensions'!X73</f>
        <v>18818071.7117323</v>
      </c>
      <c r="Q73" s="42"/>
      <c r="R73" s="42" t="n">
        <f aca="false">'Central SIPA income'!G68</f>
        <v>23487553.4085969</v>
      </c>
      <c r="S73" s="42"/>
      <c r="T73" s="8" t="n">
        <f aca="false">'Central SIPA income'!J68</f>
        <v>89806696.1639532</v>
      </c>
      <c r="U73" s="8"/>
      <c r="V73" s="42" t="n">
        <f aca="false">'Central SIPA income'!F68</f>
        <v>154590.098764526</v>
      </c>
      <c r="W73" s="42"/>
      <c r="X73" s="42" t="n">
        <f aca="false">'Central SIPA income'!M68</f>
        <v>388285.758534293</v>
      </c>
      <c r="Y73" s="8"/>
      <c r="Z73" s="8" t="n">
        <f aca="false">R73+V73-N73-L73-F73</f>
        <v>-2080437.00918779</v>
      </c>
      <c r="AA73" s="8"/>
      <c r="AB73" s="8" t="n">
        <f aca="false">T73-P73-D73</f>
        <v>-50911846.1836067</v>
      </c>
      <c r="AC73" s="23"/>
      <c r="AD73" s="8"/>
      <c r="AE73" s="8"/>
      <c r="AF73" s="8"/>
      <c r="AG73" s="8" t="n">
        <f aca="false">BF73/100*$AG$37</f>
        <v>6761395310.93108</v>
      </c>
      <c r="AH73" s="43" t="n">
        <f aca="false">(AG73-AG72)/AG72</f>
        <v>0.00722307795037768</v>
      </c>
      <c r="AI73" s="43" t="n">
        <f aca="false">(AG73-AG69)/AG69</f>
        <v>0.034936986362561</v>
      </c>
      <c r="AJ73" s="43" t="n">
        <f aca="false">AB73/AG73</f>
        <v>-0.00752978399314976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7550.59928983838</v>
      </c>
      <c r="BA73" s="43" t="n">
        <f aca="false">(AZ73-AZ72)/AZ72</f>
        <v>0.00685564605203098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0.011471085331251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35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11933268.0156067</v>
      </c>
      <c r="I74" s="35" t="n">
        <f aca="false">'Central pensions'!M74</f>
        <v>67082.8675860362</v>
      </c>
      <c r="J74" s="6" t="n">
        <f aca="false">'Central pensions'!W74</f>
        <v>369070.144812581</v>
      </c>
      <c r="K74" s="6"/>
      <c r="L74" s="35" t="n">
        <f aca="false">'Central pensions'!N74</f>
        <v>3098729.69245496</v>
      </c>
      <c r="M74" s="35"/>
      <c r="N74" s="35" t="n">
        <f aca="false">'Central pensions'!L74</f>
        <v>1015028.88566064</v>
      </c>
      <c r="O74" s="6"/>
      <c r="P74" s="6" t="n">
        <f aca="false">'Central pensions'!X74</f>
        <v>21663712.5518567</v>
      </c>
      <c r="Q74" s="35"/>
      <c r="R74" s="35" t="n">
        <f aca="false">'Central SIPA income'!G69</f>
        <v>20235775.2428082</v>
      </c>
      <c r="S74" s="35"/>
      <c r="T74" s="6" t="n">
        <f aca="false">'Central SIPA income'!J69</f>
        <v>77373240.5099181</v>
      </c>
      <c r="U74" s="6"/>
      <c r="V74" s="35" t="n">
        <f aca="false">'Central SIPA income'!F69</f>
        <v>156985.35884132</v>
      </c>
      <c r="W74" s="35"/>
      <c r="X74" s="35" t="n">
        <f aca="false">'Central SIPA income'!M69</f>
        <v>394301.961274559</v>
      </c>
      <c r="Y74" s="6"/>
      <c r="Z74" s="6" t="n">
        <f aca="false">R74+V74-N74-L74-F74</f>
        <v>-5985783.01958515</v>
      </c>
      <c r="AA74" s="6"/>
      <c r="AB74" s="6" t="n">
        <f aca="false">T74-P74-D74</f>
        <v>-66784750.1755615</v>
      </c>
      <c r="AC74" s="23"/>
      <c r="AD74" s="6"/>
      <c r="AE74" s="6"/>
      <c r="AF74" s="6"/>
      <c r="AG74" s="6" t="n">
        <f aca="false">BF74/100*$AG$37</f>
        <v>6810366021.99247</v>
      </c>
      <c r="AH74" s="36" t="n">
        <f aca="false">(AG74-AG73)/AG73</f>
        <v>0.00724269308469827</v>
      </c>
      <c r="AI74" s="36"/>
      <c r="AJ74" s="36" t="n">
        <f aca="false">AB74/AG74</f>
        <v>-0.00980633786200269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0.00529356117401424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7617.30976267224</v>
      </c>
      <c r="BA74" s="36" t="n">
        <f aca="false">(AZ74-AZ73)/AZ73</f>
        <v>0.00883512291847448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6" t="n">
        <f aca="false">T81/AG81</f>
        <v>0.0133875858108586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8" t="n">
        <f aca="false">'Central pensions'!Q75</f>
        <v>123884283.304751</v>
      </c>
      <c r="E75" s="8"/>
      <c r="F75" s="42" t="n">
        <f aca="false">'Central pensions'!I75</f>
        <v>22517434.9367756</v>
      </c>
      <c r="G75" s="8" t="n">
        <f aca="false">'Central pensions'!K75</f>
        <v>2228746.57504403</v>
      </c>
      <c r="H75" s="8" t="n">
        <f aca="false">'Central pensions'!V75</f>
        <v>12261906.0693414</v>
      </c>
      <c r="I75" s="42" t="n">
        <f aca="false">'Central pensions'!M75</f>
        <v>68930.3064446612</v>
      </c>
      <c r="J75" s="8" t="n">
        <f aca="false">'Central pensions'!W75</f>
        <v>379234.208330149</v>
      </c>
      <c r="K75" s="8"/>
      <c r="L75" s="42" t="n">
        <f aca="false">'Central pensions'!N75</f>
        <v>2546954.38180283</v>
      </c>
      <c r="M75" s="42"/>
      <c r="N75" s="42" t="n">
        <f aca="false">'Central pensions'!L75</f>
        <v>1029864.57093732</v>
      </c>
      <c r="O75" s="8"/>
      <c r="P75" s="8" t="n">
        <f aca="false">'Central pensions'!X75</f>
        <v>18882169.4050108</v>
      </c>
      <c r="Q75" s="42"/>
      <c r="R75" s="42" t="n">
        <f aca="false">'Central SIPA income'!G70</f>
        <v>23758246.6377434</v>
      </c>
      <c r="S75" s="42"/>
      <c r="T75" s="8" t="n">
        <f aca="false">'Central SIPA income'!J70</f>
        <v>90841715.1870371</v>
      </c>
      <c r="U75" s="8"/>
      <c r="V75" s="42" t="n">
        <f aca="false">'Central SIPA income'!F70</f>
        <v>157650.974013996</v>
      </c>
      <c r="W75" s="42"/>
      <c r="X75" s="42" t="n">
        <f aca="false">'Central SIPA income'!M70</f>
        <v>395973.794686141</v>
      </c>
      <c r="Y75" s="8"/>
      <c r="Z75" s="8" t="n">
        <f aca="false">R75+V75-N75-L75-F75</f>
        <v>-2178356.27775828</v>
      </c>
      <c r="AA75" s="8"/>
      <c r="AB75" s="8" t="n">
        <f aca="false">T75-P75-D75</f>
        <v>-51924737.5227248</v>
      </c>
      <c r="AC75" s="23"/>
      <c r="AD75" s="8"/>
      <c r="AE75" s="8"/>
      <c r="AF75" s="8"/>
      <c r="AG75" s="8" t="n">
        <f aca="false">BF75/100*$AG$37</f>
        <v>6815618793.77947</v>
      </c>
      <c r="AH75" s="43" t="n">
        <f aca="false">(AG75-AG74)/AG74</f>
        <v>0.000771290672194901</v>
      </c>
      <c r="AI75" s="43"/>
      <c r="AJ75" s="43" t="n">
        <f aca="false">AB75/AG75</f>
        <v>-0.00761849203921379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7618.80198577028</v>
      </c>
      <c r="BA75" s="43" t="n">
        <f aca="false">(AZ75-AZ74)/AZ74</f>
        <v>0.000195898964927679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3" t="n">
        <f aca="false">T82/AG82</f>
        <v>0.0114554956403268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8" t="n">
        <f aca="false">'Central pensions'!Q76</f>
        <v>125092142.683891</v>
      </c>
      <c r="E76" s="8"/>
      <c r="F76" s="42" t="n">
        <f aca="false">'Central pensions'!I76</f>
        <v>22736977.6766375</v>
      </c>
      <c r="G76" s="8" t="n">
        <f aca="false">'Central pensions'!K76</f>
        <v>2273398.30459916</v>
      </c>
      <c r="H76" s="8" t="n">
        <f aca="false">'Central pensions'!V76</f>
        <v>12507566.7109636</v>
      </c>
      <c r="I76" s="42" t="n">
        <f aca="false">'Central pensions'!M76</f>
        <v>70311.2877711086</v>
      </c>
      <c r="J76" s="8" t="n">
        <f aca="false">'Central pensions'!W76</f>
        <v>386831.960132898</v>
      </c>
      <c r="K76" s="8"/>
      <c r="L76" s="42" t="n">
        <f aca="false">'Central pensions'!N76</f>
        <v>2516257.49644901</v>
      </c>
      <c r="M76" s="42"/>
      <c r="N76" s="42" t="n">
        <f aca="false">'Central pensions'!L76</f>
        <v>1042718.03568294</v>
      </c>
      <c r="O76" s="8"/>
      <c r="P76" s="8" t="n">
        <f aca="false">'Central pensions'!X76</f>
        <v>18793599.0916281</v>
      </c>
      <c r="Q76" s="42"/>
      <c r="R76" s="42" t="n">
        <f aca="false">'Central SIPA income'!G71</f>
        <v>20442272.5345963</v>
      </c>
      <c r="S76" s="42"/>
      <c r="T76" s="8" t="n">
        <f aca="false">'Central SIPA income'!J71</f>
        <v>78162800.8025414</v>
      </c>
      <c r="U76" s="8"/>
      <c r="V76" s="42" t="n">
        <f aca="false">'Central SIPA income'!F71</f>
        <v>158373.110175029</v>
      </c>
      <c r="W76" s="42"/>
      <c r="X76" s="42" t="n">
        <f aca="false">'Central SIPA income'!M71</f>
        <v>397787.592525024</v>
      </c>
      <c r="Y76" s="8"/>
      <c r="Z76" s="8" t="n">
        <f aca="false">R76+V76-N76-L76-F76</f>
        <v>-5695307.5639981</v>
      </c>
      <c r="AA76" s="8"/>
      <c r="AB76" s="8" t="n">
        <f aca="false">T76-P76-D76</f>
        <v>-65722940.9729777</v>
      </c>
      <c r="AC76" s="23"/>
      <c r="AD76" s="8"/>
      <c r="AE76" s="8"/>
      <c r="AF76" s="8"/>
      <c r="AG76" s="8" t="n">
        <f aca="false">BF76/100*$AG$37</f>
        <v>6847732358.70462</v>
      </c>
      <c r="AH76" s="43" t="n">
        <f aca="false">(AG76-AG75)/AG75</f>
        <v>0.00471176072148543</v>
      </c>
      <c r="AI76" s="43"/>
      <c r="AJ76" s="43" t="n">
        <f aca="false">AB76/AG76</f>
        <v>-0.00959776719214688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8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0.00320656676742266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0.0134640713965836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8" t="n">
        <f aca="false">'Central pensions'!Q77</f>
        <v>125596587.196702</v>
      </c>
      <c r="E77" s="8"/>
      <c r="F77" s="42" t="n">
        <f aca="false">'Central pensions'!I77</f>
        <v>22828666.4380641</v>
      </c>
      <c r="G77" s="8" t="n">
        <f aca="false">'Central pensions'!K77</f>
        <v>2319374.19605098</v>
      </c>
      <c r="H77" s="8" t="n">
        <f aca="false">'Central pensions'!V77</f>
        <v>12760512.5006505</v>
      </c>
      <c r="I77" s="42" t="n">
        <f aca="false">'Central pensions'!M77</f>
        <v>71733.2225582781</v>
      </c>
      <c r="J77" s="8" t="n">
        <f aca="false">'Central pensions'!W77</f>
        <v>394655.025793317</v>
      </c>
      <c r="K77" s="8"/>
      <c r="L77" s="42" t="n">
        <f aca="false">'Central pensions'!N77</f>
        <v>2495470.20134259</v>
      </c>
      <c r="M77" s="42"/>
      <c r="N77" s="42" t="n">
        <f aca="false">'Central pensions'!L77</f>
        <v>1048956.56905415</v>
      </c>
      <c r="O77" s="8"/>
      <c r="P77" s="8" t="n">
        <f aca="false">'Central pensions'!X77</f>
        <v>18720056.2884458</v>
      </c>
      <c r="Q77" s="42"/>
      <c r="R77" s="42" t="n">
        <f aca="false">'Central SIPA income'!G72</f>
        <v>24184524.2506223</v>
      </c>
      <c r="S77" s="42"/>
      <c r="T77" s="8" t="n">
        <f aca="false">'Central SIPA income'!J72</f>
        <v>92471624.5860848</v>
      </c>
      <c r="U77" s="8"/>
      <c r="V77" s="42" t="n">
        <f aca="false">'Central SIPA income'!F72</f>
        <v>163585.186124455</v>
      </c>
      <c r="W77" s="42"/>
      <c r="X77" s="42" t="n">
        <f aca="false">'Central SIPA income'!M72</f>
        <v>410878.824626791</v>
      </c>
      <c r="Y77" s="8"/>
      <c r="Z77" s="8" t="n">
        <f aca="false">R77+V77-N77-L77-F77</f>
        <v>-2024983.7717141</v>
      </c>
      <c r="AA77" s="8"/>
      <c r="AB77" s="8" t="n">
        <f aca="false">T77-P77-D77</f>
        <v>-51845018.899063</v>
      </c>
      <c r="AC77" s="23"/>
      <c r="AD77" s="8"/>
      <c r="AE77" s="8"/>
      <c r="AF77" s="8"/>
      <c r="AG77" s="8" t="n">
        <f aca="false">BF77/100*$AG$37</f>
        <v>6905585427.02774</v>
      </c>
      <c r="AH77" s="43" t="n">
        <f aca="false">(AG77-AG76)/AG76</f>
        <v>0.00844850021767837</v>
      </c>
      <c r="AI77" s="43" t="n">
        <f aca="false">(AG77-AG73)/AG73</f>
        <v>0.021325497100213</v>
      </c>
      <c r="AJ77" s="43" t="n">
        <f aca="false">AB77/AG77</f>
        <v>-0.00750769351084226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0.00545140275980332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0.0115199196310587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35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35" t="n">
        <f aca="false">'Central pensions'!M78</f>
        <v>74285.558531987</v>
      </c>
      <c r="J78" s="6" t="n">
        <f aca="false">'Central pensions'!W78</f>
        <v>408697.225259805</v>
      </c>
      <c r="K78" s="6"/>
      <c r="L78" s="35" t="n">
        <f aca="false">'Central pensions'!N78</f>
        <v>3021301.21223056</v>
      </c>
      <c r="M78" s="35"/>
      <c r="N78" s="35" t="n">
        <f aca="false">'Central pensions'!L78</f>
        <v>1056275.82497095</v>
      </c>
      <c r="O78" s="6"/>
      <c r="P78" s="6" t="n">
        <f aca="false">'Central pensions'!X78</f>
        <v>21488864.2901635</v>
      </c>
      <c r="Q78" s="35"/>
      <c r="R78" s="35" t="n">
        <f aca="false">'Central SIPA income'!G73</f>
        <v>20891220.1615057</v>
      </c>
      <c r="S78" s="35"/>
      <c r="T78" s="6" t="n">
        <f aca="false">'Central SIPA income'!J73</f>
        <v>79879390.9650835</v>
      </c>
      <c r="U78" s="6"/>
      <c r="V78" s="35" t="n">
        <f aca="false">'Central SIPA income'!F73</f>
        <v>155046.237171984</v>
      </c>
      <c r="W78" s="35"/>
      <c r="X78" s="35" t="n">
        <f aca="false">'Central SIPA income'!M73</f>
        <v>389431.446705477</v>
      </c>
      <c r="Y78" s="6"/>
      <c r="Z78" s="6" t="n">
        <f aca="false">R78+V78-N78-L78-F78</f>
        <v>-5962977.41865543</v>
      </c>
      <c r="AA78" s="6"/>
      <c r="AB78" s="6" t="n">
        <f aca="false">T78-P78-D78</f>
        <v>-67772738.0138234</v>
      </c>
      <c r="AC78" s="23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0.00828379630070008</v>
      </c>
      <c r="AI78" s="36"/>
      <c r="AJ78" s="36" t="n">
        <f aca="false">AB78/AG78</f>
        <v>-0.00973356069680447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0.00644798919001646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0.00187928022026064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0.0135147744154322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8" t="n">
        <f aca="false">'Central pensions'!Q79</f>
        <v>126392582.099446</v>
      </c>
      <c r="E79" s="8"/>
      <c r="F79" s="42" t="n">
        <f aca="false">'Central pensions'!I79</f>
        <v>22973347.9340085</v>
      </c>
      <c r="G79" s="8" t="n">
        <f aca="false">'Central pensions'!K79</f>
        <v>2496808.95447446</v>
      </c>
      <c r="H79" s="8" t="n">
        <f aca="false">'Central pensions'!V79</f>
        <v>13736706.1897791</v>
      </c>
      <c r="I79" s="42" t="n">
        <f aca="false">'Central pensions'!M79</f>
        <v>77220.8954992099</v>
      </c>
      <c r="J79" s="8" t="n">
        <f aca="false">'Central pensions'!W79</f>
        <v>424846.583189044</v>
      </c>
      <c r="K79" s="8"/>
      <c r="L79" s="42" t="n">
        <f aca="false">'Central pensions'!N79</f>
        <v>2467217.04406362</v>
      </c>
      <c r="M79" s="42"/>
      <c r="N79" s="42" t="n">
        <f aca="false">'Central pensions'!L79</f>
        <v>1059879.13553207</v>
      </c>
      <c r="O79" s="8"/>
      <c r="P79" s="8" t="n">
        <f aca="false">'Central pensions'!X79</f>
        <v>18633543.2590988</v>
      </c>
      <c r="Q79" s="42"/>
      <c r="R79" s="42" t="n">
        <f aca="false">'Central SIPA income'!G74</f>
        <v>24676981.9436298</v>
      </c>
      <c r="S79" s="42"/>
      <c r="T79" s="8" t="n">
        <f aca="false">'Central SIPA income'!J74</f>
        <v>94354579.2574443</v>
      </c>
      <c r="U79" s="8"/>
      <c r="V79" s="42" t="n">
        <f aca="false">'Central SIPA income'!F74</f>
        <v>157896.119422674</v>
      </c>
      <c r="W79" s="42"/>
      <c r="X79" s="42" t="n">
        <f aca="false">'Central SIPA income'!M74</f>
        <v>396589.529275358</v>
      </c>
      <c r="Y79" s="8"/>
      <c r="Z79" s="8" t="n">
        <f aca="false">R79+V79-N79-L79-F79</f>
        <v>-1665566.05055179</v>
      </c>
      <c r="AA79" s="8"/>
      <c r="AB79" s="8" t="n">
        <f aca="false">T79-P79-D79</f>
        <v>-50671546.1011001</v>
      </c>
      <c r="AC79" s="23"/>
      <c r="AD79" s="8"/>
      <c r="AE79" s="8"/>
      <c r="AF79" s="8"/>
      <c r="AG79" s="8" t="n">
        <f aca="false">BF79/100*$AG$37</f>
        <v>6997336625.10612</v>
      </c>
      <c r="AH79" s="43" t="n">
        <f aca="false">(AG79-AG78)/AG78</f>
        <v>0.00496162251186252</v>
      </c>
      <c r="AI79" s="43"/>
      <c r="AJ79" s="43" t="n">
        <f aca="false">AB79/AG79</f>
        <v>-0.00724154757958807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0.00542339665597748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0.0115739625155796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8" t="n">
        <f aca="false">'Central pensions'!Q80</f>
        <v>126692057.453534</v>
      </c>
      <c r="E80" s="8"/>
      <c r="F80" s="42" t="n">
        <f aca="false">'Central pensions'!I80</f>
        <v>23027781.1245712</v>
      </c>
      <c r="G80" s="8" t="n">
        <f aca="false">'Central pensions'!K80</f>
        <v>2553292.64811044</v>
      </c>
      <c r="H80" s="8" t="n">
        <f aca="false">'Central pensions'!V80</f>
        <v>14047462.8067804</v>
      </c>
      <c r="I80" s="42" t="n">
        <f aca="false">'Central pensions'!M80</f>
        <v>78967.813859086</v>
      </c>
      <c r="J80" s="8" t="n">
        <f aca="false">'Central pensions'!W80</f>
        <v>434457.612580838</v>
      </c>
      <c r="K80" s="8"/>
      <c r="L80" s="42" t="n">
        <f aca="false">'Central pensions'!N80</f>
        <v>2445526.17517835</v>
      </c>
      <c r="M80" s="42"/>
      <c r="N80" s="42" t="n">
        <f aca="false">'Central pensions'!L80</f>
        <v>1063416.85725265</v>
      </c>
      <c r="O80" s="8"/>
      <c r="P80" s="8" t="n">
        <f aca="false">'Central pensions'!X80</f>
        <v>18540452.738449</v>
      </c>
      <c r="Q80" s="42"/>
      <c r="R80" s="42" t="n">
        <f aca="false">'Central SIPA income'!G75</f>
        <v>21114376.708511</v>
      </c>
      <c r="S80" s="42"/>
      <c r="T80" s="8" t="n">
        <f aca="false">'Central SIPA income'!J75</f>
        <v>80732649.3639154</v>
      </c>
      <c r="U80" s="8"/>
      <c r="V80" s="42" t="n">
        <f aca="false">'Central SIPA income'!F75</f>
        <v>162907.133384428</v>
      </c>
      <c r="W80" s="42"/>
      <c r="X80" s="42" t="n">
        <f aca="false">'Central SIPA income'!M75</f>
        <v>409175.751631871</v>
      </c>
      <c r="Y80" s="8"/>
      <c r="Z80" s="8" t="n">
        <f aca="false">R80+V80-N80-L80-F80</f>
        <v>-5259440.31510677</v>
      </c>
      <c r="AA80" s="8"/>
      <c r="AB80" s="8" t="n">
        <f aca="false">T80-P80-D80</f>
        <v>-64499860.8280672</v>
      </c>
      <c r="AC80" s="23"/>
      <c r="AD80" s="8"/>
      <c r="AE80" s="8"/>
      <c r="AF80" s="8"/>
      <c r="AG80" s="8" t="n">
        <f aca="false">BF80/100*$AG$37</f>
        <v>7037925970.61179</v>
      </c>
      <c r="AH80" s="43" t="n">
        <f aca="false">(AG80-AG79)/AG79</f>
        <v>0.00580068498634708</v>
      </c>
      <c r="AI80" s="43"/>
      <c r="AJ80" s="43" t="n">
        <f aca="false">AB80/AG80</f>
        <v>-0.0091646120032235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8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0.00707388395398701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0.0136087659554267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8" t="n">
        <f aca="false">'Central pensions'!Q81</f>
        <v>127362443.835895</v>
      </c>
      <c r="E81" s="8"/>
      <c r="F81" s="42" t="n">
        <f aca="false">'Central pensions'!I81</f>
        <v>23149631.7850798</v>
      </c>
      <c r="G81" s="8" t="n">
        <f aca="false">'Central pensions'!K81</f>
        <v>2587747.85323516</v>
      </c>
      <c r="H81" s="8" t="n">
        <f aca="false">'Central pensions'!V81</f>
        <v>14237025.1794476</v>
      </c>
      <c r="I81" s="42" t="n">
        <f aca="false">'Central pensions'!M81</f>
        <v>80033.4387598499</v>
      </c>
      <c r="J81" s="8" t="n">
        <f aca="false">'Central pensions'!W81</f>
        <v>440320.366374665</v>
      </c>
      <c r="K81" s="8"/>
      <c r="L81" s="42" t="n">
        <f aca="false">'Central pensions'!N81</f>
        <v>2423335.11299826</v>
      </c>
      <c r="M81" s="42"/>
      <c r="N81" s="42" t="n">
        <f aca="false">'Central pensions'!L81</f>
        <v>1070692.35355543</v>
      </c>
      <c r="O81" s="8"/>
      <c r="P81" s="8" t="n">
        <f aca="false">'Central pensions'!X81</f>
        <v>18465330.8453441</v>
      </c>
      <c r="Q81" s="42"/>
      <c r="R81" s="42" t="n">
        <f aca="false">'Central SIPA income'!G76</f>
        <v>24808235.2839554</v>
      </c>
      <c r="S81" s="42"/>
      <c r="T81" s="8" t="n">
        <f aca="false">'Central SIPA income'!J76</f>
        <v>94856437.7801297</v>
      </c>
      <c r="U81" s="8"/>
      <c r="V81" s="42" t="n">
        <f aca="false">'Central SIPA income'!F76</f>
        <v>172629.124177097</v>
      </c>
      <c r="W81" s="42"/>
      <c r="X81" s="42" t="n">
        <f aca="false">'Central SIPA income'!M76</f>
        <v>433594.589575335</v>
      </c>
      <c r="Y81" s="8"/>
      <c r="Z81" s="8" t="n">
        <f aca="false">R81+V81-N81-L81-F81</f>
        <v>-1662794.84350095</v>
      </c>
      <c r="AA81" s="8"/>
      <c r="AB81" s="8" t="n">
        <f aca="false">T81-P81-D81</f>
        <v>-50971336.9011094</v>
      </c>
      <c r="AC81" s="23"/>
      <c r="AD81" s="8"/>
      <c r="AE81" s="8"/>
      <c r="AF81" s="8"/>
      <c r="AG81" s="8" t="n">
        <f aca="false">BF81/100*$AG$37</f>
        <v>7085402784.36104</v>
      </c>
      <c r="AH81" s="43" t="n">
        <f aca="false">(AG81-AG80)/AG80</f>
        <v>0.00674585296115617</v>
      </c>
      <c r="AI81" s="43" t="n">
        <f aca="false">(AG81-AG77)/AG77</f>
        <v>0.0260394081332361</v>
      </c>
      <c r="AJ81" s="43" t="n">
        <f aca="false">AB81/AG81</f>
        <v>-0.00719385170503134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7781.65197726684</v>
      </c>
      <c r="BA81" s="43" t="n">
        <f aca="false">(AZ81-AZ80)/AZ80</f>
        <v>-0.00182209885004686</v>
      </c>
      <c r="BB81" s="7"/>
      <c r="BC81" s="7"/>
      <c r="BD81" s="7"/>
      <c r="BE81" s="7"/>
      <c r="BF81" s="7" t="n">
        <f aca="false">BF80*(1+AY81)*(1+BA81)*(1-BE81)</f>
        <v>134.930756594775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0.0116084374602442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35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35" t="n">
        <f aca="false">'Central pensions'!M82</f>
        <v>82239.5011227345</v>
      </c>
      <c r="J82" s="6" t="n">
        <f aca="false">'Central pensions'!W82</f>
        <v>452457.47060163</v>
      </c>
      <c r="K82" s="6"/>
      <c r="L82" s="35" t="n">
        <f aca="false">'Central pensions'!N82</f>
        <v>2897387.69240735</v>
      </c>
      <c r="M82" s="35"/>
      <c r="N82" s="35" t="n">
        <f aca="false">'Central pensions'!L82</f>
        <v>1076264.33176125</v>
      </c>
      <c r="O82" s="6"/>
      <c r="P82" s="6" t="n">
        <f aca="false">'Central pensions'!X82</f>
        <v>20955847.3135381</v>
      </c>
      <c r="Q82" s="35"/>
      <c r="R82" s="35" t="n">
        <f aca="false">'Central SIPA income'!G77</f>
        <v>21377734.7866016</v>
      </c>
      <c r="S82" s="35"/>
      <c r="T82" s="6" t="n">
        <f aca="false">'Central SIPA income'!J77</f>
        <v>81739621.8011872</v>
      </c>
      <c r="U82" s="6"/>
      <c r="V82" s="35" t="n">
        <f aca="false">'Central SIPA income'!F77</f>
        <v>166625.904389231</v>
      </c>
      <c r="W82" s="35"/>
      <c r="X82" s="35" t="n">
        <f aca="false">'Central SIPA income'!M77</f>
        <v>418516.232244505</v>
      </c>
      <c r="Y82" s="6"/>
      <c r="Z82" s="6" t="n">
        <f aca="false">R82+V82-N82-L82-F82</f>
        <v>-5653677.99625801</v>
      </c>
      <c r="AA82" s="6"/>
      <c r="AB82" s="6" t="n">
        <f aca="false">T82-P82-D82</f>
        <v>-66989948.6307493</v>
      </c>
      <c r="AC82" s="23"/>
      <c r="AD82" s="6"/>
      <c r="AE82" s="6"/>
      <c r="AF82" s="6"/>
      <c r="AG82" s="6" t="n">
        <f aca="false">BF82/100*$AG$37</f>
        <v>7135406827.22089</v>
      </c>
      <c r="AH82" s="36" t="n">
        <f aca="false">(AG82-AG81)/AG81</f>
        <v>0.00705733243143512</v>
      </c>
      <c r="AI82" s="36"/>
      <c r="AJ82" s="36" t="n">
        <f aca="false">AB82/AG82</f>
        <v>-0.0093883853090463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0.00620150341397271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7820.57820467412</v>
      </c>
      <c r="BA82" s="36" t="n">
        <f aca="false">(AZ82-AZ81)/AZ81</f>
        <v>0.00500230895971703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6" t="n">
        <f aca="false">T89/AG89</f>
        <v>0.013631573755831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8" t="n">
        <f aca="false">'Central pensions'!Q83</f>
        <v>128245774.778215</v>
      </c>
      <c r="E83" s="8"/>
      <c r="F83" s="42" t="n">
        <f aca="false">'Central pensions'!I83</f>
        <v>23310187.6400335</v>
      </c>
      <c r="G83" s="8" t="n">
        <f aca="false">'Central pensions'!K83</f>
        <v>2696669.68477583</v>
      </c>
      <c r="H83" s="8" t="n">
        <f aca="false">'Central pensions'!V83</f>
        <v>14836280.9594485</v>
      </c>
      <c r="I83" s="42" t="n">
        <f aca="false">'Central pensions'!M83</f>
        <v>83402.155199253</v>
      </c>
      <c r="J83" s="8" t="n">
        <f aca="false">'Central pensions'!W83</f>
        <v>458854.050292223</v>
      </c>
      <c r="K83" s="8"/>
      <c r="L83" s="42" t="n">
        <f aca="false">'Central pensions'!N83</f>
        <v>2409557.47524891</v>
      </c>
      <c r="M83" s="42"/>
      <c r="N83" s="42" t="n">
        <f aca="false">'Central pensions'!L83</f>
        <v>1081536.39047054</v>
      </c>
      <c r="O83" s="8"/>
      <c r="P83" s="8" t="n">
        <f aca="false">'Central pensions'!X83</f>
        <v>18453499.3091653</v>
      </c>
      <c r="Q83" s="42"/>
      <c r="R83" s="42" t="n">
        <f aca="false">'Central SIPA income'!G78</f>
        <v>25266634.9938184</v>
      </c>
      <c r="S83" s="42"/>
      <c r="T83" s="8" t="n">
        <f aca="false">'Central SIPA income'!J78</f>
        <v>96609168.801073</v>
      </c>
      <c r="U83" s="8"/>
      <c r="V83" s="42" t="n">
        <f aca="false">'Central SIPA income'!F78</f>
        <v>170232.274479426</v>
      </c>
      <c r="W83" s="42"/>
      <c r="X83" s="42" t="n">
        <f aca="false">'Central SIPA income'!M78</f>
        <v>427574.394165729</v>
      </c>
      <c r="Y83" s="8"/>
      <c r="Z83" s="8" t="n">
        <f aca="false">R83+V83-N83-L83-F83</f>
        <v>-1364414.23745511</v>
      </c>
      <c r="AA83" s="8"/>
      <c r="AB83" s="8" t="n">
        <f aca="false">T83-P83-D83</f>
        <v>-50090105.2863071</v>
      </c>
      <c r="AC83" s="23"/>
      <c r="AD83" s="8"/>
      <c r="AE83" s="8"/>
      <c r="AF83" s="8"/>
      <c r="AG83" s="8" t="n">
        <f aca="false">BF83/100*$AG$37</f>
        <v>7175330994.2776</v>
      </c>
      <c r="AH83" s="43" t="n">
        <f aca="false">(AG83-AG82)/AG82</f>
        <v>0.00559521944907252</v>
      </c>
      <c r="AI83" s="43"/>
      <c r="AJ83" s="43" t="n">
        <f aca="false">AB83/AG83</f>
        <v>-0.00698087730395356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7864.75262804612</v>
      </c>
      <c r="BA83" s="43" t="n">
        <f aca="false">(AZ83-AZ82)/AZ82</f>
        <v>0.00564848559990072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3" t="n">
        <f aca="false">T90/AG90</f>
        <v>0.0116332404269735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8" t="n">
        <f aca="false">'Central pensions'!Q84</f>
        <v>129434353.257524</v>
      </c>
      <c r="E84" s="8"/>
      <c r="F84" s="42" t="n">
        <f aca="false">'Central pensions'!I84</f>
        <v>23526225.8481189</v>
      </c>
      <c r="G84" s="8" t="n">
        <f aca="false">'Central pensions'!K84</f>
        <v>2784693.99249052</v>
      </c>
      <c r="H84" s="8" t="n">
        <f aca="false">'Central pensions'!V84</f>
        <v>15320564.7291252</v>
      </c>
      <c r="I84" s="42" t="n">
        <f aca="false">'Central pensions'!M84</f>
        <v>86124.5564687792</v>
      </c>
      <c r="J84" s="8" t="n">
        <f aca="false">'Central pensions'!W84</f>
        <v>473831.898838924</v>
      </c>
      <c r="K84" s="8"/>
      <c r="L84" s="42" t="n">
        <f aca="false">'Central pensions'!N84</f>
        <v>2399655.1815806</v>
      </c>
      <c r="M84" s="42"/>
      <c r="N84" s="42" t="n">
        <f aca="false">'Central pensions'!L84</f>
        <v>1093754.76052217</v>
      </c>
      <c r="O84" s="8"/>
      <c r="P84" s="8" t="n">
        <f aca="false">'Central pensions'!X84</f>
        <v>18469338.1272691</v>
      </c>
      <c r="Q84" s="42"/>
      <c r="R84" s="42" t="n">
        <f aca="false">'Central SIPA income'!G79</f>
        <v>21786906.6911566</v>
      </c>
      <c r="S84" s="42"/>
      <c r="T84" s="8" t="n">
        <f aca="false">'Central SIPA income'!J79</f>
        <v>83304126.0418778</v>
      </c>
      <c r="U84" s="8"/>
      <c r="V84" s="42" t="n">
        <f aca="false">'Central SIPA income'!F79</f>
        <v>168803.403226876</v>
      </c>
      <c r="W84" s="42"/>
      <c r="X84" s="42" t="n">
        <f aca="false">'Central SIPA income'!M79</f>
        <v>423985.481534336</v>
      </c>
      <c r="Y84" s="8"/>
      <c r="Z84" s="8" t="n">
        <f aca="false">R84+V84-N84-L84-F84</f>
        <v>-5063925.69583826</v>
      </c>
      <c r="AA84" s="8"/>
      <c r="AB84" s="8" t="n">
        <f aca="false">T84-P84-D84</f>
        <v>-64599565.3429154</v>
      </c>
      <c r="AC84" s="23"/>
      <c r="AD84" s="8"/>
      <c r="AE84" s="8"/>
      <c r="AF84" s="8"/>
      <c r="AG84" s="8" t="n">
        <f aca="false">BF84/100*$AG$37</f>
        <v>7231311390.16653</v>
      </c>
      <c r="AH84" s="43" t="n">
        <f aca="false">(AG84-AG83)/AG83</f>
        <v>0.00780178585957571</v>
      </c>
      <c r="AI84" s="43"/>
      <c r="AJ84" s="43" t="n">
        <f aca="false">AB84/AG84</f>
        <v>-0.00893331262580683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8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7930.1043655964</v>
      </c>
      <c r="BA84" s="43" t="n">
        <f aca="false">(AZ84-AZ83)/AZ83</f>
        <v>0.0083094460361324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3" t="n">
        <f aca="false">T91/AG91</f>
        <v>0.0136671558837541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8" t="n">
        <f aca="false">'Central pensions'!Q85</f>
        <v>129869605.032947</v>
      </c>
      <c r="E85" s="8"/>
      <c r="F85" s="42" t="n">
        <f aca="false">'Central pensions'!I85</f>
        <v>23605338.0104752</v>
      </c>
      <c r="G85" s="8" t="n">
        <f aca="false">'Central pensions'!K85</f>
        <v>2852958.51989926</v>
      </c>
      <c r="H85" s="8" t="n">
        <f aca="false">'Central pensions'!V85</f>
        <v>15696136.0176362</v>
      </c>
      <c r="I85" s="42" t="n">
        <f aca="false">'Central pensions'!M85</f>
        <v>88235.8305123486</v>
      </c>
      <c r="J85" s="8" t="n">
        <f aca="false">'Central pensions'!W85</f>
        <v>485447.505700092</v>
      </c>
      <c r="K85" s="8"/>
      <c r="L85" s="42" t="n">
        <f aca="false">'Central pensions'!N85</f>
        <v>2379592.88868496</v>
      </c>
      <c r="M85" s="42"/>
      <c r="N85" s="42" t="n">
        <f aca="false">'Central pensions'!L85</f>
        <v>1099996.99297608</v>
      </c>
      <c r="O85" s="8"/>
      <c r="P85" s="8" t="n">
        <f aca="false">'Central pensions'!X85</f>
        <v>18399577.7152665</v>
      </c>
      <c r="Q85" s="42"/>
      <c r="R85" s="42" t="n">
        <f aca="false">'Central SIPA income'!G80</f>
        <v>25670878.6509897</v>
      </c>
      <c r="S85" s="42"/>
      <c r="T85" s="8" t="n">
        <f aca="false">'Central SIPA income'!J80</f>
        <v>98154829.4607524</v>
      </c>
      <c r="U85" s="8"/>
      <c r="V85" s="42" t="n">
        <f aca="false">'Central SIPA income'!F80</f>
        <v>174536.276362335</v>
      </c>
      <c r="W85" s="42"/>
      <c r="X85" s="42" t="n">
        <f aca="false">'Central SIPA income'!M80</f>
        <v>438384.806017419</v>
      </c>
      <c r="Y85" s="8"/>
      <c r="Z85" s="8" t="n">
        <f aca="false">R85+V85-N85-L85-F85</f>
        <v>-1239512.96478421</v>
      </c>
      <c r="AA85" s="8"/>
      <c r="AB85" s="8" t="n">
        <f aca="false">T85-P85-D85</f>
        <v>-50114353.2874611</v>
      </c>
      <c r="AC85" s="23"/>
      <c r="AD85" s="8"/>
      <c r="AE85" s="8"/>
      <c r="AF85" s="8"/>
      <c r="AG85" s="8" t="n">
        <f aca="false">BF85/100*$AG$37</f>
        <v>7262779713.78283</v>
      </c>
      <c r="AH85" s="43" t="n">
        <f aca="false">(AG85-AG84)/AG84</f>
        <v>0.00435167591580748</v>
      </c>
      <c r="AI85" s="43" t="n">
        <f aca="false">(AG85-AG81)/AG81</f>
        <v>0.0250341349419532</v>
      </c>
      <c r="AJ85" s="43" t="n">
        <f aca="false">AB85/AG85</f>
        <v>-0.00690016154453334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0.00347952496958533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0.0116172957924504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35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35" t="n">
        <f aca="false">'Central pensions'!M86</f>
        <v>90613.1895103613</v>
      </c>
      <c r="J86" s="6" t="n">
        <f aca="false">'Central pensions'!W86</f>
        <v>498527.033472853</v>
      </c>
      <c r="K86" s="6"/>
      <c r="L86" s="35" t="n">
        <f aca="false">'Central pensions'!N86</f>
        <v>2895092.95659555</v>
      </c>
      <c r="M86" s="35"/>
      <c r="N86" s="35" t="n">
        <f aca="false">'Central pensions'!L86</f>
        <v>1099875.56157974</v>
      </c>
      <c r="O86" s="6"/>
      <c r="P86" s="6" t="n">
        <f aca="false">'Central pensions'!X86</f>
        <v>21073841.9385242</v>
      </c>
      <c r="Q86" s="35"/>
      <c r="R86" s="35" t="n">
        <f aca="false">'Central SIPA income'!G81</f>
        <v>22175140.3503766</v>
      </c>
      <c r="S86" s="35"/>
      <c r="T86" s="6" t="n">
        <f aca="false">'Central SIPA income'!J81</f>
        <v>84788571.086777</v>
      </c>
      <c r="U86" s="6"/>
      <c r="V86" s="35" t="n">
        <f aca="false">'Central SIPA income'!F81</f>
        <v>169772.747004138</v>
      </c>
      <c r="W86" s="35"/>
      <c r="X86" s="35" t="n">
        <f aca="false">'Central SIPA income'!M81</f>
        <v>426420.193633252</v>
      </c>
      <c r="Y86" s="6"/>
      <c r="Z86" s="6" t="n">
        <f aca="false">R86+V86-N86-L86-F86</f>
        <v>-5229317.11356524</v>
      </c>
      <c r="AA86" s="6"/>
      <c r="AB86" s="6" t="n">
        <f aca="false">T86-P86-D86</f>
        <v>-66011411.6784416</v>
      </c>
      <c r="AC86" s="23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0.00867759197988701</v>
      </c>
      <c r="AI86" s="36"/>
      <c r="AJ86" s="36" t="n">
        <f aca="false">AB86/AG86</f>
        <v>-0.00901080882215652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0.00707123695364751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0.00566141829469596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0.0136230100480142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8" t="n">
        <f aca="false">'Central pensions'!Q87</f>
        <v>129819366.474681</v>
      </c>
      <c r="E87" s="8"/>
      <c r="F87" s="42" t="n">
        <f aca="false">'Central pensions'!I87</f>
        <v>23596206.5578252</v>
      </c>
      <c r="G87" s="8" t="n">
        <f aca="false">'Central pensions'!K87</f>
        <v>3009919.57635409</v>
      </c>
      <c r="H87" s="8" t="n">
        <f aca="false">'Central pensions'!V87</f>
        <v>16559689.439252</v>
      </c>
      <c r="I87" s="42" t="n">
        <f aca="false">'Central pensions'!M87</f>
        <v>93090.2961758994</v>
      </c>
      <c r="J87" s="8" t="n">
        <f aca="false">'Central pensions'!W87</f>
        <v>512155.34348202</v>
      </c>
      <c r="K87" s="8"/>
      <c r="L87" s="42" t="n">
        <f aca="false">'Central pensions'!N87</f>
        <v>2322954.87123103</v>
      </c>
      <c r="M87" s="42"/>
      <c r="N87" s="42" t="n">
        <f aca="false">'Central pensions'!L87</f>
        <v>1101210.5655236</v>
      </c>
      <c r="O87" s="8"/>
      <c r="P87" s="8" t="n">
        <f aca="false">'Central pensions'!X87</f>
        <v>18112359.4915469</v>
      </c>
      <c r="Q87" s="42"/>
      <c r="R87" s="42" t="n">
        <f aca="false">'Central SIPA income'!G82</f>
        <v>26199073.5015661</v>
      </c>
      <c r="S87" s="42"/>
      <c r="T87" s="8" t="n">
        <f aca="false">'Central SIPA income'!J82</f>
        <v>100174428.251477</v>
      </c>
      <c r="U87" s="8"/>
      <c r="V87" s="42" t="n">
        <f aca="false">'Central SIPA income'!F82</f>
        <v>164552.143561909</v>
      </c>
      <c r="W87" s="42"/>
      <c r="X87" s="42" t="n">
        <f aca="false">'Central SIPA income'!M82</f>
        <v>413307.542928109</v>
      </c>
      <c r="Y87" s="8"/>
      <c r="Z87" s="8" t="n">
        <f aca="false">R87+V87-N87-L87-F87</f>
        <v>-656746.349451795</v>
      </c>
      <c r="AA87" s="8"/>
      <c r="AB87" s="8" t="n">
        <f aca="false">T87-P87-D87</f>
        <v>-47757297.7147508</v>
      </c>
      <c r="AC87" s="23"/>
      <c r="AD87" s="8"/>
      <c r="AE87" s="8"/>
      <c r="AF87" s="8"/>
      <c r="AG87" s="8" t="n">
        <f aca="false">BF87/100*$AG$37</f>
        <v>7361022195.51587</v>
      </c>
      <c r="AH87" s="43" t="n">
        <f aca="false">(AG87-AG86)/AG86</f>
        <v>0.00480753331785598</v>
      </c>
      <c r="AI87" s="43"/>
      <c r="AJ87" s="43" t="n">
        <f aca="false">AB87/AG87</f>
        <v>-0.00648786220802909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0.000729805324187568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0.0115966429454784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8" t="n">
        <f aca="false">'Central pensions'!Q88</f>
        <v>129871646.649562</v>
      </c>
      <c r="E88" s="8"/>
      <c r="F88" s="42" t="n">
        <f aca="false">'Central pensions'!I88</f>
        <v>23605709.0984622</v>
      </c>
      <c r="G88" s="8" t="n">
        <f aca="false">'Central pensions'!K88</f>
        <v>3072843.01045692</v>
      </c>
      <c r="H88" s="8" t="n">
        <f aca="false">'Central pensions'!V88</f>
        <v>16905875.6082713</v>
      </c>
      <c r="I88" s="42" t="n">
        <f aca="false">'Central pensions'!M88</f>
        <v>95036.3817667086</v>
      </c>
      <c r="J88" s="8" t="n">
        <f aca="false">'Central pensions'!W88</f>
        <v>522862.132214574</v>
      </c>
      <c r="K88" s="8"/>
      <c r="L88" s="42" t="n">
        <f aca="false">'Central pensions'!N88</f>
        <v>2379356.77854868</v>
      </c>
      <c r="M88" s="42"/>
      <c r="N88" s="42" t="n">
        <f aca="false">'Central pensions'!L88</f>
        <v>1102525.20025685</v>
      </c>
      <c r="O88" s="8"/>
      <c r="P88" s="8" t="n">
        <f aca="false">'Central pensions'!X88</f>
        <v>18412261.989164</v>
      </c>
      <c r="Q88" s="42"/>
      <c r="R88" s="42" t="n">
        <f aca="false">'Central SIPA income'!G83</f>
        <v>22569222.0489745</v>
      </c>
      <c r="S88" s="42"/>
      <c r="T88" s="8" t="n">
        <f aca="false">'Central SIPA income'!J83</f>
        <v>86295376.6170966</v>
      </c>
      <c r="U88" s="8"/>
      <c r="V88" s="42" t="n">
        <f aca="false">'Central SIPA income'!F83</f>
        <v>168355.208353255</v>
      </c>
      <c r="W88" s="42"/>
      <c r="X88" s="42" t="n">
        <f aca="false">'Central SIPA income'!M83</f>
        <v>422859.745229965</v>
      </c>
      <c r="Y88" s="8"/>
      <c r="Z88" s="8" t="n">
        <f aca="false">R88+V88-N88-L88-F88</f>
        <v>-4350013.81993997</v>
      </c>
      <c r="AA88" s="8"/>
      <c r="AB88" s="8" t="n">
        <f aca="false">T88-P88-D88</f>
        <v>-61988532.0216299</v>
      </c>
      <c r="AC88" s="23"/>
      <c r="AD88" s="8"/>
      <c r="AE88" s="8"/>
      <c r="AF88" s="8"/>
      <c r="AG88" s="8" t="n">
        <f aca="false">BF88/100*$AG$37</f>
        <v>7433849466.18654</v>
      </c>
      <c r="AH88" s="43" t="n">
        <f aca="false">(AG88-AG87)/AG87</f>
        <v>0.0098936355218483</v>
      </c>
      <c r="AI88" s="43"/>
      <c r="AJ88" s="43" t="n">
        <f aca="false">AB88/AG88</f>
        <v>-0.0083386854016334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8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0.00521670954481282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0.0136742237623592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8" t="n">
        <f aca="false">'Central pensions'!Q89</f>
        <v>130124444.493312</v>
      </c>
      <c r="E89" s="8"/>
      <c r="F89" s="42" t="n">
        <f aca="false">'Central pensions'!I89</f>
        <v>23651658.0989885</v>
      </c>
      <c r="G89" s="8" t="n">
        <f aca="false">'Central pensions'!K89</f>
        <v>3121619.82990179</v>
      </c>
      <c r="H89" s="8" t="n">
        <f aca="false">'Central pensions'!V89</f>
        <v>17174231.2773685</v>
      </c>
      <c r="I89" s="42" t="n">
        <f aca="false">'Central pensions'!M89</f>
        <v>96544.9431928387</v>
      </c>
      <c r="J89" s="8" t="n">
        <f aca="false">'Central pensions'!W89</f>
        <v>531161.792083563</v>
      </c>
      <c r="K89" s="8"/>
      <c r="L89" s="42" t="n">
        <f aca="false">'Central pensions'!N89</f>
        <v>2367842.63408294</v>
      </c>
      <c r="M89" s="42"/>
      <c r="N89" s="42" t="n">
        <f aca="false">'Central pensions'!L89</f>
        <v>1106116.95109081</v>
      </c>
      <c r="O89" s="8"/>
      <c r="P89" s="8" t="n">
        <f aca="false">'Central pensions'!X89</f>
        <v>18372275.792146</v>
      </c>
      <c r="Q89" s="42"/>
      <c r="R89" s="42" t="n">
        <f aca="false">'Central SIPA income'!G84</f>
        <v>26632647.5168033</v>
      </c>
      <c r="S89" s="42"/>
      <c r="T89" s="8" t="n">
        <f aca="false">'Central SIPA income'!J84</f>
        <v>101832236.077333</v>
      </c>
      <c r="U89" s="8"/>
      <c r="V89" s="42" t="n">
        <f aca="false">'Central SIPA income'!F84</f>
        <v>170065.038350208</v>
      </c>
      <c r="W89" s="42"/>
      <c r="X89" s="42" t="n">
        <f aca="false">'Central SIPA income'!M84</f>
        <v>427154.345224647</v>
      </c>
      <c r="Y89" s="8"/>
      <c r="Z89" s="8" t="n">
        <f aca="false">R89+V89-N89-L89-F89</f>
        <v>-322905.129008815</v>
      </c>
      <c r="AA89" s="8"/>
      <c r="AB89" s="8" t="n">
        <f aca="false">T89-P89-D89</f>
        <v>-46664484.2081245</v>
      </c>
      <c r="AC89" s="23"/>
      <c r="AD89" s="8"/>
      <c r="AE89" s="8"/>
      <c r="AF89" s="8"/>
      <c r="AG89" s="8" t="n">
        <f aca="false">BF89/100*$AG$37</f>
        <v>7470321321.76032</v>
      </c>
      <c r="AH89" s="43" t="n">
        <f aca="false">(AG89-AG88)/AG88</f>
        <v>0.00490618699499877</v>
      </c>
      <c r="AI89" s="43" t="n">
        <f aca="false">(AG89-AG85)/AG85</f>
        <v>0.0285760571236437</v>
      </c>
      <c r="AJ89" s="43" t="n">
        <f aca="false">AB89/AG89</f>
        <v>-0.00624665020394711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0.00611611582435747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0.0116414022421974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35" t="n">
        <f aca="false">'Central pensions'!I90</f>
        <v>23792953.3528416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35" t="n">
        <f aca="false">'Central pensions'!M90</f>
        <v>98363.2046940266</v>
      </c>
      <c r="J90" s="6" t="n">
        <f aca="false">'Central pensions'!W90</f>
        <v>541165.330389225</v>
      </c>
      <c r="K90" s="6"/>
      <c r="L90" s="35" t="n">
        <f aca="false">'Central pensions'!N90</f>
        <v>2872050.21343796</v>
      </c>
      <c r="M90" s="35"/>
      <c r="N90" s="35" t="n">
        <f aca="false">'Central pensions'!L90</f>
        <v>1114294.89690565</v>
      </c>
      <c r="O90" s="6"/>
      <c r="P90" s="6" t="n">
        <f aca="false">'Central pensions'!X90</f>
        <v>21033603.9633103</v>
      </c>
      <c r="Q90" s="35"/>
      <c r="R90" s="35" t="n">
        <f aca="false">'Central SIPA income'!G85</f>
        <v>22740582.5114977</v>
      </c>
      <c r="S90" s="35"/>
      <c r="T90" s="6" t="n">
        <f aca="false">'Central SIPA income'!J85</f>
        <v>86950588.1976569</v>
      </c>
      <c r="U90" s="6"/>
      <c r="V90" s="35" t="n">
        <f aca="false">'Central SIPA income'!F85</f>
        <v>175823.173867945</v>
      </c>
      <c r="W90" s="35"/>
      <c r="X90" s="35" t="n">
        <f aca="false">'Central SIPA income'!M85</f>
        <v>441617.121528666</v>
      </c>
      <c r="Y90" s="6"/>
      <c r="Z90" s="6" t="n">
        <f aca="false">R90+V90-N90-L90-F90</f>
        <v>-4862892.77781948</v>
      </c>
      <c r="AA90" s="6"/>
      <c r="AB90" s="6" t="n">
        <f aca="false">T90-P90-D90</f>
        <v>-64984825.0568247</v>
      </c>
      <c r="AC90" s="23"/>
      <c r="AD90" s="6"/>
      <c r="AE90" s="6"/>
      <c r="AF90" s="6"/>
      <c r="AG90" s="6" t="n">
        <f aca="false">BF90/100*$AG$37</f>
        <v>7474322287.36958</v>
      </c>
      <c r="AH90" s="36" t="n">
        <f aca="false">(AG90-AG89)/AG89</f>
        <v>0.000535581461215883</v>
      </c>
      <c r="AI90" s="36"/>
      <c r="AJ90" s="36" t="n">
        <f aca="false">AB90/AG90</f>
        <v>-0.00869441035030544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0.00352162877197366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8099.95494674384</v>
      </c>
      <c r="BA90" s="36" t="n">
        <f aca="false">(AZ90-AZ89)/AZ89</f>
        <v>4.31888221487811E-005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6" t="n">
        <f aca="false">T97/AG97</f>
        <v>0.0136966490080133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8" t="n">
        <f aca="false">'Central pensions'!Q91</f>
        <v>131999454.87084</v>
      </c>
      <c r="E91" s="8"/>
      <c r="F91" s="42" t="n">
        <f aca="false">'Central pensions'!I91</f>
        <v>23992463.430024</v>
      </c>
      <c r="G91" s="8" t="n">
        <f aca="false">'Central pensions'!K91</f>
        <v>3214156.89306356</v>
      </c>
      <c r="H91" s="8" t="n">
        <f aca="false">'Central pensions'!V91</f>
        <v>17683342.896037</v>
      </c>
      <c r="I91" s="42" t="n">
        <f aca="false">'Central pensions'!M91</f>
        <v>99406.9142184602</v>
      </c>
      <c r="J91" s="8" t="n">
        <f aca="false">'Central pensions'!W91</f>
        <v>546907.512248564</v>
      </c>
      <c r="K91" s="8"/>
      <c r="L91" s="42" t="n">
        <f aca="false">'Central pensions'!N91</f>
        <v>2340949.16548344</v>
      </c>
      <c r="M91" s="42"/>
      <c r="N91" s="42" t="n">
        <f aca="false">'Central pensions'!L91</f>
        <v>1124279.08198613</v>
      </c>
      <c r="O91" s="8"/>
      <c r="P91" s="8" t="n">
        <f aca="false">'Central pensions'!X91</f>
        <v>18332648.1412281</v>
      </c>
      <c r="Q91" s="42"/>
      <c r="R91" s="42" t="n">
        <f aca="false">'Central SIPA income'!G86</f>
        <v>26929433.2711836</v>
      </c>
      <c r="S91" s="42"/>
      <c r="T91" s="8" t="n">
        <f aca="false">'Central SIPA income'!J86</f>
        <v>102967022.132132</v>
      </c>
      <c r="U91" s="8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8"/>
      <c r="Z91" s="8" t="n">
        <f aca="false">R91+V91-N91-L91-F91</f>
        <v>-349898.531060677</v>
      </c>
      <c r="AA91" s="8"/>
      <c r="AB91" s="8" t="n">
        <f aca="false">T91-P91-D91</f>
        <v>-47365080.8799353</v>
      </c>
      <c r="AC91" s="23"/>
      <c r="AD91" s="8"/>
      <c r="AE91" s="8"/>
      <c r="AF91" s="8"/>
      <c r="AG91" s="8" t="n">
        <f aca="false">BF91/100*$AG$37</f>
        <v>7533902664.74733</v>
      </c>
      <c r="AH91" s="43" t="n">
        <f aca="false">(AG91-AG90)/AG90</f>
        <v>0.00797134176009921</v>
      </c>
      <c r="AI91" s="43"/>
      <c r="AJ91" s="43" t="n">
        <f aca="false">AB91/AG91</f>
        <v>-0.00628692498266087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8175.24388111227</v>
      </c>
      <c r="BA91" s="43" t="n">
        <f aca="false">(AZ91-AZ90)/AZ90</f>
        <v>0.00929498186884289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3" t="n">
        <f aca="false">T98/AG98</f>
        <v>0.0116990328983749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8" t="n">
        <f aca="false">'Central pensions'!Q92</f>
        <v>132582798.940806</v>
      </c>
      <c r="E92" s="8"/>
      <c r="F92" s="42" t="n">
        <f aca="false">'Central pensions'!I92</f>
        <v>24098493.1199155</v>
      </c>
      <c r="G92" s="8" t="n">
        <f aca="false">'Central pensions'!K92</f>
        <v>3247069.61872713</v>
      </c>
      <c r="H92" s="8" t="n">
        <f aca="false">'Central pensions'!V92</f>
        <v>17864419.0018139</v>
      </c>
      <c r="I92" s="42" t="n">
        <f aca="false">'Central pensions'!M92</f>
        <v>100424.83356888</v>
      </c>
      <c r="J92" s="8" t="n">
        <f aca="false">'Central pensions'!W92</f>
        <v>552507.80417981</v>
      </c>
      <c r="K92" s="8"/>
      <c r="L92" s="42" t="n">
        <f aca="false">'Central pensions'!N92</f>
        <v>2395409.23230696</v>
      </c>
      <c r="M92" s="42"/>
      <c r="N92" s="42" t="n">
        <f aca="false">'Central pensions'!L92</f>
        <v>1130605.83101137</v>
      </c>
      <c r="O92" s="8"/>
      <c r="P92" s="8" t="n">
        <f aca="false">'Central pensions'!X92</f>
        <v>18650049.5933118</v>
      </c>
      <c r="Q92" s="42"/>
      <c r="R92" s="42" t="n">
        <f aca="false">'Central SIPA income'!G87</f>
        <v>22836595.4000537</v>
      </c>
      <c r="S92" s="42"/>
      <c r="T92" s="8" t="n">
        <f aca="false">'Central SIPA income'!J87</f>
        <v>87317701.7986507</v>
      </c>
      <c r="U92" s="8"/>
      <c r="V92" s="42" t="n">
        <f aca="false">'Central SIPA income'!F87</f>
        <v>177867.904407478</v>
      </c>
      <c r="W92" s="42"/>
      <c r="X92" s="42" t="n">
        <f aca="false">'Central SIPA income'!M87</f>
        <v>446752.8951318</v>
      </c>
      <c r="Y92" s="8"/>
      <c r="Z92" s="8" t="n">
        <f aca="false">R92+V92-N92-L92-F92</f>
        <v>-4610044.87877268</v>
      </c>
      <c r="AA92" s="8"/>
      <c r="AB92" s="8" t="n">
        <f aca="false">T92-P92-D92</f>
        <v>-63915146.7354675</v>
      </c>
      <c r="AC92" s="23"/>
      <c r="AD92" s="8"/>
      <c r="AE92" s="8"/>
      <c r="AF92" s="8"/>
      <c r="AG92" s="8" t="n">
        <f aca="false">BF92/100*$AG$37</f>
        <v>7516181335.02248</v>
      </c>
      <c r="AH92" s="43" t="n">
        <f aca="false">(AG92-AG91)/AG91</f>
        <v>-0.0023522111332521</v>
      </c>
      <c r="AI92" s="43"/>
      <c r="AJ92" s="43" t="n">
        <f aca="false">AB92/AG92</f>
        <v>-0.00850367279427491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8150.44363879745</v>
      </c>
      <c r="BA92" s="43" t="n">
        <f aca="false">(AZ92-AZ91)/AZ91</f>
        <v>-0.00303357828530531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3" t="n">
        <f aca="false">T99/AG99</f>
        <v>0.013755307726993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8" t="n">
        <f aca="false">'Central pensions'!Q93</f>
        <v>133075307.98915</v>
      </c>
      <c r="E93" s="8"/>
      <c r="F93" s="42" t="n">
        <f aca="false">'Central pensions'!I93</f>
        <v>24188012.4693923</v>
      </c>
      <c r="G93" s="8" t="n">
        <f aca="false">'Central pensions'!K93</f>
        <v>3296926.71087896</v>
      </c>
      <c r="H93" s="8" t="n">
        <f aca="false">'Central pensions'!V93</f>
        <v>18138718.0126129</v>
      </c>
      <c r="I93" s="42" t="n">
        <f aca="false">'Central pensions'!M93</f>
        <v>101966.805491102</v>
      </c>
      <c r="J93" s="8" t="n">
        <f aca="false">'Central pensions'!W93</f>
        <v>560991.278740606</v>
      </c>
      <c r="K93" s="8"/>
      <c r="L93" s="42" t="n">
        <f aca="false">'Central pensions'!N93</f>
        <v>2314735.86549027</v>
      </c>
      <c r="M93" s="42"/>
      <c r="N93" s="42" t="n">
        <f aca="false">'Central pensions'!L93</f>
        <v>1135581.00528466</v>
      </c>
      <c r="O93" s="8"/>
      <c r="P93" s="8" t="n">
        <f aca="false">'Central pensions'!X93</f>
        <v>18258807.0503328</v>
      </c>
      <c r="Q93" s="42"/>
      <c r="R93" s="42" t="n">
        <f aca="false">'Central SIPA income'!G88</f>
        <v>26991718.4898641</v>
      </c>
      <c r="S93" s="42"/>
      <c r="T93" s="8" t="n">
        <f aca="false">'Central SIPA income'!J88</f>
        <v>103205175.064123</v>
      </c>
      <c r="U93" s="8"/>
      <c r="V93" s="42" t="n">
        <f aca="false">'Central SIPA income'!F88</f>
        <v>188107.014881236</v>
      </c>
      <c r="W93" s="42"/>
      <c r="X93" s="42" t="n">
        <f aca="false">'Central SIPA income'!M88</f>
        <v>472470.588624417</v>
      </c>
      <c r="Y93" s="8"/>
      <c r="Z93" s="8" t="n">
        <f aca="false">R93+V93-N93-L93-F93</f>
        <v>-458503.835421886</v>
      </c>
      <c r="AA93" s="8"/>
      <c r="AB93" s="8" t="n">
        <f aca="false">T93-P93-D93</f>
        <v>-48128939.9753598</v>
      </c>
      <c r="AC93" s="23"/>
      <c r="AD93" s="8"/>
      <c r="AE93" s="8"/>
      <c r="AF93" s="8"/>
      <c r="AG93" s="8" t="n">
        <f aca="false">BF93/100*$AG$37</f>
        <v>7575798204.68289</v>
      </c>
      <c r="AH93" s="43" t="n">
        <f aca="false">(AG93-AG92)/AG92</f>
        <v>0.00793180299983165</v>
      </c>
      <c r="AI93" s="43" t="n">
        <f aca="false">(AG93-AG89)/AG89</f>
        <v>0.01411945730036</v>
      </c>
      <c r="AJ93" s="43" t="n">
        <f aca="false">AB93/AG93</f>
        <v>-0.00635298600556829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0.00714544841181986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0.0117664617697773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35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18534582.0563118</v>
      </c>
      <c r="I94" s="35" t="n">
        <f aca="false">'Central pensions'!M94</f>
        <v>104192.155260403</v>
      </c>
      <c r="J94" s="6" t="n">
        <f aca="false">'Central pensions'!W94</f>
        <v>573234.496586968</v>
      </c>
      <c r="K94" s="6"/>
      <c r="L94" s="35" t="n">
        <f aca="false">'Central pensions'!N94</f>
        <v>2849497.24664358</v>
      </c>
      <c r="M94" s="35"/>
      <c r="N94" s="35" t="n">
        <f aca="false">'Central pensions'!L94</f>
        <v>1139757.4340904</v>
      </c>
      <c r="O94" s="6"/>
      <c r="P94" s="6" t="n">
        <f aca="false">'Central pensions'!X94</f>
        <v>21056663.8783295</v>
      </c>
      <c r="Q94" s="35"/>
      <c r="R94" s="35" t="n">
        <f aca="false">'Central SIPA income'!G89</f>
        <v>23176123.0088694</v>
      </c>
      <c r="S94" s="35"/>
      <c r="T94" s="6" t="n">
        <f aca="false">'Central SIPA income'!J89</f>
        <v>88615915.0383928</v>
      </c>
      <c r="U94" s="6"/>
      <c r="V94" s="35" t="n">
        <f aca="false">'Central SIPA income'!F89</f>
        <v>187820.284102464</v>
      </c>
      <c r="W94" s="35"/>
      <c r="X94" s="35" t="n">
        <f aca="false">'Central SIPA income'!M89</f>
        <v>471750.403574921</v>
      </c>
      <c r="Y94" s="6"/>
      <c r="Z94" s="6" t="n">
        <f aca="false">R94+V94-N94-L94-F94</f>
        <v>-4885219.57308789</v>
      </c>
      <c r="AA94" s="6"/>
      <c r="AB94" s="6" t="n">
        <f aca="false">T94-P94-D94</f>
        <v>-65911605.8454868</v>
      </c>
      <c r="AC94" s="23"/>
      <c r="AD94" s="6"/>
      <c r="AE94" s="6"/>
      <c r="AF94" s="6"/>
      <c r="AG94" s="6" t="n">
        <f aca="false">BF94/100*$AG$37</f>
        <v>7641514484.409</v>
      </c>
      <c r="AH94" s="36" t="n">
        <f aca="false">(AG94-AG93)/AG93</f>
        <v>0.00867450240233308</v>
      </c>
      <c r="AI94" s="36"/>
      <c r="AJ94" s="36" t="n">
        <f aca="false">AB94/AG94</f>
        <v>-0.00862546370617584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0.00664768833685134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0.00306740422197798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0.0138502689768334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8" t="n">
        <f aca="false">'Central pensions'!Q95</f>
        <v>133845819.73618</v>
      </c>
      <c r="E95" s="8"/>
      <c r="F95" s="42" t="n">
        <f aca="false">'Central pensions'!I95</f>
        <v>24328062.100136</v>
      </c>
      <c r="G95" s="8" t="n">
        <f aca="false">'Central pensions'!K95</f>
        <v>3458331.99203493</v>
      </c>
      <c r="H95" s="8" t="n">
        <f aca="false">'Central pensions'!V95</f>
        <v>19026722.2472761</v>
      </c>
      <c r="I95" s="42" t="n">
        <f aca="false">'Central pensions'!M95</f>
        <v>106958.721403142</v>
      </c>
      <c r="J95" s="8" t="n">
        <f aca="false">'Central pensions'!W95</f>
        <v>588455.327235345</v>
      </c>
      <c r="K95" s="8"/>
      <c r="L95" s="42" t="n">
        <f aca="false">'Central pensions'!N95</f>
        <v>2298489.07962745</v>
      </c>
      <c r="M95" s="42"/>
      <c r="N95" s="42" t="n">
        <f aca="false">'Central pensions'!L95</f>
        <v>1145421.98135937</v>
      </c>
      <c r="O95" s="8"/>
      <c r="P95" s="8" t="n">
        <f aca="false">'Central pensions'!X95</f>
        <v>18228644.5480623</v>
      </c>
      <c r="Q95" s="42"/>
      <c r="R95" s="42" t="n">
        <f aca="false">'Central SIPA income'!G90</f>
        <v>27566820.172842</v>
      </c>
      <c r="S95" s="42"/>
      <c r="T95" s="8" t="n">
        <f aca="false">'Central SIPA income'!J90</f>
        <v>105404126.194029</v>
      </c>
      <c r="U95" s="8"/>
      <c r="V95" s="42" t="n">
        <f aca="false">'Central SIPA income'!F90</f>
        <v>187338.924098263</v>
      </c>
      <c r="W95" s="42"/>
      <c r="X95" s="42" t="n">
        <f aca="false">'Central SIPA income'!M90</f>
        <v>470541.366024308</v>
      </c>
      <c r="Y95" s="8"/>
      <c r="Z95" s="8" t="n">
        <f aca="false">R95+V95-N95-L95-F95</f>
        <v>-17814.0641825758</v>
      </c>
      <c r="AA95" s="8"/>
      <c r="AB95" s="8" t="n">
        <f aca="false">T95-P95-D95</f>
        <v>-46670338.0902133</v>
      </c>
      <c r="AC95" s="23"/>
      <c r="AD95" s="8"/>
      <c r="AE95" s="8"/>
      <c r="AF95" s="8"/>
      <c r="AG95" s="8" t="n">
        <f aca="false">BF95/100*$AG$37</f>
        <v>7708234706.83383</v>
      </c>
      <c r="AH95" s="43" t="n">
        <f aca="false">(AG95-AG94)/AG94</f>
        <v>0.00873128259600369</v>
      </c>
      <c r="AI95" s="43"/>
      <c r="AJ95" s="43" t="n">
        <f aca="false">AB95/AG95</f>
        <v>-0.0060546078142687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0.00671939292047096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0.011815410458027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8" t="n">
        <f aca="false">'Central pensions'!Q96</f>
        <v>134177879.818735</v>
      </c>
      <c r="E96" s="8"/>
      <c r="F96" s="42" t="n">
        <f aca="false">'Central pensions'!I96</f>
        <v>24388417.9508103</v>
      </c>
      <c r="G96" s="8" t="n">
        <f aca="false">'Central pensions'!K96</f>
        <v>3510891.21432767</v>
      </c>
      <c r="H96" s="8" t="n">
        <f aca="false">'Central pensions'!V96</f>
        <v>19315887.5808531</v>
      </c>
      <c r="I96" s="42" t="n">
        <f aca="false">'Central pensions'!M96</f>
        <v>108584.26436065</v>
      </c>
      <c r="J96" s="8" t="n">
        <f aca="false">'Central pensions'!W96</f>
        <v>597398.58497484</v>
      </c>
      <c r="K96" s="8"/>
      <c r="L96" s="42" t="n">
        <f aca="false">'Central pensions'!N96</f>
        <v>2306994.10359275</v>
      </c>
      <c r="M96" s="42"/>
      <c r="N96" s="42" t="n">
        <f aca="false">'Central pensions'!L96</f>
        <v>1148850.82298744</v>
      </c>
      <c r="O96" s="8"/>
      <c r="P96" s="8" t="n">
        <f aca="false">'Central pensions'!X96</f>
        <v>18291641.6328153</v>
      </c>
      <c r="Q96" s="42"/>
      <c r="R96" s="42" t="n">
        <f aca="false">'Central SIPA income'!G91</f>
        <v>23540942.4276547</v>
      </c>
      <c r="S96" s="42"/>
      <c r="T96" s="8" t="n">
        <f aca="false">'Central SIPA income'!J91</f>
        <v>90010833.7056375</v>
      </c>
      <c r="U96" s="8"/>
      <c r="V96" s="42" t="n">
        <f aca="false">'Central SIPA income'!F91</f>
        <v>193457.075310167</v>
      </c>
      <c r="W96" s="42"/>
      <c r="X96" s="42" t="n">
        <f aca="false">'Central SIPA income'!M91</f>
        <v>485908.397956672</v>
      </c>
      <c r="Y96" s="8"/>
      <c r="Z96" s="8" t="n">
        <f aca="false">R96+V96-N96-L96-F96</f>
        <v>-4109863.37442566</v>
      </c>
      <c r="AA96" s="8"/>
      <c r="AB96" s="8" t="n">
        <f aca="false">T96-P96-D96</f>
        <v>-62458687.7459131</v>
      </c>
      <c r="AC96" s="23"/>
      <c r="AD96" s="8"/>
      <c r="AE96" s="8"/>
      <c r="AF96" s="8"/>
      <c r="AG96" s="8" t="n">
        <f aca="false">BF96/100*$AG$37</f>
        <v>7731958043.62543</v>
      </c>
      <c r="AH96" s="43" t="n">
        <f aca="false">(AG96-AG95)/AG95</f>
        <v>0.00307766144829014</v>
      </c>
      <c r="AI96" s="43"/>
      <c r="AJ96" s="43" t="n">
        <f aca="false">AB96/AG96</f>
        <v>-0.0080779910332554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8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0.00250686981446262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0.013880145422171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8" t="n">
        <f aca="false">'Central pensions'!Q97</f>
        <v>133701230.126156</v>
      </c>
      <c r="E97" s="8"/>
      <c r="F97" s="42" t="n">
        <f aca="false">'Central pensions'!I97</f>
        <v>24301781.2269743</v>
      </c>
      <c r="G97" s="8" t="n">
        <f aca="false">'Central pensions'!K97</f>
        <v>3572852.66630433</v>
      </c>
      <c r="H97" s="8" t="n">
        <f aca="false">'Central pensions'!V97</f>
        <v>19656781.2080448</v>
      </c>
      <c r="I97" s="42" t="n">
        <f aca="false">'Central pensions'!M97</f>
        <v>110500.597926938</v>
      </c>
      <c r="J97" s="8" t="n">
        <f aca="false">'Central pensions'!W97</f>
        <v>607941.686846748</v>
      </c>
      <c r="K97" s="8"/>
      <c r="L97" s="42" t="n">
        <f aca="false">'Central pensions'!N97</f>
        <v>2304757.76062609</v>
      </c>
      <c r="M97" s="42"/>
      <c r="N97" s="42" t="n">
        <f aca="false">'Central pensions'!L97</f>
        <v>1144627.03374071</v>
      </c>
      <c r="O97" s="8"/>
      <c r="P97" s="8" t="n">
        <f aca="false">'Central pensions'!X97</f>
        <v>18256799.196314</v>
      </c>
      <c r="Q97" s="42"/>
      <c r="R97" s="42" t="n">
        <f aca="false">'Central SIPA income'!G92</f>
        <v>27866163.3999249</v>
      </c>
      <c r="S97" s="42"/>
      <c r="T97" s="8" t="n">
        <f aca="false">'Central SIPA income'!J92</f>
        <v>106548690.967367</v>
      </c>
      <c r="U97" s="8"/>
      <c r="V97" s="42" t="n">
        <f aca="false">'Central SIPA income'!F92</f>
        <v>191006.668539224</v>
      </c>
      <c r="W97" s="42"/>
      <c r="X97" s="42" t="n">
        <f aca="false">'Central SIPA income'!M92</f>
        <v>479753.682619937</v>
      </c>
      <c r="Y97" s="8"/>
      <c r="Z97" s="8" t="n">
        <f aca="false">R97+V97-N97-L97-F97</f>
        <v>306004.047123052</v>
      </c>
      <c r="AA97" s="8"/>
      <c r="AB97" s="8" t="n">
        <f aca="false">T97-P97-D97</f>
        <v>-45409338.3551023</v>
      </c>
      <c r="AC97" s="23"/>
      <c r="AD97" s="8"/>
      <c r="AE97" s="8"/>
      <c r="AF97" s="8"/>
      <c r="AG97" s="8" t="n">
        <f aca="false">BF97/100*$AG$37</f>
        <v>7779179484.34179</v>
      </c>
      <c r="AH97" s="43" t="n">
        <f aca="false">(AG97-AG96)/AG96</f>
        <v>0.00610730690077844</v>
      </c>
      <c r="AI97" s="43" t="n">
        <f aca="false">(AG97-AG93)/AG93</f>
        <v>0.026846184938398</v>
      </c>
      <c r="AJ97" s="43" t="n">
        <f aca="false">AB97/AG97</f>
        <v>-0.00583729150953566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0.00609050783940881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0.0118851593967801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35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35" t="n">
        <f aca="false">'Central pensions'!M98</f>
        <v>112891.747102953</v>
      </c>
      <c r="J98" s="6" t="n">
        <f aca="false">'Central pensions'!W98</f>
        <v>621097.084110113</v>
      </c>
      <c r="K98" s="6"/>
      <c r="L98" s="35" t="n">
        <f aca="false">'Central pensions'!N98</f>
        <v>2844845.86643082</v>
      </c>
      <c r="M98" s="35"/>
      <c r="N98" s="35" t="n">
        <f aca="false">'Central pensions'!L98</f>
        <v>1147575.0188724</v>
      </c>
      <c r="O98" s="6"/>
      <c r="P98" s="6" t="n">
        <f aca="false">'Central pensions'!X98</f>
        <v>21075537.8892039</v>
      </c>
      <c r="Q98" s="35"/>
      <c r="R98" s="35" t="n">
        <f aca="false">'Central SIPA income'!G93</f>
        <v>23922013.249494</v>
      </c>
      <c r="S98" s="35"/>
      <c r="T98" s="6" t="n">
        <f aca="false">'Central SIPA income'!J93</f>
        <v>91467891.0209959</v>
      </c>
      <c r="U98" s="6"/>
      <c r="V98" s="35" t="n">
        <f aca="false">'Central SIPA income'!F93</f>
        <v>189991.503916967</v>
      </c>
      <c r="W98" s="35"/>
      <c r="X98" s="35" t="n">
        <f aca="false">'Central SIPA income'!M93</f>
        <v>477203.88176891</v>
      </c>
      <c r="Y98" s="6"/>
      <c r="Z98" s="6" t="n">
        <f aca="false">R98+V98-N98-L98-F98</f>
        <v>-4222880.65405912</v>
      </c>
      <c r="AA98" s="6"/>
      <c r="AB98" s="6" t="n">
        <f aca="false">T98-P98-D98</f>
        <v>-63532704.4810002</v>
      </c>
      <c r="AC98" s="23"/>
      <c r="AD98" s="6"/>
      <c r="AE98" s="6"/>
      <c r="AF98" s="6"/>
      <c r="AG98" s="6" t="n">
        <f aca="false">BF98/100*$AG$37</f>
        <v>7818414719.8784</v>
      </c>
      <c r="AH98" s="36" t="n">
        <f aca="false">(AG98-AG97)/AG97</f>
        <v>0.00504362132479187</v>
      </c>
      <c r="AI98" s="36"/>
      <c r="AJ98" s="36" t="n">
        <f aca="false">AB98/AG98</f>
        <v>-0.0081260340820074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8372.56121329854</v>
      </c>
      <c r="BA98" s="36" t="n">
        <f aca="false">(AZ98-AZ97)/AZ97</f>
        <v>0.00143306583908247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6" t="n">
        <f aca="false">T105/AG105</f>
        <v>0.0139255845864042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8" t="n">
        <f aca="false">'Central pensions'!Q99</f>
        <v>134105720.871511</v>
      </c>
      <c r="E99" s="8"/>
      <c r="F99" s="42" t="n">
        <f aca="false">'Central pensions'!I99</f>
        <v>24375302.2079906</v>
      </c>
      <c r="G99" s="8" t="n">
        <f aca="false">'Central pensions'!K99</f>
        <v>3746177.84542803</v>
      </c>
      <c r="H99" s="8" t="n">
        <f aca="false">'Central pensions'!V99</f>
        <v>20610365.2043879</v>
      </c>
      <c r="I99" s="42" t="n">
        <f aca="false">'Central pensions'!M99</f>
        <v>115861.170477156</v>
      </c>
      <c r="J99" s="8" t="n">
        <f aca="false">'Central pensions'!W99</f>
        <v>637433.975393442</v>
      </c>
      <c r="K99" s="8"/>
      <c r="L99" s="42" t="n">
        <f aca="false">'Central pensions'!N99</f>
        <v>2291854.70657655</v>
      </c>
      <c r="M99" s="42"/>
      <c r="N99" s="42" t="n">
        <f aca="false">'Central pensions'!L99</f>
        <v>1150970.34144822</v>
      </c>
      <c r="O99" s="8"/>
      <c r="P99" s="8" t="n">
        <f aca="false">'Central pensions'!X99</f>
        <v>18224744.1949407</v>
      </c>
      <c r="Q99" s="42"/>
      <c r="R99" s="42" t="n">
        <f aca="false">'Central SIPA income'!G94</f>
        <v>28403991.1683986</v>
      </c>
      <c r="S99" s="42"/>
      <c r="T99" s="8" t="n">
        <f aca="false">'Central SIPA income'!J94</f>
        <v>108605122.054573</v>
      </c>
      <c r="U99" s="8"/>
      <c r="V99" s="42" t="n">
        <f aca="false">'Central SIPA income'!F94</f>
        <v>193387.247966705</v>
      </c>
      <c r="W99" s="42"/>
      <c r="X99" s="42" t="n">
        <f aca="false">'Central SIPA income'!M94</f>
        <v>485733.011801677</v>
      </c>
      <c r="Y99" s="8"/>
      <c r="Z99" s="8" t="n">
        <f aca="false">R99+V99-N99-L99-F99</f>
        <v>779251.160349965</v>
      </c>
      <c r="AA99" s="8"/>
      <c r="AB99" s="8" t="n">
        <f aca="false">T99-P99-D99</f>
        <v>-43725343.0118782</v>
      </c>
      <c r="AC99" s="23"/>
      <c r="AD99" s="8"/>
      <c r="AE99" s="8"/>
      <c r="AF99" s="8"/>
      <c r="AG99" s="8" t="n">
        <f aca="false">BF99/100*$AG$37</f>
        <v>7895506535.37545</v>
      </c>
      <c r="AH99" s="43" t="n">
        <f aca="false">(AG99-AG98)/AG98</f>
        <v>0.00986028731643584</v>
      </c>
      <c r="AI99" s="43"/>
      <c r="AJ99" s="43" t="n">
        <f aca="false">AB99/AG99</f>
        <v>-0.00553800352339256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8431.84833803401</v>
      </c>
      <c r="BA99" s="43" t="n">
        <f aca="false">(AZ99-AZ98)/AZ98</f>
        <v>0.00708112168129652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3" t="n">
        <f aca="false">T106/AG106</f>
        <v>0.011924722661643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8" t="n">
        <f aca="false">'Central pensions'!Q100</f>
        <v>134387805.654471</v>
      </c>
      <c r="E100" s="8"/>
      <c r="F100" s="42" t="n">
        <f aca="false">'Central pensions'!I100</f>
        <v>24426574.4563947</v>
      </c>
      <c r="G100" s="8" t="n">
        <f aca="false">'Central pensions'!K100</f>
        <v>3807508.85195059</v>
      </c>
      <c r="H100" s="8" t="n">
        <f aca="false">'Central pensions'!V100</f>
        <v>20947790.3067027</v>
      </c>
      <c r="I100" s="42" t="n">
        <f aca="false">'Central pensions'!M100</f>
        <v>117758.005730431</v>
      </c>
      <c r="J100" s="8" t="n">
        <f aca="false">'Central pensions'!W100</f>
        <v>647869.803300082</v>
      </c>
      <c r="K100" s="8"/>
      <c r="L100" s="42" t="n">
        <f aca="false">'Central pensions'!N100</f>
        <v>2256830.01973503</v>
      </c>
      <c r="M100" s="42"/>
      <c r="N100" s="42" t="n">
        <f aca="false">'Central pensions'!L100</f>
        <v>1153888.86898691</v>
      </c>
      <c r="O100" s="8"/>
      <c r="P100" s="8" t="n">
        <f aca="false">'Central pensions'!X100</f>
        <v>18059057.8058327</v>
      </c>
      <c r="Q100" s="42"/>
      <c r="R100" s="42" t="n">
        <f aca="false">'Central SIPA income'!G95</f>
        <v>24462170.8609701</v>
      </c>
      <c r="S100" s="42"/>
      <c r="T100" s="8" t="n">
        <f aca="false">'Central SIPA income'!J95</f>
        <v>93533230.4648534</v>
      </c>
      <c r="U100" s="8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8"/>
      <c r="Z100" s="8" t="n">
        <f aca="false">R100+V100-N100-L100-F100</f>
        <v>-3185451.02796416</v>
      </c>
      <c r="AA100" s="8"/>
      <c r="AB100" s="8" t="n">
        <f aca="false">T100-P100-D100</f>
        <v>-58913632.9954508</v>
      </c>
      <c r="AC100" s="23"/>
      <c r="AD100" s="8"/>
      <c r="AE100" s="8"/>
      <c r="AF100" s="8"/>
      <c r="AG100" s="8" t="n">
        <f aca="false">BF100/100*$AG$37</f>
        <v>7949138177.21294</v>
      </c>
      <c r="AH100" s="43" t="n">
        <f aca="false">(AG100-AG99)/AG99</f>
        <v>0.00679267905069811</v>
      </c>
      <c r="AI100" s="43"/>
      <c r="AJ100" s="43" t="n">
        <f aca="false">AB100/AG100</f>
        <v>-0.00741132330097532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8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8458.72250761145</v>
      </c>
      <c r="BA100" s="43" t="n">
        <f aca="false">(AZ100-AZ99)/AZ99</f>
        <v>0.00318722165058634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3" t="n">
        <f aca="false">T107/AG107</f>
        <v>0.0139709405985379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8" t="n">
        <f aca="false">'Central pensions'!Q101</f>
        <v>134831253.949079</v>
      </c>
      <c r="E101" s="8"/>
      <c r="F101" s="42" t="n">
        <f aca="false">'Central pensions'!I101</f>
        <v>24507176.4331368</v>
      </c>
      <c r="G101" s="8" t="n">
        <f aca="false">'Central pensions'!K101</f>
        <v>3882029.45397357</v>
      </c>
      <c r="H101" s="8" t="n">
        <f aca="false">'Central pensions'!V101</f>
        <v>21357780.6719009</v>
      </c>
      <c r="I101" s="42" t="n">
        <f aca="false">'Central pensions'!M101</f>
        <v>120062.76661774</v>
      </c>
      <c r="J101" s="8" t="n">
        <f aca="false">'Central pensions'!W101</f>
        <v>660549.91768766</v>
      </c>
      <c r="K101" s="8"/>
      <c r="L101" s="42" t="n">
        <f aca="false">'Central pensions'!N101</f>
        <v>2256435.38772158</v>
      </c>
      <c r="M101" s="42"/>
      <c r="N101" s="42" t="n">
        <f aca="false">'Central pensions'!L101</f>
        <v>1159597.63866981</v>
      </c>
      <c r="O101" s="8"/>
      <c r="P101" s="8" t="n">
        <f aca="false">'Central pensions'!X101</f>
        <v>18088418.0248749</v>
      </c>
      <c r="Q101" s="42"/>
      <c r="R101" s="42" t="n">
        <f aca="false">'Central SIPA income'!G96</f>
        <v>28967536.0124594</v>
      </c>
      <c r="S101" s="42"/>
      <c r="T101" s="8" t="n">
        <f aca="false">'Central SIPA income'!J96</f>
        <v>110759884.60923</v>
      </c>
      <c r="U101" s="8"/>
      <c r="V101" s="42" t="n">
        <f aca="false">'Central SIPA income'!F96</f>
        <v>184495.65473146</v>
      </c>
      <c r="W101" s="42"/>
      <c r="X101" s="42" t="n">
        <f aca="false">'Central SIPA income'!M96</f>
        <v>463399.893112204</v>
      </c>
      <c r="Y101" s="8"/>
      <c r="Z101" s="8" t="n">
        <f aca="false">R101+V101-N101-L101-F101</f>
        <v>1228822.20766264</v>
      </c>
      <c r="AA101" s="8"/>
      <c r="AB101" s="8" t="n">
        <f aca="false">T101-P101-D101</f>
        <v>-42159787.3647241</v>
      </c>
      <c r="AC101" s="23"/>
      <c r="AD101" s="8"/>
      <c r="AE101" s="8"/>
      <c r="AF101" s="8"/>
      <c r="AG101" s="8" t="n">
        <f aca="false">BF101/100*$AG$37</f>
        <v>7996948275.48053</v>
      </c>
      <c r="AH101" s="43" t="n">
        <f aca="false">(AG101-AG100)/AG100</f>
        <v>0.00601450084295145</v>
      </c>
      <c r="AI101" s="43" t="n">
        <f aca="false">(AG101-AG97)/AG97</f>
        <v>0.0279937995487923</v>
      </c>
      <c r="AJ101" s="43" t="n">
        <f aca="false">AB101/AG101</f>
        <v>-0.00527198450113657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0.00412172874955284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0.0119215627290725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35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35" t="n">
        <f aca="false">'Central pensions'!M102</f>
        <v>121093.76477594</v>
      </c>
      <c r="J102" s="6" t="n">
        <f aca="false">'Central pensions'!W102</f>
        <v>666222.165360439</v>
      </c>
      <c r="K102" s="6"/>
      <c r="L102" s="35" t="n">
        <f aca="false">'Central pensions'!N102</f>
        <v>2794080.53373004</v>
      </c>
      <c r="M102" s="35"/>
      <c r="N102" s="35" t="n">
        <f aca="false">'Central pensions'!L102</f>
        <v>1165714.06731057</v>
      </c>
      <c r="O102" s="6"/>
      <c r="P102" s="6" t="n">
        <f aca="false">'Central pensions'!X102</f>
        <v>20911912.0291136</v>
      </c>
      <c r="Q102" s="35"/>
      <c r="R102" s="35" t="n">
        <f aca="false">'Central SIPA income'!G97</f>
        <v>24861278.4891755</v>
      </c>
      <c r="S102" s="35"/>
      <c r="T102" s="6" t="n">
        <f aca="false">'Central SIPA income'!J97</f>
        <v>95059253.0726335</v>
      </c>
      <c r="U102" s="6"/>
      <c r="V102" s="35" t="n">
        <f aca="false">'Central SIPA income'!F97</f>
        <v>185718.475769729</v>
      </c>
      <c r="W102" s="35"/>
      <c r="X102" s="35" t="n">
        <f aca="false">'Central SIPA income'!M97</f>
        <v>466471.267011247</v>
      </c>
      <c r="Y102" s="6"/>
      <c r="Z102" s="6" t="n">
        <f aca="false">R102+V102-N102-L102-F102</f>
        <v>-3530176.95438103</v>
      </c>
      <c r="AA102" s="6"/>
      <c r="AB102" s="6" t="n">
        <f aca="false">T102-P102-D102</f>
        <v>-61290216.66454</v>
      </c>
      <c r="AC102" s="23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0.00605401183527442</v>
      </c>
      <c r="AI102" s="36"/>
      <c r="AJ102" s="36" t="n">
        <f aca="false">AB102/AG102</f>
        <v>-0.00761808076063481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0.00467613562719527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0.0140753334862231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8" t="n">
        <f aca="false">'Central pensions'!Q103</f>
        <v>135947353.691788</v>
      </c>
      <c r="E103" s="8"/>
      <c r="F103" s="42" t="n">
        <f aca="false">'Central pensions'!I103</f>
        <v>24710040.7728981</v>
      </c>
      <c r="G103" s="8" t="n">
        <f aca="false">'Central pensions'!K103</f>
        <v>4001765.94213549</v>
      </c>
      <c r="H103" s="8" t="n">
        <f aca="false">'Central pensions'!V103</f>
        <v>22016535.5017923</v>
      </c>
      <c r="I103" s="42" t="n">
        <f aca="false">'Central pensions'!M103</f>
        <v>123765.956973263</v>
      </c>
      <c r="J103" s="8" t="n">
        <f aca="false">'Central pensions'!W103</f>
        <v>680923.77840595</v>
      </c>
      <c r="K103" s="8"/>
      <c r="L103" s="42" t="n">
        <f aca="false">'Central pensions'!N103</f>
        <v>2219167.33945746</v>
      </c>
      <c r="M103" s="42"/>
      <c r="N103" s="42" t="n">
        <f aca="false">'Central pensions'!L103</f>
        <v>1171688.14586095</v>
      </c>
      <c r="O103" s="8"/>
      <c r="P103" s="8" t="n">
        <f aca="false">'Central pensions'!X103</f>
        <v>17961552.3485568</v>
      </c>
      <c r="Q103" s="42"/>
      <c r="R103" s="42" t="n">
        <f aca="false">'Central SIPA income'!G98</f>
        <v>29165167.5252382</v>
      </c>
      <c r="S103" s="42"/>
      <c r="T103" s="8" t="n">
        <f aca="false">'Central SIPA income'!J98</f>
        <v>111515545.827398</v>
      </c>
      <c r="U103" s="8"/>
      <c r="V103" s="42" t="n">
        <f aca="false">'Central SIPA income'!F98</f>
        <v>185924.75436818</v>
      </c>
      <c r="W103" s="42"/>
      <c r="X103" s="42" t="n">
        <f aca="false">'Central SIPA income'!M98</f>
        <v>466989.379378785</v>
      </c>
      <c r="Y103" s="8"/>
      <c r="Z103" s="8" t="n">
        <f aca="false">R103+V103-N103-L103-F103</f>
        <v>1250196.02138989</v>
      </c>
      <c r="AA103" s="8"/>
      <c r="AB103" s="8" t="n">
        <f aca="false">T103-P103-D103</f>
        <v>-42393360.2129467</v>
      </c>
      <c r="AC103" s="23"/>
      <c r="AD103" s="8"/>
      <c r="AE103" s="8"/>
      <c r="AF103" s="8"/>
      <c r="AG103" s="8" t="n">
        <f aca="false">BF103/100*$AG$37</f>
        <v>8034177051.8681</v>
      </c>
      <c r="AH103" s="43" t="n">
        <f aca="false">(AG103-AG102)/AG102</f>
        <v>-0.00139022249890811</v>
      </c>
      <c r="AI103" s="43"/>
      <c r="AJ103" s="43" t="n">
        <f aca="false">AB103/AG103</f>
        <v>-0.00527662757980787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0.000386064053474638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0.0119776451998938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8" t="n">
        <f aca="false">'Central pensions'!Q104</f>
        <v>136741871.002355</v>
      </c>
      <c r="E104" s="8"/>
      <c r="F104" s="42" t="n">
        <f aca="false">'Central pensions'!I104</f>
        <v>24854453.6989738</v>
      </c>
      <c r="G104" s="8" t="n">
        <f aca="false">'Central pensions'!K104</f>
        <v>4112021.57584303</v>
      </c>
      <c r="H104" s="8" t="n">
        <f aca="false">'Central pensions'!V104</f>
        <v>22623129.4677801</v>
      </c>
      <c r="I104" s="42" t="n">
        <f aca="false">'Central pensions'!M104</f>
        <v>127175.925026074</v>
      </c>
      <c r="J104" s="8" t="n">
        <f aca="false">'Central pensions'!W104</f>
        <v>699684.416529285</v>
      </c>
      <c r="K104" s="8"/>
      <c r="L104" s="42" t="n">
        <f aca="false">'Central pensions'!N104</f>
        <v>2218151.3435034</v>
      </c>
      <c r="M104" s="42"/>
      <c r="N104" s="42" t="n">
        <f aca="false">'Central pensions'!L104</f>
        <v>1180869.76475799</v>
      </c>
      <c r="O104" s="8"/>
      <c r="P104" s="8" t="n">
        <f aca="false">'Central pensions'!X104</f>
        <v>18006794.8988773</v>
      </c>
      <c r="Q104" s="42"/>
      <c r="R104" s="42" t="n">
        <f aca="false">'Central SIPA income'!G99</f>
        <v>25129347.8832072</v>
      </c>
      <c r="S104" s="42"/>
      <c r="T104" s="8" t="n">
        <f aca="false">'Central SIPA income'!J99</f>
        <v>96084239.6347438</v>
      </c>
      <c r="U104" s="8"/>
      <c r="V104" s="42" t="n">
        <f aca="false">'Central SIPA income'!F99</f>
        <v>187517.329106093</v>
      </c>
      <c r="W104" s="42"/>
      <c r="X104" s="42" t="n">
        <f aca="false">'Central SIPA income'!M99</f>
        <v>470989.467968385</v>
      </c>
      <c r="Y104" s="8"/>
      <c r="Z104" s="8" t="n">
        <f aca="false">R104+V104-N104-L104-F104</f>
        <v>-2936609.59492184</v>
      </c>
      <c r="AA104" s="8"/>
      <c r="AB104" s="8" t="n">
        <f aca="false">T104-P104-D104</f>
        <v>-58664426.2664886</v>
      </c>
      <c r="AC104" s="23"/>
      <c r="AD104" s="8"/>
      <c r="AE104" s="8"/>
      <c r="AF104" s="8"/>
      <c r="AG104" s="8" t="n">
        <f aca="false">BF104/100*$AG$37</f>
        <v>8084387968.81214</v>
      </c>
      <c r="AH104" s="43" t="n">
        <f aca="false">(AG104-AG103)/AG103</f>
        <v>0.00624966522642968</v>
      </c>
      <c r="AI104" s="43"/>
      <c r="AJ104" s="43" t="n">
        <f aca="false">AB104/AG104</f>
        <v>-0.00725650803657662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8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0.00610127053400444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0.014077022810805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8" t="n">
        <f aca="false">'Central pensions'!Q105</f>
        <v>137706628.307994</v>
      </c>
      <c r="E105" s="8"/>
      <c r="F105" s="42" t="n">
        <f aca="false">'Central pensions'!I105</f>
        <v>25029809.759323</v>
      </c>
      <c r="G105" s="8" t="n">
        <f aca="false">'Central pensions'!K105</f>
        <v>4195670.02661074</v>
      </c>
      <c r="H105" s="8" t="n">
        <f aca="false">'Central pensions'!V105</f>
        <v>23083338.563621</v>
      </c>
      <c r="I105" s="42" t="n">
        <f aca="false">'Central pensions'!M105</f>
        <v>129762.990513735</v>
      </c>
      <c r="J105" s="8" t="n">
        <f aca="false">'Central pensions'!W105</f>
        <v>713917.687534671</v>
      </c>
      <c r="K105" s="8"/>
      <c r="L105" s="42" t="n">
        <f aca="false">'Central pensions'!N105</f>
        <v>2233890.42561504</v>
      </c>
      <c r="M105" s="42"/>
      <c r="N105" s="42" t="n">
        <f aca="false">'Central pensions'!L105</f>
        <v>1190206.60284437</v>
      </c>
      <c r="O105" s="8"/>
      <c r="P105" s="8" t="n">
        <f aca="false">'Central pensions'!X105</f>
        <v>18139833.5991138</v>
      </c>
      <c r="Q105" s="42"/>
      <c r="R105" s="42" t="n">
        <f aca="false">'Central SIPA income'!G100</f>
        <v>29672911.2153903</v>
      </c>
      <c r="S105" s="42"/>
      <c r="T105" s="8" t="n">
        <f aca="false">'Central SIPA income'!J100</f>
        <v>113456947.833704</v>
      </c>
      <c r="U105" s="8"/>
      <c r="V105" s="42" t="n">
        <f aca="false">'Central SIPA income'!F100</f>
        <v>189873.413452993</v>
      </c>
      <c r="W105" s="42"/>
      <c r="X105" s="42" t="n">
        <f aca="false">'Central SIPA income'!M100</f>
        <v>476907.272569832</v>
      </c>
      <c r="Y105" s="8"/>
      <c r="Z105" s="8" t="n">
        <f aca="false">R105+V105-N105-L105-F105</f>
        <v>1408877.84106088</v>
      </c>
      <c r="AA105" s="8"/>
      <c r="AB105" s="8" t="n">
        <f aca="false">T105-P105-D105</f>
        <v>-42389514.0734042</v>
      </c>
      <c r="AC105" s="23"/>
      <c r="AD105" s="8"/>
      <c r="AE105" s="8"/>
      <c r="AF105" s="8"/>
      <c r="AG105" s="8" t="n">
        <f aca="false">BF105/100*$AG$37</f>
        <v>8147374146.46662</v>
      </c>
      <c r="AH105" s="43" t="n">
        <f aca="false">(AG105-AG104)/AG104</f>
        <v>0.00779108794598508</v>
      </c>
      <c r="AI105" s="43" t="n">
        <f aca="false">(AG105-AG101)/AG101</f>
        <v>0.018810409396708</v>
      </c>
      <c r="AJ105" s="43" t="n">
        <f aca="false">AB105/AG105</f>
        <v>-0.00520284367838782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0.0051302090401335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0.011974707123367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35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35" t="n">
        <f aca="false">'Central pensions'!M106</f>
        <v>131389.008109845</v>
      </c>
      <c r="J106" s="6" t="n">
        <f aca="false">'Central pensions'!W106</f>
        <v>722863.55659572</v>
      </c>
      <c r="K106" s="6"/>
      <c r="L106" s="35" t="n">
        <f aca="false">'Central pensions'!N106</f>
        <v>2644979.23778189</v>
      </c>
      <c r="M106" s="35"/>
      <c r="N106" s="35" t="n">
        <f aca="false">'Central pensions'!L106</f>
        <v>1189333.10109124</v>
      </c>
      <c r="O106" s="6"/>
      <c r="P106" s="6" t="n">
        <f aca="false">'Central pensions'!X106</f>
        <v>20268169.6507605</v>
      </c>
      <c r="Q106" s="35"/>
      <c r="R106" s="35" t="n">
        <f aca="false">'Central SIPA income'!G101</f>
        <v>25639183.0529635</v>
      </c>
      <c r="S106" s="35"/>
      <c r="T106" s="6" t="n">
        <f aca="false">'Central SIPA income'!J101</f>
        <v>98033638.5945878</v>
      </c>
      <c r="U106" s="6"/>
      <c r="V106" s="35" t="n">
        <f aca="false">'Central SIPA income'!F101</f>
        <v>184231.805545065</v>
      </c>
      <c r="W106" s="35"/>
      <c r="X106" s="35" t="n">
        <f aca="false">'Central SIPA income'!M101</f>
        <v>462737.18002581</v>
      </c>
      <c r="Y106" s="6"/>
      <c r="Z106" s="6" t="n">
        <f aca="false">R106+V106-N106-L106-F106</f>
        <v>-3012033.32994762</v>
      </c>
      <c r="AA106" s="6"/>
      <c r="AB106" s="6" t="n">
        <f aca="false">T106-P106-D106</f>
        <v>-59783403.9729489</v>
      </c>
      <c r="AC106" s="23"/>
      <c r="AD106" s="6"/>
      <c r="AE106" s="6"/>
      <c r="AF106" s="6"/>
      <c r="AG106" s="6" t="n">
        <f aca="false">BF106/100*$AG$37</f>
        <v>8221041392.42769</v>
      </c>
      <c r="AH106" s="36" t="n">
        <f aca="false">(AG106-AG105)/AG105</f>
        <v>0.00904183908051245</v>
      </c>
      <c r="AI106" s="36"/>
      <c r="AJ106" s="36" t="n">
        <f aca="false">AB106/AG106</f>
        <v>-0.00727199890126021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0.00673834266858552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8680.95201379023</v>
      </c>
      <c r="BA106" s="36" t="n">
        <f aca="false">(AZ106-AZ105)/AZ105</f>
        <v>0.0074205558781308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6" t="n">
        <f aca="false">T113/AG113</f>
        <v>0.014012804873369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8" t="n">
        <f aca="false">'Central pensions'!Q107</f>
        <v>137768765.43262</v>
      </c>
      <c r="E107" s="8"/>
      <c r="F107" s="42" t="n">
        <f aca="false">'Central pensions'!I107</f>
        <v>25041103.9172549</v>
      </c>
      <c r="G107" s="8" t="n">
        <f aca="false">'Central pensions'!K107</f>
        <v>4296195.75672554</v>
      </c>
      <c r="H107" s="8" t="n">
        <f aca="false">'Central pensions'!V107</f>
        <v>23636401.4708271</v>
      </c>
      <c r="I107" s="42" t="n">
        <f aca="false">'Central pensions'!M107</f>
        <v>132872.033713162</v>
      </c>
      <c r="J107" s="8" t="n">
        <f aca="false">'Central pensions'!W107</f>
        <v>731022.725901876</v>
      </c>
      <c r="K107" s="8"/>
      <c r="L107" s="42" t="n">
        <f aca="false">'Central pensions'!N107</f>
        <v>2194049.9902395</v>
      </c>
      <c r="M107" s="42"/>
      <c r="N107" s="42" t="n">
        <f aca="false">'Central pensions'!L107</f>
        <v>1191551.34330076</v>
      </c>
      <c r="O107" s="8"/>
      <c r="P107" s="8" t="n">
        <f aca="false">'Central pensions'!X107</f>
        <v>17940499.7557851</v>
      </c>
      <c r="Q107" s="42"/>
      <c r="R107" s="42" t="n">
        <f aca="false">'Central SIPA income'!G102</f>
        <v>30196057.9450298</v>
      </c>
      <c r="S107" s="42"/>
      <c r="T107" s="8" t="n">
        <f aca="false">'Central SIPA income'!J102</f>
        <v>115457244.696497</v>
      </c>
      <c r="U107" s="8"/>
      <c r="V107" s="42" t="n">
        <f aca="false">'Central SIPA income'!F102</f>
        <v>188970.232683856</v>
      </c>
      <c r="W107" s="42"/>
      <c r="X107" s="42" t="n">
        <f aca="false">'Central SIPA income'!M102</f>
        <v>474638.742872001</v>
      </c>
      <c r="Y107" s="8"/>
      <c r="Z107" s="8" t="n">
        <f aca="false">R107+V107-N107-L107-F107</f>
        <v>1958322.92691848</v>
      </c>
      <c r="AA107" s="8"/>
      <c r="AB107" s="8" t="n">
        <f aca="false">T107-P107-D107</f>
        <v>-40252020.4919085</v>
      </c>
      <c r="AC107" s="23"/>
      <c r="AD107" s="8"/>
      <c r="AE107" s="8"/>
      <c r="AF107" s="8"/>
      <c r="AG107" s="8" t="n">
        <f aca="false">BF107/100*$AG$37</f>
        <v>8264099606.04796</v>
      </c>
      <c r="AH107" s="43" t="n">
        <f aca="false">(AG107-AG106)/AG106</f>
        <v>0.00523756195412475</v>
      </c>
      <c r="AI107" s="43"/>
      <c r="AJ107" s="43" t="n">
        <f aca="false">AB107/AG107</f>
        <v>-0.00487070853580355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8706.38190143654</v>
      </c>
      <c r="BA107" s="43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3" t="n">
        <f aca="false">T114/AG114</f>
        <v>0.0119346069696526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8" t="n">
        <f aca="false">'Central pensions'!Q108</f>
        <v>138412219.052062</v>
      </c>
      <c r="E108" s="8"/>
      <c r="F108" s="42" t="n">
        <f aca="false">'Central pensions'!I108</f>
        <v>25158059.2292936</v>
      </c>
      <c r="G108" s="8" t="n">
        <f aca="false">'Central pensions'!K108</f>
        <v>4327524.35448206</v>
      </c>
      <c r="H108" s="8" t="n">
        <f aca="false">'Central pensions'!V108</f>
        <v>23808762.1722528</v>
      </c>
      <c r="I108" s="42" t="n">
        <f aca="false">'Central pensions'!M108</f>
        <v>133840.959416971</v>
      </c>
      <c r="J108" s="8" t="n">
        <f aca="false">'Central pensions'!W108</f>
        <v>736353.469244931</v>
      </c>
      <c r="K108" s="8"/>
      <c r="L108" s="42" t="n">
        <f aca="false">'Central pensions'!N108</f>
        <v>2164181.10104753</v>
      </c>
      <c r="M108" s="42"/>
      <c r="N108" s="42" t="n">
        <f aca="false">'Central pensions'!L108</f>
        <v>1199050.35061446</v>
      </c>
      <c r="O108" s="8"/>
      <c r="P108" s="8" t="n">
        <f aca="false">'Central pensions'!X108</f>
        <v>17826767.2734524</v>
      </c>
      <c r="Q108" s="42"/>
      <c r="R108" s="42" t="n">
        <f aca="false">'Central SIPA income'!G103</f>
        <v>25934136.9043315</v>
      </c>
      <c r="S108" s="42"/>
      <c r="T108" s="8" t="n">
        <f aca="false">'Central SIPA income'!J103</f>
        <v>99161420.2094449</v>
      </c>
      <c r="U108" s="8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8"/>
      <c r="Z108" s="8" t="n">
        <f aca="false">R108+V108-N108-L108-F108</f>
        <v>-2397346.34367076</v>
      </c>
      <c r="AA108" s="8"/>
      <c r="AB108" s="8" t="n">
        <f aca="false">T108-P108-D108</f>
        <v>-57077566.1160691</v>
      </c>
      <c r="AC108" s="23"/>
      <c r="AD108" s="8"/>
      <c r="AE108" s="8"/>
      <c r="AF108" s="8"/>
      <c r="AG108" s="8" t="n">
        <f aca="false">BF108/100*$AG$37</f>
        <v>8317820613.20073</v>
      </c>
      <c r="AH108" s="43" t="n">
        <f aca="false">(AG108-AG107)/AG107</f>
        <v>0.00650052754851321</v>
      </c>
      <c r="AI108" s="43"/>
      <c r="AJ108" s="43" t="n">
        <f aca="false">AB108/AG108</f>
        <v>-0.00686208188061722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8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8758.29243981613</v>
      </c>
      <c r="BA108" s="43" t="n">
        <f aca="false">(AZ108-AZ107)/AZ107</f>
        <v>0.00596235485271137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3" t="n">
        <f aca="false">T115/AG115</f>
        <v>0.0139870091732918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8" t="n">
        <f aca="false">'Central pensions'!Q109</f>
        <v>138980894.418693</v>
      </c>
      <c r="E109" s="8"/>
      <c r="F109" s="42" t="n">
        <f aca="false">'Central pensions'!I109</f>
        <v>25261422.7087171</v>
      </c>
      <c r="G109" s="8" t="n">
        <f aca="false">'Central pensions'!K109</f>
        <v>4355238.04275486</v>
      </c>
      <c r="H109" s="8" t="n">
        <f aca="false">'Central pensions'!V109</f>
        <v>23961234.7082698</v>
      </c>
      <c r="I109" s="42" t="n">
        <f aca="false">'Central pensions'!M109</f>
        <v>134698.083796541</v>
      </c>
      <c r="J109" s="8" t="n">
        <f aca="false">'Central pensions'!W109</f>
        <v>741069.114688751</v>
      </c>
      <c r="K109" s="8"/>
      <c r="L109" s="42" t="n">
        <f aca="false">'Central pensions'!N109</f>
        <v>2194519.73270065</v>
      </c>
      <c r="M109" s="42"/>
      <c r="N109" s="42" t="n">
        <f aca="false">'Central pensions'!L109</f>
        <v>1204332.22375599</v>
      </c>
      <c r="O109" s="8"/>
      <c r="P109" s="8" t="n">
        <f aca="false">'Central pensions'!X109</f>
        <v>18013253.8849444</v>
      </c>
      <c r="Q109" s="42"/>
      <c r="R109" s="42" t="n">
        <f aca="false">'Central SIPA income'!G104</f>
        <v>30808471.6370516</v>
      </c>
      <c r="S109" s="42"/>
      <c r="T109" s="8" t="n">
        <f aca="false">'Central SIPA income'!J104</f>
        <v>117798861.526878</v>
      </c>
      <c r="U109" s="8"/>
      <c r="V109" s="42" t="n">
        <f aca="false">'Central SIPA income'!F104</f>
        <v>187505.728223121</v>
      </c>
      <c r="W109" s="42"/>
      <c r="X109" s="42" t="n">
        <f aca="false">'Central SIPA income'!M104</f>
        <v>470960.329894988</v>
      </c>
      <c r="Y109" s="8"/>
      <c r="Z109" s="8" t="n">
        <f aca="false">R109+V109-N109-L109-F109</f>
        <v>2335702.700101</v>
      </c>
      <c r="AA109" s="8"/>
      <c r="AB109" s="8" t="n">
        <f aca="false">T109-P109-D109</f>
        <v>-39195286.7767589</v>
      </c>
      <c r="AC109" s="23"/>
      <c r="AD109" s="8"/>
      <c r="AE109" s="8"/>
      <c r="AF109" s="8"/>
      <c r="AG109" s="8" t="n">
        <f aca="false">BF109/100*$AG$37</f>
        <v>8369170197.08125</v>
      </c>
      <c r="AH109" s="43" t="n">
        <f aca="false">(AG109-AG108)/AG108</f>
        <v>0.00617344209119167</v>
      </c>
      <c r="AI109" s="43" t="n">
        <f aca="false">(AG109-AG105)/AG105</f>
        <v>0.0272230103377318</v>
      </c>
      <c r="AJ109" s="43" t="n">
        <f aca="false">AB109/AG109</f>
        <v>-0.00468329426380028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8823.7043955459</v>
      </c>
      <c r="BA109" s="43" t="n">
        <f aca="false">(AZ109-AZ108)/AZ108</f>
        <v>0.00746857406044204</v>
      </c>
      <c r="BB109" s="7"/>
      <c r="BC109" s="7"/>
      <c r="BD109" s="7"/>
      <c r="BE109" s="7"/>
      <c r="BF109" s="7" t="n">
        <f aca="false">BF108*(1+AY109)*(1+BA109)*(1-BE109)</f>
        <v>159.378161147751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0.0119246046358194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35" t="n">
        <f aca="false">'Central pensions'!I110</f>
        <v>25359619.0439388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35" t="n">
        <f aca="false">'Central pensions'!M110</f>
        <v>137769.566439525</v>
      </c>
      <c r="J110" s="6" t="n">
        <f aca="false">'Central pensions'!W110</f>
        <v>757967.50595656</v>
      </c>
      <c r="K110" s="6"/>
      <c r="L110" s="35" t="n">
        <f aca="false">'Central pensions'!N110</f>
        <v>2667253.40235695</v>
      </c>
      <c r="M110" s="35"/>
      <c r="N110" s="35" t="n">
        <f aca="false">'Central pensions'!L110</f>
        <v>1210904.94267423</v>
      </c>
      <c r="O110" s="6"/>
      <c r="P110" s="6" t="n">
        <f aca="false">'Central pensions'!X110</f>
        <v>20502432.3042948</v>
      </c>
      <c r="Q110" s="35"/>
      <c r="R110" s="35" t="n">
        <f aca="false">'Central SIPA income'!G105</f>
        <v>26278759.8418354</v>
      </c>
      <c r="S110" s="35"/>
      <c r="T110" s="6" t="n">
        <f aca="false">'Central SIPA income'!J105</f>
        <v>100479115.880047</v>
      </c>
      <c r="U110" s="6"/>
      <c r="V110" s="35" t="n">
        <f aca="false">'Central SIPA income'!F105</f>
        <v>196520.929129384</v>
      </c>
      <c r="W110" s="35"/>
      <c r="X110" s="35" t="n">
        <f aca="false">'Central SIPA income'!M105</f>
        <v>493603.915416977</v>
      </c>
      <c r="Y110" s="6"/>
      <c r="Z110" s="6" t="n">
        <f aca="false">R110+V110-N110-L110-F110</f>
        <v>-2762496.61800526</v>
      </c>
      <c r="AA110" s="6"/>
      <c r="AB110" s="6" t="n">
        <f aca="false">T110-P110-D110</f>
        <v>-59544458.1067276</v>
      </c>
      <c r="AC110" s="23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0.00235592267551185</v>
      </c>
      <c r="AI110" s="36"/>
      <c r="AJ110" s="36" t="n">
        <f aca="false">AB110/AG110</f>
        <v>-0.0070980162054148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0.00202727604936915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0.000996791377241521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0.0140356078835259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8" t="n">
        <f aca="false">'Central pensions'!Q111</f>
        <v>140697687.385844</v>
      </c>
      <c r="E111" s="8"/>
      <c r="F111" s="42" t="n">
        <f aca="false">'Central pensions'!I111</f>
        <v>25573470.1525615</v>
      </c>
      <c r="G111" s="8" t="n">
        <f aca="false">'Central pensions'!K111</f>
        <v>4552282.58272235</v>
      </c>
      <c r="H111" s="8" t="n">
        <f aca="false">'Central pensions'!V111</f>
        <v>25045315.6296326</v>
      </c>
      <c r="I111" s="42" t="n">
        <f aca="false">'Central pensions'!M111</f>
        <v>140792.244826465</v>
      </c>
      <c r="J111" s="8" t="n">
        <f aca="false">'Central pensions'!W111</f>
        <v>774597.390607196</v>
      </c>
      <c r="K111" s="8"/>
      <c r="L111" s="42" t="n">
        <f aca="false">'Central pensions'!N111</f>
        <v>2136218.79915848</v>
      </c>
      <c r="M111" s="42"/>
      <c r="N111" s="42" t="n">
        <f aca="false">'Central pensions'!L111</f>
        <v>1223248.47516868</v>
      </c>
      <c r="O111" s="8"/>
      <c r="P111" s="8" t="n">
        <f aca="false">'Central pensions'!X111</f>
        <v>17814801.6977192</v>
      </c>
      <c r="Q111" s="42"/>
      <c r="R111" s="42" t="n">
        <f aca="false">'Central SIPA income'!G106</f>
        <v>30926397.7820672</v>
      </c>
      <c r="S111" s="42"/>
      <c r="T111" s="8" t="n">
        <f aca="false">'Central SIPA income'!J106</f>
        <v>118249762.363205</v>
      </c>
      <c r="U111" s="8"/>
      <c r="V111" s="42" t="n">
        <f aca="false">'Central SIPA income'!F106</f>
        <v>189873.253402909</v>
      </c>
      <c r="W111" s="42"/>
      <c r="X111" s="42" t="n">
        <f aca="false">'Central SIPA income'!M106</f>
        <v>476906.870570164</v>
      </c>
      <c r="Y111" s="8"/>
      <c r="Z111" s="8" t="n">
        <f aca="false">R111+V111-N111-L111-F111</f>
        <v>2183333.60858142</v>
      </c>
      <c r="AA111" s="8"/>
      <c r="AB111" s="8" t="n">
        <f aca="false">T111-P111-D111</f>
        <v>-40262726.7203586</v>
      </c>
      <c r="AC111" s="23"/>
      <c r="AD111" s="8"/>
      <c r="AE111" s="8"/>
      <c r="AF111" s="8"/>
      <c r="AG111" s="8" t="n">
        <f aca="false">BF111/100*$AG$37</f>
        <v>8400196828.01395</v>
      </c>
      <c r="AH111" s="43" t="n">
        <f aca="false">(AG111-AG110)/AG110</f>
        <v>0.00134815413124738</v>
      </c>
      <c r="AI111" s="43"/>
      <c r="AJ111" s="43" t="n">
        <f aca="false">AB111/AG111</f>
        <v>-0.00479306944166901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0.000781712648750077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8" t="n">
        <f aca="false">'Central pensions'!Q112</f>
        <v>141522812.491722</v>
      </c>
      <c r="E112" s="8"/>
      <c r="F112" s="42" t="n">
        <f aca="false">'Central pensions'!I112</f>
        <v>25723446.4077464</v>
      </c>
      <c r="G112" s="8" t="n">
        <f aca="false">'Central pensions'!K112</f>
        <v>4600622.91307875</v>
      </c>
      <c r="H112" s="8" t="n">
        <f aca="false">'Central pensions'!V112</f>
        <v>25311269.8645502</v>
      </c>
      <c r="I112" s="42" t="n">
        <f aca="false">'Central pensions'!M112</f>
        <v>142287.306590065</v>
      </c>
      <c r="J112" s="8" t="n">
        <f aca="false">'Central pensions'!W112</f>
        <v>782822.779315991</v>
      </c>
      <c r="K112" s="8"/>
      <c r="L112" s="42" t="n">
        <f aca="false">'Central pensions'!N112</f>
        <v>2136061.54061305</v>
      </c>
      <c r="M112" s="42"/>
      <c r="N112" s="42" t="n">
        <f aca="false">'Central pensions'!L112</f>
        <v>1231160.28277022</v>
      </c>
      <c r="O112" s="8"/>
      <c r="P112" s="8" t="n">
        <f aca="false">'Central pensions'!X112</f>
        <v>17857514.1134425</v>
      </c>
      <c r="Q112" s="42"/>
      <c r="R112" s="42" t="n">
        <f aca="false">'Central SIPA income'!G107</f>
        <v>26382981.0339338</v>
      </c>
      <c r="S112" s="42"/>
      <c r="T112" s="8" t="n">
        <f aca="false">'Central SIPA income'!J107</f>
        <v>100877614.641063</v>
      </c>
      <c r="U112" s="8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8"/>
      <c r="Z112" s="8" t="n">
        <f aca="false">R112+V112-N112-L112-F112</f>
        <v>-2512066.85545402</v>
      </c>
      <c r="AA112" s="8"/>
      <c r="AB112" s="8" t="n">
        <f aca="false">T112-P112-D112</f>
        <v>-58502711.9641012</v>
      </c>
      <c r="AC112" s="23"/>
      <c r="AD112" s="8"/>
      <c r="AE112" s="8"/>
      <c r="AF112" s="8"/>
      <c r="AG112" s="8" t="n">
        <f aca="false">BF112/100*$AG$37</f>
        <v>8424223958.19721</v>
      </c>
      <c r="AH112" s="43" t="n">
        <f aca="false">(AG112-AG111)/AG111</f>
        <v>0.00286030561845069</v>
      </c>
      <c r="AI112" s="43"/>
      <c r="AJ112" s="43" t="n">
        <f aca="false">AB112/AG112</f>
        <v>-0.00694458175072316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8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-0.000750671348157358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8" t="n">
        <f aca="false">'Central pensions'!Q113</f>
        <v>142215952.090143</v>
      </c>
      <c r="E113" s="8"/>
      <c r="F113" s="42" t="n">
        <f aca="false">'Central pensions'!I113</f>
        <v>25849432.7346088</v>
      </c>
      <c r="G113" s="8" t="n">
        <f aca="false">'Central pensions'!K113</f>
        <v>4682902.77771076</v>
      </c>
      <c r="H113" s="8" t="n">
        <f aca="false">'Central pensions'!V113</f>
        <v>25763949.4032707</v>
      </c>
      <c r="I113" s="42" t="n">
        <f aca="false">'Central pensions'!M113</f>
        <v>144832.044671467</v>
      </c>
      <c r="J113" s="8" t="n">
        <f aca="false">'Central pensions'!W113</f>
        <v>796823.177420743</v>
      </c>
      <c r="K113" s="8"/>
      <c r="L113" s="42" t="n">
        <f aca="false">'Central pensions'!N113</f>
        <v>2160957.69516772</v>
      </c>
      <c r="M113" s="42"/>
      <c r="N113" s="42" t="n">
        <f aca="false">'Central pensions'!L113</f>
        <v>1238537.22112849</v>
      </c>
      <c r="O113" s="8"/>
      <c r="P113" s="8" t="n">
        <f aca="false">'Central pensions'!X113</f>
        <v>18027286.1160765</v>
      </c>
      <c r="Q113" s="42"/>
      <c r="R113" s="42" t="n">
        <f aca="false">'Central SIPA income'!G108</f>
        <v>30921060.8960406</v>
      </c>
      <c r="S113" s="42"/>
      <c r="T113" s="8" t="n">
        <f aca="false">'Central SIPA income'!J108</f>
        <v>118229356.316925</v>
      </c>
      <c r="U113" s="8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8"/>
      <c r="Z113" s="8" t="n">
        <f aca="false">R113+V113-N113-L113-F113</f>
        <v>1870699.30846171</v>
      </c>
      <c r="AA113" s="8"/>
      <c r="AB113" s="8" t="n">
        <f aca="false">T113-P113-D113</f>
        <v>-42013881.8892945</v>
      </c>
      <c r="AC113" s="23"/>
      <c r="AD113" s="8"/>
      <c r="AE113" s="8"/>
      <c r="AF113" s="8"/>
      <c r="AG113" s="8" t="n">
        <f aca="false">BF113/100*$AG$37</f>
        <v>8437237040.35989</v>
      </c>
      <c r="AH113" s="43" t="n">
        <f aca="false">(AG113-AG112)/AG112</f>
        <v>0.00154472177226667</v>
      </c>
      <c r="AI113" s="43" t="n">
        <f aca="false">(AG113-AG109)/AG109</f>
        <v>0.0081330456515726</v>
      </c>
      <c r="AJ113" s="43" t="n">
        <f aca="false">AB113/AG113</f>
        <v>-0.00497957823020964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0.000906262355729195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35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35" t="n">
        <f aca="false">'Central pensions'!M114</f>
        <v>144926.531995293</v>
      </c>
      <c r="J114" s="6" t="n">
        <f aca="false">'Central pensions'!W114</f>
        <v>797343.018798167</v>
      </c>
      <c r="K114" s="6"/>
      <c r="L114" s="35" t="n">
        <f aca="false">'Central pensions'!N114</f>
        <v>2666565.07423066</v>
      </c>
      <c r="M114" s="35"/>
      <c r="N114" s="35" t="n">
        <f aca="false">'Central pensions'!L114</f>
        <v>1244408.31172221</v>
      </c>
      <c r="O114" s="6"/>
      <c r="P114" s="6" t="n">
        <f aca="false">'Central pensions'!X114</f>
        <v>20683186.2177853</v>
      </c>
      <c r="Q114" s="35"/>
      <c r="R114" s="35" t="n">
        <f aca="false">'Central SIPA income'!G109</f>
        <v>26329730.3060526</v>
      </c>
      <c r="S114" s="35"/>
      <c r="T114" s="6" t="n">
        <f aca="false">'Central SIPA income'!J109</f>
        <v>100674005.867678</v>
      </c>
      <c r="U114" s="6"/>
      <c r="V114" s="35" t="n">
        <f aca="false">'Central SIPA income'!F109</f>
        <v>199553.986172503</v>
      </c>
      <c r="W114" s="35"/>
      <c r="X114" s="35" t="n">
        <f aca="false">'Central SIPA income'!M109</f>
        <v>501222.080254683</v>
      </c>
      <c r="Y114" s="6"/>
      <c r="Z114" s="6" t="n">
        <f aca="false">R114+V114-N114-L114-F114</f>
        <v>-3337914.39463172</v>
      </c>
      <c r="AA114" s="6"/>
      <c r="AB114" s="6" t="n">
        <f aca="false">T114-P114-D114</f>
        <v>-62812673.6311049</v>
      </c>
      <c r="AC114" s="23"/>
      <c r="AD114" s="6"/>
      <c r="AE114" s="6"/>
      <c r="AF114" s="6"/>
      <c r="AG114" s="6" t="n">
        <f aca="false">BF114/100*$AG$37</f>
        <v>8435468895.09413</v>
      </c>
      <c r="AH114" s="36" t="n">
        <f aca="false">(AG114-AG113)/AG113</f>
        <v>-0.000209564488623077</v>
      </c>
      <c r="AI114" s="36"/>
      <c r="AJ114" s="36" t="n">
        <f aca="false">AB114/AG114</f>
        <v>-0.00744625751244666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0.00467829003780646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8841.4867858377</v>
      </c>
      <c r="BA114" s="36" t="n">
        <f aca="false">(AZ114-AZ113)/AZ113</f>
        <v>8.06719797272148E-005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8" t="n">
        <f aca="false">'Central pensions'!Q115</f>
        <v>143453398.345033</v>
      </c>
      <c r="E115" s="8"/>
      <c r="F115" s="42" t="n">
        <f aca="false">'Central pensions'!I115</f>
        <v>26074353.2393648</v>
      </c>
      <c r="G115" s="8" t="n">
        <f aca="false">'Central pensions'!K115</f>
        <v>4750026.2826159</v>
      </c>
      <c r="H115" s="8" t="n">
        <f aca="false">'Central pensions'!V115</f>
        <v>26133243.1226231</v>
      </c>
      <c r="I115" s="42" t="n">
        <f aca="false">'Central pensions'!M115</f>
        <v>146908.029359255</v>
      </c>
      <c r="J115" s="8" t="n">
        <f aca="false">'Central pensions'!W115</f>
        <v>808244.632658447</v>
      </c>
      <c r="K115" s="8"/>
      <c r="L115" s="42" t="n">
        <f aca="false">'Central pensions'!N115</f>
        <v>2143025.93237548</v>
      </c>
      <c r="M115" s="42"/>
      <c r="N115" s="42" t="n">
        <f aca="false">'Central pensions'!L115</f>
        <v>1251514.32139911</v>
      </c>
      <c r="O115" s="8"/>
      <c r="P115" s="8" t="n">
        <f aca="false">'Central pensions'!X115</f>
        <v>18005634.2905289</v>
      </c>
      <c r="Q115" s="42"/>
      <c r="R115" s="42" t="n">
        <f aca="false">'Central SIPA income'!G110</f>
        <v>31023806.3067234</v>
      </c>
      <c r="S115" s="42"/>
      <c r="T115" s="8" t="n">
        <f aca="false">'Central SIPA income'!J110</f>
        <v>118622212.29979</v>
      </c>
      <c r="U115" s="8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8"/>
      <c r="Z115" s="8" t="n">
        <f aca="false">R115+V115-N115-L115-F115</f>
        <v>1756985.26921387</v>
      </c>
      <c r="AA115" s="8"/>
      <c r="AB115" s="8" t="n">
        <f aca="false">T115-P115-D115</f>
        <v>-42836820.3357722</v>
      </c>
      <c r="AC115" s="23"/>
      <c r="AD115" s="8"/>
      <c r="AE115" s="8"/>
      <c r="AF115" s="8"/>
      <c r="AG115" s="8" t="n">
        <f aca="false">BF115/100*$AG$37</f>
        <v>8480884714.53204</v>
      </c>
      <c r="AH115" s="43" t="n">
        <f aca="false">(AG115-AG114)/AG114</f>
        <v>0.00538391167138568</v>
      </c>
      <c r="AI115" s="43"/>
      <c r="AJ115" s="43" t="n">
        <f aca="false">AB115/AG115</f>
        <v>-0.00505098486510152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8895.33631953185</v>
      </c>
      <c r="BA115" s="43" t="n">
        <f aca="false">(AZ115-AZ114)/AZ114</f>
        <v>0.00609055184931293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8" t="n">
        <f aca="false">'Central pensions'!Q116</f>
        <v>143931394.211214</v>
      </c>
      <c r="E116" s="8"/>
      <c r="F116" s="42" t="n">
        <f aca="false">'Central pensions'!I116</f>
        <v>26161234.6461879</v>
      </c>
      <c r="G116" s="8" t="n">
        <f aca="false">'Central pensions'!K116</f>
        <v>4826800.23117173</v>
      </c>
      <c r="H116" s="8" t="n">
        <f aca="false">'Central pensions'!V116</f>
        <v>26555630.7356003</v>
      </c>
      <c r="I116" s="42" t="n">
        <f aca="false">'Central pensions'!M116</f>
        <v>149282.481376445</v>
      </c>
      <c r="J116" s="8" t="n">
        <f aca="false">'Central pensions'!W116</f>
        <v>821308.16708042</v>
      </c>
      <c r="K116" s="8"/>
      <c r="L116" s="42" t="n">
        <f aca="false">'Central pensions'!N116</f>
        <v>2106804.64450556</v>
      </c>
      <c r="M116" s="42"/>
      <c r="N116" s="42" t="n">
        <f aca="false">'Central pensions'!L116</f>
        <v>1256979.40178614</v>
      </c>
      <c r="O116" s="8"/>
      <c r="P116" s="8" t="n">
        <f aca="false">'Central pensions'!X116</f>
        <v>17847749.1154132</v>
      </c>
      <c r="Q116" s="42"/>
      <c r="R116" s="42" t="n">
        <f aca="false">'Central SIPA income'!G111</f>
        <v>26645056.0661481</v>
      </c>
      <c r="S116" s="42"/>
      <c r="T116" s="8" t="n">
        <f aca="false">'Central SIPA income'!J111</f>
        <v>101879681.241223</v>
      </c>
      <c r="U116" s="8"/>
      <c r="V116" s="42" t="n">
        <f aca="false">'Central SIPA income'!F111</f>
        <v>202947.982236768</v>
      </c>
      <c r="W116" s="42"/>
      <c r="X116" s="42" t="n">
        <f aca="false">'Central SIPA income'!M111</f>
        <v>509746.8198519</v>
      </c>
      <c r="Y116" s="8"/>
      <c r="Z116" s="8" t="n">
        <f aca="false">R116+V116-N116-L116-F116</f>
        <v>-2677014.64409466</v>
      </c>
      <c r="AA116" s="8"/>
      <c r="AB116" s="8" t="n">
        <f aca="false">T116-P116-D116</f>
        <v>-59899462.085404</v>
      </c>
      <c r="AC116" s="23"/>
      <c r="AD116" s="8"/>
      <c r="AE116" s="8"/>
      <c r="AF116" s="8"/>
      <c r="AG116" s="8" t="n">
        <f aca="false">BF116/100*$AG$37</f>
        <v>8543652754.33909</v>
      </c>
      <c r="AH116" s="43" t="n">
        <f aca="false">(AG116-AG115)/AG115</f>
        <v>0.00740111933127597</v>
      </c>
      <c r="AI116" s="43"/>
      <c r="AJ116" s="43" t="n">
        <f aca="false">AB116/AG116</f>
        <v>-0.00701098977307835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8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8927.19671936728</v>
      </c>
      <c r="BA116" s="43" t="n">
        <f aca="false">(AZ116-AZ115)/AZ115</f>
        <v>0.00358169704786359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8" t="n">
        <f aca="false">'Central pensions'!Q117</f>
        <v>144921989.207294</v>
      </c>
      <c r="E117" s="8"/>
      <c r="F117" s="42" t="n">
        <f aca="false">'Central pensions'!I117</f>
        <v>26341287.0126213</v>
      </c>
      <c r="G117" s="8" t="n">
        <f aca="false">'Central pensions'!K117</f>
        <v>4922075.75901892</v>
      </c>
      <c r="H117" s="8" t="n">
        <f aca="false">'Central pensions'!V117</f>
        <v>27079808.5789902</v>
      </c>
      <c r="I117" s="42" t="n">
        <f aca="false">'Central pensions'!M117</f>
        <v>152229.147186152</v>
      </c>
      <c r="J117" s="8" t="n">
        <f aca="false">'Central pensions'!W117</f>
        <v>837519.852958456</v>
      </c>
      <c r="K117" s="8"/>
      <c r="L117" s="42" t="n">
        <f aca="false">'Central pensions'!N117</f>
        <v>2033151.90097209</v>
      </c>
      <c r="M117" s="42"/>
      <c r="N117" s="42" t="n">
        <f aca="false">'Central pensions'!L117</f>
        <v>1268650.79278344</v>
      </c>
      <c r="O117" s="8"/>
      <c r="P117" s="8" t="n">
        <f aca="false">'Central pensions'!X117</f>
        <v>17529777.2287376</v>
      </c>
      <c r="Q117" s="42"/>
      <c r="R117" s="42" t="n">
        <f aca="false">'Central SIPA income'!G112</f>
        <v>31554499.4932861</v>
      </c>
      <c r="S117" s="42"/>
      <c r="T117" s="8" t="n">
        <f aca="false">'Central SIPA income'!J112</f>
        <v>120651363.694693</v>
      </c>
      <c r="U117" s="8"/>
      <c r="V117" s="42" t="n">
        <f aca="false">'Central SIPA income'!F112</f>
        <v>202450.038998598</v>
      </c>
      <c r="W117" s="42"/>
      <c r="X117" s="42" t="n">
        <f aca="false">'Central SIPA income'!M112</f>
        <v>508496.129998634</v>
      </c>
      <c r="Y117" s="8"/>
      <c r="Z117" s="8" t="n">
        <f aca="false">R117+V117-N117-L117-F117</f>
        <v>2113859.82590786</v>
      </c>
      <c r="AA117" s="8"/>
      <c r="AB117" s="8" t="n">
        <f aca="false">T117-P117-D117</f>
        <v>-41800402.7413389</v>
      </c>
      <c r="AC117" s="23"/>
      <c r="AD117" s="8"/>
      <c r="AE117" s="8"/>
      <c r="AF117" s="8"/>
      <c r="AG117" s="8" t="n">
        <f aca="false">BF117/100*$AG$37</f>
        <v>8596091077.48773</v>
      </c>
      <c r="AH117" s="43" t="n">
        <f aca="false">(AG117-AG116)/AG116</f>
        <v>0.00613769363718726</v>
      </c>
      <c r="AI117" s="43" t="n">
        <f aca="false">(AG117-AG113)/AG113</f>
        <v>0.0188277319183945</v>
      </c>
      <c r="AJ117" s="43" t="n">
        <f aca="false">AB117/AG117</f>
        <v>-0.00486272217971373</v>
      </c>
      <c r="AK117" s="50"/>
      <c r="AL117" s="53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8976.3171474327</v>
      </c>
      <c r="BA117" s="43" t="n">
        <f aca="false">(AZ117-AZ116)/AZ116</f>
        <v>0.00550233512373022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4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6" t="n">
        <f aca="false">AVERAGE(AI29:AI117)</f>
        <v>0.0258846745956465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6"/>
    </row>
    <row r="121" customFormat="false" ht="12.8" hidden="false" customHeight="false" outlineLevel="0" collapsed="false">
      <c r="AK121" s="50"/>
      <c r="BF121" s="26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55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8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8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8" t="n">
        <f aca="false">AG17</f>
        <v>5134460463.63523</v>
      </c>
      <c r="AH130" s="26"/>
      <c r="AI130" s="26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8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8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8" t="n">
        <f aca="false">AG21</f>
        <v>5057788161.49449</v>
      </c>
      <c r="AJ134" s="26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6"/>
      <c r="AI135" s="26"/>
    </row>
    <row r="136" customFormat="false" ht="12.8" hidden="false" customHeight="false" outlineLevel="0" collapsed="false">
      <c r="AF136" s="7" t="n">
        <f aca="false">AF132+1</f>
        <v>2017</v>
      </c>
      <c r="AG136" s="8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8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8" t="n">
        <f aca="false">AG25</f>
        <v>5284711650.71247</v>
      </c>
      <c r="AJ138" s="26" t="n">
        <f aca="false">(AG138-AG134)/AG134</f>
        <v>0.0448661513634688</v>
      </c>
      <c r="AK138" s="26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6"/>
      <c r="AI139" s="26"/>
    </row>
    <row r="140" customFormat="false" ht="12.8" hidden="false" customHeight="false" outlineLevel="0" collapsed="false">
      <c r="AF140" s="7" t="n">
        <f aca="false">AF136+1</f>
        <v>2018</v>
      </c>
      <c r="AG140" s="8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8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8" t="n">
        <f aca="false">AG29</f>
        <v>4963232196.24203</v>
      </c>
      <c r="AJ142" s="26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6"/>
      <c r="AI143" s="26"/>
    </row>
    <row r="144" customFormat="false" ht="12.8" hidden="false" customHeight="false" outlineLevel="0" collapsed="false">
      <c r="AF144" s="7" t="n">
        <f aca="false">AF140+1</f>
        <v>2019</v>
      </c>
      <c r="AG144" s="8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8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8" t="n">
        <f aca="false">AG33</f>
        <v>4587133830.61137</v>
      </c>
      <c r="AJ146" s="26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6"/>
      <c r="AI147" s="26"/>
      <c r="AK147" s="0" t="n">
        <f aca="false">100*AK144*AL144*AU144*AV144</f>
        <v>100.596883177987</v>
      </c>
      <c r="AL147" s="26" t="n">
        <f aca="false">(AK147-100)/100</f>
        <v>0.00596883177987451</v>
      </c>
      <c r="AM147" s="26"/>
      <c r="AN147" s="26"/>
      <c r="AO147" s="26"/>
      <c r="AP147" s="26"/>
      <c r="AQ147" s="26"/>
      <c r="AR147" s="26"/>
      <c r="AS147" s="26"/>
      <c r="AT147" s="26"/>
    </row>
    <row r="148" customFormat="false" ht="12.8" hidden="false" customHeight="false" outlineLevel="0" collapsed="false">
      <c r="AF148" s="7" t="n">
        <f aca="false">AF144+1</f>
        <v>2020</v>
      </c>
      <c r="AG148" s="8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8" t="n">
        <f aca="false">AG36</f>
        <v>5126112750.43764</v>
      </c>
      <c r="AH149" s="26" t="n">
        <f aca="false">AVERAGE(AJ138:AJ158)</f>
        <v>0.0105704706175122</v>
      </c>
      <c r="AI149" s="26"/>
    </row>
    <row r="150" customFormat="false" ht="12.8" hidden="false" customHeight="false" outlineLevel="0" collapsed="false">
      <c r="AF150" s="7" t="n">
        <f aca="false">AF146+1</f>
        <v>2020</v>
      </c>
      <c r="AG150" s="8" t="n">
        <f aca="false">AG37</f>
        <v>5251139890.69221</v>
      </c>
      <c r="AJ150" s="26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6"/>
      <c r="AI151" s="26"/>
    </row>
    <row r="152" customFormat="false" ht="12.8" hidden="false" customHeight="false" outlineLevel="0" collapsed="false">
      <c r="AF152" s="7" t="n">
        <f aca="false">AF148+1</f>
        <v>2021</v>
      </c>
      <c r="AG152" s="8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8" t="n">
        <f aca="false">AG40</f>
        <v>5158692836.07097</v>
      </c>
    </row>
    <row r="154" customFormat="false" ht="12.8" hidden="false" customHeight="false" outlineLevel="0" collapsed="false">
      <c r="AF154" s="7" t="n">
        <f aca="false">AF150+1</f>
        <v>2021</v>
      </c>
      <c r="AG154" s="8" t="n">
        <f aca="false">AG41</f>
        <v>5170237762.38898</v>
      </c>
      <c r="AJ154" s="26" t="n">
        <f aca="false">(AG154-AG150)/AG150</f>
        <v>-0.0154065840917004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6"/>
      <c r="AI155" s="26"/>
    </row>
    <row r="156" customFormat="false" ht="12.8" hidden="false" customHeight="false" outlineLevel="0" collapsed="false">
      <c r="AF156" s="7" t="n">
        <f aca="false">AF152+1</f>
        <v>2022</v>
      </c>
      <c r="AG156" s="8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8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8" t="n">
        <f aca="false">AG45</f>
        <v>5303723563.29974</v>
      </c>
      <c r="AJ158" s="26" t="n">
        <f aca="false">(AG158-AG154)/AG154</f>
        <v>0.0258181165055527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5367543385.65374</v>
      </c>
      <c r="AH159" s="26"/>
      <c r="AI159" s="26"/>
    </row>
    <row r="160" customFormat="false" ht="12.8" hidden="false" customHeight="false" outlineLevel="0" collapsed="false">
      <c r="AF160" s="7" t="n">
        <f aca="false">AF156+1</f>
        <v>2023</v>
      </c>
      <c r="AG160" s="8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8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8" t="n">
        <f aca="false">AG49</f>
        <v>5538765552.85478</v>
      </c>
      <c r="AJ162" s="26" t="n">
        <f aca="false">(AG162-AG158)/AG158</f>
        <v>0.0443164103011436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6"/>
      <c r="AI163" s="26"/>
    </row>
    <row r="164" customFormat="false" ht="12.8" hidden="false" customHeight="false" outlineLevel="0" collapsed="false">
      <c r="AF164" s="7" t="n">
        <f aca="false">AF160+1</f>
        <v>2024</v>
      </c>
      <c r="AG164" s="8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8" t="n">
        <f aca="false">AG52</f>
        <v>5667258891.31371</v>
      </c>
    </row>
    <row r="166" customFormat="false" ht="12.8" hidden="false" customHeight="false" outlineLevel="0" collapsed="false">
      <c r="AF166" s="7" t="n">
        <f aca="false">AF162+1</f>
        <v>2024</v>
      </c>
      <c r="AG166" s="8" t="n">
        <f aca="false">AG53</f>
        <v>5711909491.36042</v>
      </c>
      <c r="AJ166" s="26" t="n">
        <f aca="false">(AG166-AG162)/AG162</f>
        <v>0.0312603840789758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6"/>
      <c r="AI167" s="26"/>
    </row>
    <row r="168" customFormat="false" ht="12.8" hidden="false" customHeight="false" outlineLevel="0" collapsed="false">
      <c r="AF168" s="7" t="n">
        <f aca="false">AF164+1</f>
        <v>2025</v>
      </c>
      <c r="AG168" s="8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8" t="n">
        <f aca="false">AG56</f>
        <v>5835033108.44636</v>
      </c>
    </row>
    <row r="170" customFormat="false" ht="12.8" hidden="false" customHeight="false" outlineLevel="0" collapsed="false">
      <c r="AF170" s="7" t="n">
        <f aca="false">AF166+1</f>
        <v>2025</v>
      </c>
      <c r="AG170" s="8" t="n">
        <f aca="false">AG57</f>
        <v>5926114639.76658</v>
      </c>
      <c r="AJ170" s="26" t="n">
        <f aca="false">(AG170-AG166)/AG166</f>
        <v>0.0375014955559348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6"/>
      <c r="AI171" s="26"/>
    </row>
    <row r="172" customFormat="false" ht="12.8" hidden="false" customHeight="false" outlineLevel="0" collapsed="false">
      <c r="AF172" s="7" t="n">
        <f aca="false">AF168+1</f>
        <v>2026</v>
      </c>
      <c r="AG172" s="8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8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8" t="n">
        <f aca="false">AG61</f>
        <v>6103179167.40328</v>
      </c>
      <c r="AJ174" s="26" t="n">
        <f aca="false">(AG174-AG170)/AG170</f>
        <v>0.0298786875381275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6"/>
      <c r="AI175" s="26"/>
    </row>
    <row r="176" customFormat="false" ht="12.8" hidden="false" customHeight="false" outlineLevel="0" collapsed="false">
      <c r="AF176" s="7" t="n">
        <f aca="false">AF172+1</f>
        <v>2027</v>
      </c>
      <c r="AG176" s="8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8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8" t="n">
        <f aca="false">AG65</f>
        <v>6309601029.1007</v>
      </c>
      <c r="AJ178" s="26" t="n">
        <f aca="false">(AG178-AG174)/AG174</f>
        <v>0.0338220222666741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6"/>
      <c r="AI179" s="26"/>
    </row>
    <row r="180" customFormat="false" ht="12.8" hidden="false" customHeight="false" outlineLevel="0" collapsed="false">
      <c r="AF180" s="7" t="n">
        <f aca="false">AF176+1</f>
        <v>2028</v>
      </c>
      <c r="AG180" s="8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8" t="n">
        <f aca="false">AG68</f>
        <v>6468512371.34374</v>
      </c>
    </row>
    <row r="182" customFormat="false" ht="12.8" hidden="false" customHeight="false" outlineLevel="0" collapsed="false">
      <c r="AF182" s="7" t="n">
        <f aca="false">AF178+1</f>
        <v>2028</v>
      </c>
      <c r="AG182" s="8" t="n">
        <f aca="false">AG69</f>
        <v>6533146848.57771</v>
      </c>
      <c r="AJ182" s="26" t="n">
        <f aca="false">(AG182-AG178)/AG178</f>
        <v>0.0354294698580771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6"/>
      <c r="AI183" s="26"/>
    </row>
    <row r="184" customFormat="false" ht="12.8" hidden="false" customHeight="false" outlineLevel="0" collapsed="false">
      <c r="AF184" s="7" t="n">
        <f aca="false">AF180+1</f>
        <v>2029</v>
      </c>
      <c r="AG184" s="8" t="n">
        <f aca="false">AG71</f>
        <v>6639076779.62956</v>
      </c>
    </row>
    <row r="185" customFormat="false" ht="12.8" hidden="false" customHeight="false" outlineLevel="0" collapsed="false">
      <c r="AF185" s="7" t="n">
        <f aca="false">AF181+1</f>
        <v>2029</v>
      </c>
      <c r="AG185" s="8" t="n">
        <f aca="false">AG72</f>
        <v>6712907457.09481</v>
      </c>
    </row>
    <row r="186" customFormat="false" ht="12.8" hidden="false" customHeight="false" outlineLevel="0" collapsed="false">
      <c r="AF186" s="7" t="n">
        <f aca="false">AF182+1</f>
        <v>2029</v>
      </c>
      <c r="AG186" s="8" t="n">
        <f aca="false">AG73</f>
        <v>6761395310.93108</v>
      </c>
      <c r="AJ186" s="26" t="n">
        <f aca="false">(AG186-AG182)/AG182</f>
        <v>0.034936986362561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6"/>
      <c r="AI187" s="26"/>
    </row>
    <row r="188" customFormat="false" ht="12.8" hidden="false" customHeight="false" outlineLevel="0" collapsed="false">
      <c r="AF188" s="7" t="n">
        <f aca="false">AF184+1</f>
        <v>2030</v>
      </c>
      <c r="AG188" s="8" t="n">
        <f aca="false">AG75</f>
        <v>6815618793.77947</v>
      </c>
    </row>
    <row r="189" customFormat="false" ht="12.8" hidden="false" customHeight="false" outlineLevel="0" collapsed="false">
      <c r="AF189" s="7" t="n">
        <f aca="false">AF185+1</f>
        <v>2030</v>
      </c>
      <c r="AG189" s="8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8" t="n">
        <f aca="false">AG77</f>
        <v>6905585427.02774</v>
      </c>
      <c r="AJ190" s="26" t="n">
        <f aca="false">(AG190-AG186)/AG186</f>
        <v>0.021325497100213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6"/>
      <c r="AI191" s="26"/>
    </row>
    <row r="192" customFormat="false" ht="12.8" hidden="false" customHeight="false" outlineLevel="0" collapsed="false">
      <c r="AF192" s="7" t="n">
        <f aca="false">AF188+1</f>
        <v>2031</v>
      </c>
      <c r="AG192" s="8" t="n">
        <f aca="false">AG79</f>
        <v>6997336625.10612</v>
      </c>
    </row>
    <row r="193" customFormat="false" ht="12.8" hidden="false" customHeight="false" outlineLevel="0" collapsed="false">
      <c r="AF193" s="7" t="n">
        <f aca="false">AF189+1</f>
        <v>2031</v>
      </c>
      <c r="AG193" s="8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8" t="n">
        <f aca="false">AG81</f>
        <v>7085402784.36104</v>
      </c>
      <c r="AJ194" s="26" t="n">
        <f aca="false">(AG194-AG190)/AG190</f>
        <v>0.0260394081332361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6"/>
      <c r="AI195" s="26"/>
    </row>
    <row r="196" customFormat="false" ht="12.8" hidden="false" customHeight="false" outlineLevel="0" collapsed="false">
      <c r="AF196" s="7" t="n">
        <f aca="false">AF192+1</f>
        <v>2032</v>
      </c>
      <c r="AG196" s="8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8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8" t="n">
        <f aca="false">AG85</f>
        <v>7262779713.78283</v>
      </c>
      <c r="AJ198" s="26" t="n">
        <f aca="false">(AG198-AG194)/AG194</f>
        <v>0.0250341349419532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6"/>
      <c r="AI199" s="26"/>
    </row>
    <row r="200" customFormat="false" ht="12.8" hidden="false" customHeight="false" outlineLevel="0" collapsed="false">
      <c r="AF200" s="7" t="n">
        <f aca="false">AF196+1</f>
        <v>2033</v>
      </c>
      <c r="AG200" s="8" t="n">
        <f aca="false">AG87</f>
        <v>7361022195.51587</v>
      </c>
    </row>
    <row r="201" customFormat="false" ht="12.8" hidden="false" customHeight="false" outlineLevel="0" collapsed="false">
      <c r="AF201" s="7" t="n">
        <f aca="false">AF197+1</f>
        <v>2033</v>
      </c>
      <c r="AG201" s="8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8" t="n">
        <f aca="false">AG89</f>
        <v>7470321321.76032</v>
      </c>
      <c r="AJ202" s="26" t="n">
        <f aca="false">(AG202-AG198)/AG198</f>
        <v>0.0285760571236437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7474322287.36958</v>
      </c>
      <c r="AH203" s="26"/>
      <c r="AI203" s="26"/>
    </row>
    <row r="204" customFormat="false" ht="12.8" hidden="false" customHeight="false" outlineLevel="0" collapsed="false">
      <c r="AF204" s="7" t="n">
        <f aca="false">AF200+1</f>
        <v>2034</v>
      </c>
      <c r="AG204" s="8" t="n">
        <f aca="false">AG91</f>
        <v>7533902664.74733</v>
      </c>
    </row>
    <row r="205" customFormat="false" ht="12.8" hidden="false" customHeight="false" outlineLevel="0" collapsed="false">
      <c r="AF205" s="7" t="n">
        <f aca="false">AF201+1</f>
        <v>2034</v>
      </c>
      <c r="AG205" s="8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8" t="n">
        <f aca="false">AG93</f>
        <v>7575798204.68289</v>
      </c>
      <c r="AJ206" s="26" t="n">
        <f aca="false">(AG206-AG202)/AG202</f>
        <v>0.01411945730036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</v>
      </c>
      <c r="AH207" s="26"/>
      <c r="AI207" s="26"/>
    </row>
    <row r="208" customFormat="false" ht="12.8" hidden="false" customHeight="false" outlineLevel="0" collapsed="false">
      <c r="AF208" s="7" t="n">
        <f aca="false">AF204+1</f>
        <v>2035</v>
      </c>
      <c r="AG208" s="8" t="n">
        <f aca="false">AG95</f>
        <v>7708234706.83383</v>
      </c>
    </row>
    <row r="209" customFormat="false" ht="12.8" hidden="false" customHeight="false" outlineLevel="0" collapsed="false">
      <c r="AF209" s="7" t="n">
        <f aca="false">AF205+1</f>
        <v>2035</v>
      </c>
      <c r="AG209" s="8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8" t="n">
        <f aca="false">AG97</f>
        <v>7779179484.34179</v>
      </c>
      <c r="AJ210" s="26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6"/>
      <c r="AI211" s="26"/>
    </row>
    <row r="212" customFormat="false" ht="12.8" hidden="false" customHeight="false" outlineLevel="0" collapsed="false">
      <c r="AF212" s="7" t="n">
        <f aca="false">AF208+1</f>
        <v>2036</v>
      </c>
      <c r="AG212" s="8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8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8" t="n">
        <f aca="false">AG101</f>
        <v>7996948275.48053</v>
      </c>
      <c r="AJ214" s="26" t="n">
        <f aca="false">(AG214-AG210)/AG210</f>
        <v>0.0279937995487923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6"/>
      <c r="AI215" s="26"/>
    </row>
    <row r="216" customFormat="false" ht="12.8" hidden="false" customHeight="false" outlineLevel="0" collapsed="false">
      <c r="AF216" s="7" t="n">
        <f aca="false">AF212+1</f>
        <v>2037</v>
      </c>
      <c r="AG216" s="8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8" t="n">
        <f aca="false">AG104</f>
        <v>8084387968.81214</v>
      </c>
    </row>
    <row r="218" customFormat="false" ht="12.8" hidden="false" customHeight="false" outlineLevel="0" collapsed="false">
      <c r="AF218" s="7" t="n">
        <f aca="false">AF214+1</f>
        <v>2037</v>
      </c>
      <c r="AG218" s="8" t="n">
        <f aca="false">AG105</f>
        <v>8147374146.46662</v>
      </c>
      <c r="AJ218" s="26" t="n">
        <f aca="false">(AG218-AG214)/AG214</f>
        <v>0.018810409396708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8221041392.42769</v>
      </c>
      <c r="AH219" s="26"/>
      <c r="AI219" s="26"/>
    </row>
    <row r="220" customFormat="false" ht="12.8" hidden="false" customHeight="false" outlineLevel="0" collapsed="false">
      <c r="AF220" s="7" t="n">
        <f aca="false">AF216+1</f>
        <v>2038</v>
      </c>
      <c r="AG220" s="8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8" t="n">
        <f aca="false">AG108</f>
        <v>8317820613.20073</v>
      </c>
    </row>
    <row r="222" customFormat="false" ht="12.8" hidden="false" customHeight="false" outlineLevel="0" collapsed="false">
      <c r="AF222" s="7" t="n">
        <f aca="false">AF218+1</f>
        <v>2038</v>
      </c>
      <c r="AG222" s="8" t="n">
        <f aca="false">AG109</f>
        <v>8369170197.08125</v>
      </c>
      <c r="AJ222" s="26" t="n">
        <f aca="false">(AG222-AG218)/AG218</f>
        <v>0.0272230103377318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6"/>
      <c r="AI223" s="26"/>
    </row>
    <row r="224" customFormat="false" ht="12.8" hidden="false" customHeight="false" outlineLevel="0" collapsed="false">
      <c r="AF224" s="7" t="n">
        <f aca="false">AF220+1</f>
        <v>2039</v>
      </c>
      <c r="AG224" s="8" t="n">
        <f aca="false">AG111</f>
        <v>8400196828.01395</v>
      </c>
    </row>
    <row r="225" customFormat="false" ht="12.8" hidden="false" customHeight="false" outlineLevel="0" collapsed="false">
      <c r="AF225" s="7" t="n">
        <f aca="false">AF221+1</f>
        <v>2039</v>
      </c>
      <c r="AG225" s="8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8" t="n">
        <f aca="false">AG113</f>
        <v>8437237040.35989</v>
      </c>
      <c r="AJ226" s="26" t="n">
        <f aca="false">(AG226-AG222)/AG222</f>
        <v>0.0081330456515726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8435468895.09413</v>
      </c>
      <c r="AH227" s="26"/>
      <c r="AI227" s="26"/>
    </row>
    <row r="228" customFormat="false" ht="12.8" hidden="false" customHeight="false" outlineLevel="0" collapsed="false">
      <c r="AF228" s="7" t="n">
        <f aca="false">AF224+1</f>
        <v>2040</v>
      </c>
      <c r="AG228" s="8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8" t="n">
        <f aca="false">AG116</f>
        <v>8543652754.33909</v>
      </c>
    </row>
    <row r="230" customFormat="false" ht="12.8" hidden="false" customHeight="false" outlineLevel="0" collapsed="false">
      <c r="AF230" s="7" t="n">
        <f aca="false">AF226+1</f>
        <v>2040</v>
      </c>
      <c r="AG230" s="8" t="n">
        <f aca="false">AG117</f>
        <v>8596091077.48773</v>
      </c>
      <c r="AJ230" s="26" t="n">
        <f aca="false">(AG230-AG226)/AG226</f>
        <v>0.0188277319183945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B15" colorId="64" zoomScale="75" zoomScaleNormal="75" zoomScalePageLayoutView="100" workbookViewId="0">
      <selection pane="topLeft" activeCell="AF26" activeCellId="0" sqref="AF26"/>
    </sheetView>
  </sheetViews>
  <sheetFormatPr defaultColWidth="8.91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9.93"/>
    <col collapsed="false" customWidth="true" hidden="false" outlineLevel="0" max="32" min="32" style="0" width="14.5"/>
    <col collapsed="false" customWidth="true" hidden="false" outlineLevel="0" max="38" min="38" style="0" width="15.66"/>
    <col collapsed="false" customWidth="true" hidden="false" outlineLevel="0" max="40" min="40" style="0" width="19.99"/>
    <col collapsed="false" customWidth="true" hidden="false" outlineLevel="0" max="41" min="41" style="0" width="10.65"/>
    <col collapsed="false" customWidth="true" hidden="false" outlineLevel="0" max="42" min="42" style="0" width="11.16"/>
    <col collapsed="false" customWidth="true" hidden="false" outlineLevel="0" max="43" min="43" style="0" width="10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56</v>
      </c>
      <c r="D1" s="13"/>
      <c r="E1" s="13" t="s">
        <v>57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">
        <v>22</v>
      </c>
      <c r="AF1" s="1" t="s">
        <v>1</v>
      </c>
      <c r="AG1" s="1" t="s">
        <v>23</v>
      </c>
      <c r="AH1" s="1"/>
      <c r="AI1" s="1" t="s">
        <v>24</v>
      </c>
      <c r="AJ1" s="16" t="s">
        <v>25</v>
      </c>
      <c r="AK1" s="16"/>
      <c r="AL1" s="17" t="s">
        <v>26</v>
      </c>
      <c r="AM1" s="17"/>
      <c r="AN1" s="18" t="s">
        <v>27</v>
      </c>
      <c r="AO1" s="19" t="s">
        <v>28</v>
      </c>
      <c r="AP1" s="17" t="s">
        <v>29</v>
      </c>
      <c r="AQ1" s="17"/>
      <c r="AR1" s="17" t="s">
        <v>30</v>
      </c>
      <c r="AS1" s="17"/>
      <c r="AT1" s="1" t="s">
        <v>32</v>
      </c>
      <c r="AU1" s="1"/>
      <c r="AV1" s="1" t="s">
        <v>33</v>
      </c>
      <c r="AW1" s="1"/>
      <c r="AX1" s="1" t="s">
        <v>34</v>
      </c>
      <c r="AY1" s="1"/>
      <c r="AZ1" s="1" t="s">
        <v>58</v>
      </c>
      <c r="BA1" s="1"/>
      <c r="BB1" s="1"/>
      <c r="BC1" s="1" t="s">
        <v>39</v>
      </c>
      <c r="BD1" s="1"/>
      <c r="BE1" s="1" t="s">
        <v>40</v>
      </c>
      <c r="BF1" s="1" t="s">
        <v>41</v>
      </c>
      <c r="BG1" s="1" t="s">
        <v>42</v>
      </c>
      <c r="BH1" s="1" t="s">
        <v>43</v>
      </c>
      <c r="BI1" s="16" t="s">
        <v>44</v>
      </c>
      <c r="BJ1" s="1"/>
      <c r="BK1" s="1"/>
      <c r="BL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0"/>
      <c r="AK2" s="20"/>
      <c r="AL2" s="20"/>
      <c r="AM2" s="2"/>
      <c r="AN2" s="20"/>
      <c r="AO2" s="20"/>
      <c r="AP2" s="20"/>
      <c r="AQ2" s="20"/>
      <c r="AR2" s="20"/>
      <c r="AS2" s="20"/>
      <c r="AT2" s="2" t="s">
        <v>49</v>
      </c>
      <c r="AU2" s="2" t="s">
        <v>47</v>
      </c>
      <c r="AV2" s="2" t="s">
        <v>49</v>
      </c>
      <c r="AW2" s="2" t="s">
        <v>47</v>
      </c>
      <c r="AX2" s="2" t="s">
        <v>50</v>
      </c>
      <c r="AY2" s="2" t="s">
        <v>51</v>
      </c>
      <c r="AZ2" s="2"/>
      <c r="BA2" s="2"/>
      <c r="BB2" s="2"/>
      <c r="BC2" s="2"/>
      <c r="BD2" s="2"/>
      <c r="BE2" s="2"/>
      <c r="BF2" s="2"/>
      <c r="BG2" s="2"/>
      <c r="BH2" s="2"/>
      <c r="BI2" s="20"/>
      <c r="BJ2" s="2"/>
      <c r="BK2" s="2"/>
      <c r="BL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v>3917648861.17108</v>
      </c>
      <c r="AE3" s="4" t="n">
        <v>87.364011982</v>
      </c>
      <c r="AF3" s="4" t="n">
        <f aca="false">AD3*100/AE3</f>
        <v>4484282225.93332</v>
      </c>
      <c r="AG3" s="4"/>
      <c r="AH3" s="4"/>
      <c r="AI3" s="24" t="n">
        <f aca="false">AA3/AF3</f>
        <v>-0.00608784460902761</v>
      </c>
      <c r="AJ3" s="20" t="n">
        <v>2014</v>
      </c>
      <c r="AK3" s="25" t="n">
        <f aca="false">(SUM(AA3:AA6)/AVERAGE(AF3:AF6))</f>
        <v>-0.0207644505662547</v>
      </c>
      <c r="AL3" s="25"/>
      <c r="AN3" s="25"/>
      <c r="AO3" s="25"/>
      <c r="AP3" s="22" t="s">
        <v>52</v>
      </c>
      <c r="AQ3" s="25" t="s">
        <v>53</v>
      </c>
      <c r="AR3" s="25" t="s">
        <v>52</v>
      </c>
      <c r="AS3" s="25" t="s">
        <v>53</v>
      </c>
      <c r="AT3" s="2" t="n">
        <v>10923418</v>
      </c>
      <c r="BC3" s="24" t="n">
        <f aca="false">S3/AF3</f>
        <v>0.0138037430590846</v>
      </c>
      <c r="BD3" s="2" t="n">
        <v>2014</v>
      </c>
      <c r="BE3" s="24" t="n">
        <f aca="false">(SUM(S3:S6)/AVERAGE(AF3:AF6))</f>
        <v>0.0569181051372176</v>
      </c>
      <c r="BF3" s="24" t="n">
        <f aca="false">(SUM(O3:O6)/AVERAGE(AF3:AF6))</f>
        <v>0.0132017590215966</v>
      </c>
      <c r="BG3" s="24" t="n">
        <f aca="false">(SUM(C3:C6)/AVERAGE(AF3:AF6))</f>
        <v>0.0644807966818757</v>
      </c>
      <c r="BH3" s="24" t="n">
        <f aca="false">(SUM(H3:H6)+SUM(J3:J6))/AVERAGE(AF3:AF6)</f>
        <v>0</v>
      </c>
      <c r="BI3" s="25" t="n">
        <f aca="false">AK3-BH3</f>
        <v>-0.0207644505662547</v>
      </c>
      <c r="BJ3" s="26" t="n">
        <f aca="false">BH3+BG3</f>
        <v>0.0644807966818757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v>4702629524.92031</v>
      </c>
      <c r="AE4" s="4" t="n">
        <v>92.542254682</v>
      </c>
      <c r="AF4" s="4" t="n">
        <f aca="false">AD4*100/AE4</f>
        <v>5081602497.2374</v>
      </c>
      <c r="AG4" s="4"/>
      <c r="AH4" s="4"/>
      <c r="AI4" s="24" t="n">
        <f aca="false">AA4/AF4</f>
        <v>-0.00366888336693682</v>
      </c>
      <c r="AJ4" s="20" t="n">
        <v>2015</v>
      </c>
      <c r="AK4" s="25" t="n">
        <f aca="false">SUM(AB14:AB17)/AVERAGE(AF14:AF17)</f>
        <v>-0.0317396921721653</v>
      </c>
      <c r="AL4" s="25"/>
      <c r="AN4" s="25"/>
      <c r="AO4" s="25"/>
      <c r="AP4" s="4" t="n">
        <v>545118865</v>
      </c>
      <c r="AQ4" s="4" t="n">
        <f aca="false">AP4</f>
        <v>545118865</v>
      </c>
      <c r="AR4" s="27" t="n">
        <f aca="false">AP4/AF17</f>
        <v>0.0963358920111569</v>
      </c>
      <c r="AS4" s="27" t="n">
        <f aca="false">AQ4/AF17</f>
        <v>0.0963358920111569</v>
      </c>
      <c r="AT4" s="2" t="n">
        <v>10933469</v>
      </c>
      <c r="AV4" s="2" t="n">
        <f aca="false">(AT4-AT3)/AT3</f>
        <v>0.000920133240346565</v>
      </c>
      <c r="BC4" s="24" t="n">
        <f aca="false">S4/AF4</f>
        <v>0.0142128423975203</v>
      </c>
      <c r="BD4" s="2" t="n">
        <v>2015</v>
      </c>
      <c r="BE4" s="24" t="n">
        <f aca="false">SUM(T14:T17)/AVERAGE(AF14:AF17)</f>
        <v>0.0587209433545772</v>
      </c>
      <c r="BF4" s="24" t="n">
        <f aca="false">SUM(P14:P17)/AVERAGE(AF14:AF17)</f>
        <v>0.0135058765025258</v>
      </c>
      <c r="BG4" s="24" t="n">
        <f aca="false">SUM(D14:D17)/AVERAGE(AF14:AF17)</f>
        <v>0.0769547590242167</v>
      </c>
      <c r="BH4" s="24" t="n">
        <f aca="false">(SUM(H14:H17)+SUM(J14:J17))/AVERAGE(AF14:AF17)</f>
        <v>0</v>
      </c>
      <c r="BI4" s="25" t="n">
        <f aca="false">AK4-BH4</f>
        <v>-0.0317396921721653</v>
      </c>
      <c r="BJ4" s="26" t="n">
        <f aca="false">BH4+BG4</f>
        <v>0.0769547590242167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v>4685503118.67827</v>
      </c>
      <c r="AE5" s="4" t="n">
        <v>96.348619913</v>
      </c>
      <c r="AF5" s="4" t="n">
        <f aca="false">AD5*100/AE5</f>
        <v>4863072374.99525</v>
      </c>
      <c r="AG5" s="4"/>
      <c r="AH5" s="4"/>
      <c r="AI5" s="24" t="n">
        <f aca="false">AA5/AF5</f>
        <v>-0.0069136769781908</v>
      </c>
      <c r="AJ5" s="20" t="n">
        <v>2016</v>
      </c>
      <c r="AK5" s="25" t="n">
        <f aca="false">SUM(AB18:AB21)/AVERAGE(AF18:AF21)</f>
        <v>-0.0309054172056124</v>
      </c>
      <c r="AL5" s="25"/>
      <c r="AN5" s="25"/>
      <c r="AO5" s="25"/>
      <c r="AP5" s="4" t="n">
        <v>527406836</v>
      </c>
      <c r="AQ5" s="4" t="n">
        <f aca="false">AP5</f>
        <v>527406836</v>
      </c>
      <c r="AR5" s="27" t="n">
        <f aca="false">AP5/AF21</f>
        <v>0.096733053127945</v>
      </c>
      <c r="AS5" s="27" t="n">
        <f aca="false">AQ5/AF21</f>
        <v>0.096733053127945</v>
      </c>
      <c r="AT5" s="2" t="n">
        <v>10927942</v>
      </c>
      <c r="AV5" s="2" t="n">
        <f aca="false">(AT5-AT4)/AT4</f>
        <v>-0.000505512020018532</v>
      </c>
      <c r="BC5" s="24" t="n">
        <f aca="false">S5/AF5</f>
        <v>0.0131036970846359</v>
      </c>
      <c r="BD5" s="2" t="n">
        <v>2016</v>
      </c>
      <c r="BE5" s="24" t="n">
        <f aca="false">SUM(T18:T21)/AVERAGE(AF18:AF21)</f>
        <v>0.0579057914374747</v>
      </c>
      <c r="BF5" s="24" t="n">
        <f aca="false">SUM(P18:P21)/AVERAGE(AF18:AF21)</f>
        <v>0.0144543453755977</v>
      </c>
      <c r="BG5" s="24" t="n">
        <f aca="false">SUM(D18:D21)/AVERAGE(AF18:AF21)</f>
        <v>0.0743568632674894</v>
      </c>
      <c r="BH5" s="24" t="n">
        <f aca="false">(SUM(H18:H21)+SUM(J18:J21))/AVERAGE(AF18:AF21)</f>
        <v>3.76946448410016E-005</v>
      </c>
      <c r="BI5" s="25" t="n">
        <f aca="false">AK5-BH5</f>
        <v>-0.0309431118504534</v>
      </c>
      <c r="BJ5" s="26" t="n">
        <f aca="false">BH5+BG5</f>
        <v>0.0743945579123304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v>5010564196.87073</v>
      </c>
      <c r="AE6" s="4" t="n">
        <v>100</v>
      </c>
      <c r="AF6" s="4" t="n">
        <f aca="false">AD6*100/AE6</f>
        <v>5010564196.87073</v>
      </c>
      <c r="AG6" s="4"/>
      <c r="AH6" s="4"/>
      <c r="AI6" s="24" t="n">
        <f aca="false">AA6/AF6</f>
        <v>-0.00426052079677135</v>
      </c>
      <c r="AJ6" s="20" t="n">
        <v>2017</v>
      </c>
      <c r="AK6" s="25" t="n">
        <f aca="false">SUM(AB22:AB25)/AVERAGE(AF22:AF25)</f>
        <v>-0.0343189831092726</v>
      </c>
      <c r="AL6" s="25"/>
      <c r="AN6" s="25"/>
      <c r="AO6" s="4" t="n">
        <v>46349018</v>
      </c>
      <c r="AP6" s="4" t="n">
        <v>580675520</v>
      </c>
      <c r="AQ6" s="4" t="n">
        <f aca="false">AP6</f>
        <v>580675520</v>
      </c>
      <c r="AR6" s="27" t="n">
        <f aca="false">AP6/AF25</f>
        <v>0.101039331764617</v>
      </c>
      <c r="AS6" s="27" t="n">
        <f aca="false">AQ6/AF25</f>
        <v>0.101039331764617</v>
      </c>
      <c r="AT6" s="2" t="n">
        <v>11163575</v>
      </c>
      <c r="AV6" s="2" t="n">
        <f aca="false">(AT6-AT5)/AT5</f>
        <v>0.021562431425789</v>
      </c>
      <c r="BC6" s="24" t="n">
        <f aca="false">S6/AF6</f>
        <v>0.0157201971181867</v>
      </c>
      <c r="BD6" s="2" t="n">
        <v>2017</v>
      </c>
      <c r="BE6" s="24" t="n">
        <f aca="false">SUM(T22:T25)/AVERAGE(AF22:AF25)</f>
        <v>0.0594167852834799</v>
      </c>
      <c r="BF6" s="24" t="n">
        <f aca="false">SUM(P22:P25)/AVERAGE(AF22:AF25)</f>
        <v>0.0177342140818106</v>
      </c>
      <c r="BG6" s="24" t="n">
        <f aca="false">SUM(D22:D25)/AVERAGE(AF22:AF25)</f>
        <v>0.0760015543109419</v>
      </c>
      <c r="BH6" s="24" t="n">
        <f aca="false">(SUM(H22:H25)+SUM(J22:J25))/AVERAGE(AF22:AF25)</f>
        <v>0.000510237397492717</v>
      </c>
      <c r="BI6" s="25" t="n">
        <f aca="false">AK6-BH6</f>
        <v>-0.0348292205067653</v>
      </c>
      <c r="BJ6" s="26" t="n">
        <f aca="false">BH6+BG6</f>
        <v>0.0765117917084346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24"/>
      <c r="AJ7" s="20" t="n">
        <f aca="false">AJ6+1</f>
        <v>2018</v>
      </c>
      <c r="AK7" s="25" t="n">
        <f aca="false">SUM(AB26:AB29)/AVERAGE(AF26:AF29)</f>
        <v>-0.0322014422518199</v>
      </c>
      <c r="AL7" s="4" t="n">
        <v>34256427</v>
      </c>
      <c r="AM7" s="25" t="n">
        <f aca="false">AL7/AVERAGE(AF26:AF29)</f>
        <v>0.00597640677898734</v>
      </c>
      <c r="AN7" s="25" t="n">
        <f aca="false">(AF29-AF25)/AF25</f>
        <v>0.00447151254137593</v>
      </c>
      <c r="AO7" s="4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</v>
      </c>
      <c r="AP7" s="4" t="n">
        <f aca="false">AP6*(1+AN7)</f>
        <v>583272017.87015</v>
      </c>
      <c r="AQ7" s="4" t="n">
        <f aca="false">AP7</f>
        <v>583272017.87015</v>
      </c>
      <c r="AR7" s="27" t="n">
        <f aca="false">AP7/AF29</f>
        <v>0.101039331764617</v>
      </c>
      <c r="AS7" s="27" t="n">
        <f aca="false">AQ7/AF29</f>
        <v>0.101039331764617</v>
      </c>
      <c r="AT7" s="2" t="n">
        <v>11012334</v>
      </c>
      <c r="AV7" s="2" t="n">
        <f aca="false">(AT7-AT6)/AT6</f>
        <v>-0.0135477210481409</v>
      </c>
      <c r="BC7" s="24" t="n">
        <f aca="false">T14/AF14</f>
        <v>0.0138618675612796</v>
      </c>
      <c r="BD7" s="2" t="n">
        <f aca="false">BD6+1</f>
        <v>2018</v>
      </c>
      <c r="BE7" s="24" t="n">
        <f aca="false">SUM(T26:T29)/AVERAGE(AF26:AF29)</f>
        <v>0.0532083390377192</v>
      </c>
      <c r="BF7" s="24" t="n">
        <f aca="false">SUM(P26:P29)/AVERAGE(AF26:AF29)</f>
        <v>0.0155275514629972</v>
      </c>
      <c r="BG7" s="24" t="n">
        <f aca="false">SUM(D26:D29)/AVERAGE(AF26:AF29)</f>
        <v>0.0698822298265418</v>
      </c>
      <c r="BH7" s="24" t="n">
        <f aca="false">(SUM(H26:H29)+SUM(J26:J29))/AVERAGE(AF26:AF29)</f>
        <v>0.000856958904110367</v>
      </c>
      <c r="BI7" s="25" t="n">
        <f aca="false">AK7-BH7</f>
        <v>-0.0330584011559303</v>
      </c>
      <c r="BJ7" s="26" t="n">
        <f aca="false">BH7+BG7</f>
        <v>0.0707391887306522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4"/>
      <c r="AI8" s="24"/>
      <c r="AJ8" s="20" t="n">
        <f aca="false">AJ7+1</f>
        <v>2019</v>
      </c>
      <c r="AK8" s="25" t="n">
        <f aca="false">SUM(AB30:AB33)/AVERAGE(AF30:AF33)</f>
        <v>-0.0312846011656499</v>
      </c>
      <c r="AL8" s="4" t="n">
        <v>32756268.4042044</v>
      </c>
      <c r="AM8" s="25" t="n">
        <f aca="false">AL8/AVERAGE(AF30:AF33)</f>
        <v>0.00562013407496216</v>
      </c>
      <c r="AN8" s="25" t="n">
        <f aca="false">(AF33-AF29)/AF29</f>
        <v>0.0136890916511703</v>
      </c>
      <c r="AO8" s="4" t="n">
        <f aca="false">((((AO7*((1+AN8)^(1/12))-AL8/12)*((1+AN8)^(1/12))-AL8/12)*((1+AN8)^(1/12))-AL8/12)*((1+AN8)^(1/12))-AL8/12)*((1+AN8)^(1/12))-AL8/12</f>
        <v>-1380255.50528634</v>
      </c>
      <c r="AP8" s="4" t="n">
        <f aca="false">AP7*(1+AN8)</f>
        <v>591256481.980338</v>
      </c>
      <c r="AQ8" s="4" t="n">
        <f aca="false">((((((((AP7*((1+AN8)^(4/12)))*((1+AN8)^(1/12))+AO8)*((1+AN8)^(1/12))-AL8/12)*((1+AN8)^(1/12))-AL8/12)*((1+AN8)^(1/12))-AL8/12)*((1+AN8)^(1/12))-AL8/12)*((1+AN8)^(1/12))-AL8/12)*((1+AN8)^(1/12))-AL8/12)*((1+AN8)^(1/12))-AL8/12</f>
        <v>570692304.329137</v>
      </c>
      <c r="AR8" s="27" t="n">
        <f aca="false">AP8/AF33</f>
        <v>0.101039331764617</v>
      </c>
      <c r="AS8" s="27" t="n">
        <f aca="false">AQ8/AF33</f>
        <v>0.0975251364340106</v>
      </c>
      <c r="AT8" s="2" t="n">
        <v>11082939</v>
      </c>
      <c r="AV8" s="2" t="n">
        <f aca="false">(AT8-AT7)/AT7</f>
        <v>0.00641144738254397</v>
      </c>
      <c r="BC8" s="24" t="n">
        <f aca="false">T15/AF15</f>
        <v>0.015123613728158</v>
      </c>
      <c r="BD8" s="2" t="n">
        <f aca="false">BD7+1</f>
        <v>2019</v>
      </c>
      <c r="BE8" s="24" t="n">
        <f aca="false">SUM(T30:T33)/AVERAGE(AF30:AF33)</f>
        <v>0.0451207942703797</v>
      </c>
      <c r="BF8" s="24" t="n">
        <f aca="false">SUM(P30:P33)/AVERAGE(AF30:AF33)</f>
        <v>0.0132580412942126</v>
      </c>
      <c r="BG8" s="24" t="n">
        <f aca="false">SUM(D30:D33)/AVERAGE(AF30:AF33)</f>
        <v>0.063147354141817</v>
      </c>
      <c r="BH8" s="24" t="n">
        <f aca="false">(SUM(H30:H33)+SUM(J30:J33))/AVERAGE(AF30:AF33)</f>
        <v>0.000736443563588789</v>
      </c>
      <c r="BI8" s="25" t="n">
        <f aca="false">AK8-BH8</f>
        <v>-0.0320210447292387</v>
      </c>
      <c r="BJ8" s="26" t="n">
        <f aca="false">BH8+BG8</f>
        <v>0.0638837977054058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24"/>
      <c r="AJ9" s="20" t="n">
        <f aca="false">AJ8+1</f>
        <v>2020</v>
      </c>
      <c r="AK9" s="25" t="n">
        <f aca="false">SUM(AB34:AB37)/AVERAGE(AF34:AF37)</f>
        <v>-0.0319678634804084</v>
      </c>
      <c r="AL9" s="4" t="n">
        <v>31300261.0471879</v>
      </c>
      <c r="AM9" s="25" t="n">
        <f aca="false">AL9/AVERAGE(AF34:AF37)</f>
        <v>0.0053492569801653</v>
      </c>
      <c r="AN9" s="25" t="n">
        <f aca="false">(AF37-AF33)/AF33</f>
        <v>0.00115383879665014</v>
      </c>
      <c r="AO9" s="25"/>
      <c r="AP9" s="4" t="n">
        <f aca="false">AP8*(1+AN9)</f>
        <v>591938696.648018</v>
      </c>
      <c r="AQ9" s="4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540033980.733026</v>
      </c>
      <c r="AR9" s="27" t="n">
        <f aca="false">AP9/AF37</f>
        <v>0.101039331764617</v>
      </c>
      <c r="AS9" s="27" t="n">
        <f aca="false">AQ9/AF37</f>
        <v>0.0921796004424707</v>
      </c>
      <c r="AT9" s="2" t="n">
        <v>11339977</v>
      </c>
      <c r="AV9" s="2" t="n">
        <f aca="false">(AT9-AT8)/AT8</f>
        <v>0.0231922236511452</v>
      </c>
      <c r="BC9" s="24" t="n">
        <f aca="false">T16/AF16</f>
        <v>0.0136727162060295</v>
      </c>
      <c r="BD9" s="2" t="n">
        <f aca="false">BD8+1</f>
        <v>2020</v>
      </c>
      <c r="BE9" s="24" t="n">
        <f aca="false">SUM(T34:T37)/AVERAGE(AF34:AF37)</f>
        <v>0.0422810449668349</v>
      </c>
      <c r="BF9" s="24" t="n">
        <f aca="false">SUM(P34:P37)/AVERAGE(AF34:AF37)</f>
        <v>0.0119545992428331</v>
      </c>
      <c r="BG9" s="24" t="n">
        <f aca="false">SUM(D34:D37)/AVERAGE(AF34:AF37)</f>
        <v>0.0622943092044102</v>
      </c>
      <c r="BH9" s="24" t="n">
        <f aca="false">(SUM(H34:H37)+SUM(J34:J37))/AVERAGE(AF34:AF37)</f>
        <v>0.000955331864329053</v>
      </c>
      <c r="BI9" s="25" t="n">
        <f aca="false">AK9-BH9</f>
        <v>-0.0329231953447375</v>
      </c>
      <c r="BJ9" s="26" t="n">
        <f aca="false">BH9+BG9</f>
        <v>0.0632496410687392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24"/>
      <c r="AJ10" s="20" t="n">
        <f aca="false">AJ9+1</f>
        <v>2021</v>
      </c>
      <c r="AK10" s="25" t="n">
        <f aca="false">SUM(AB38:AB41)/AVERAGE(AF38:AF41)</f>
        <v>-0.0388060879539589</v>
      </c>
      <c r="AL10" s="4" t="n">
        <v>29595644.6254552</v>
      </c>
      <c r="AM10" s="25" t="n">
        <f aca="false">AL10/AVERAGE(AF38:AF41)</f>
        <v>0.0050354056227849</v>
      </c>
      <c r="AN10" s="25" t="n">
        <f aca="false">(AF41-AF37)/AF37</f>
        <v>0.00402711030374898</v>
      </c>
      <c r="AO10" s="25"/>
      <c r="AP10" s="4" t="n">
        <f aca="false">AP9*(1+AN10)</f>
        <v>594322499.072477</v>
      </c>
      <c r="AQ10" s="4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512558525.73164</v>
      </c>
      <c r="AR10" s="27" t="n">
        <f aca="false">AP10/AF41</f>
        <v>0.101039331764617</v>
      </c>
      <c r="AS10" s="27" t="n">
        <f aca="false">AQ10/AF41</f>
        <v>0.0871388362564191</v>
      </c>
      <c r="AT10" s="2" t="n">
        <v>11479064</v>
      </c>
      <c r="AV10" s="2" t="n">
        <f aca="false">(AT10-AT9)/AT9</f>
        <v>0.0122651924249935</v>
      </c>
      <c r="BC10" s="24" t="n">
        <f aca="false">T17/AF17</f>
        <v>0.0159604515117396</v>
      </c>
      <c r="BD10" s="2" t="n">
        <f aca="false">BD9+1</f>
        <v>2021</v>
      </c>
      <c r="BE10" s="24" t="n">
        <f aca="false">SUM(T38:T41)/AVERAGE(AF38:AF41)</f>
        <v>0.0402736090504778</v>
      </c>
      <c r="BF10" s="24" t="n">
        <f aca="false">SUM(P38:P41)/AVERAGE(AF38:AF41)</f>
        <v>0.0124996303554703</v>
      </c>
      <c r="BG10" s="24" t="n">
        <f aca="false">SUM(D38:D41)/AVERAGE(AF38:AF41)</f>
        <v>0.0665800666489663</v>
      </c>
      <c r="BH10" s="24" t="n">
        <f aca="false">(SUM(H38:H41)+SUM(J38:J41))/AVERAGE(AF38:AF41)</f>
        <v>0.0013479800615285</v>
      </c>
      <c r="BI10" s="25" t="n">
        <f aca="false">AK10-BH10</f>
        <v>-0.0401540680154874</v>
      </c>
      <c r="BJ10" s="26" t="n">
        <f aca="false">BH10+BG10</f>
        <v>0.0679280467104949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24"/>
      <c r="AJ11" s="20" t="n">
        <f aca="false">AJ10+1</f>
        <v>2022</v>
      </c>
      <c r="AK11" s="25" t="n">
        <f aca="false">SUM(AB42:AB45)/AVERAGE(AF42:AF45)</f>
        <v>-0.043215855753312</v>
      </c>
      <c r="AL11" s="4" t="n">
        <v>27922349.6473214</v>
      </c>
      <c r="AM11" s="25" t="n">
        <f aca="false">AL11/AVERAGE(AF42:AF45)</f>
        <v>0.00476762959779733</v>
      </c>
      <c r="AN11" s="25" t="n">
        <f aca="false">(AF45-AF41)/AF41</f>
        <v>0.000475668003626262</v>
      </c>
      <c r="AO11" s="25"/>
      <c r="AP11" s="4" t="n">
        <f aca="false">AP10*(1+AN11)</f>
        <v>594605199.269121</v>
      </c>
      <c r="AQ11" s="4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484873896.820547</v>
      </c>
      <c r="AR11" s="27" t="n">
        <f aca="false">AP11/AF45</f>
        <v>0.101039331764617</v>
      </c>
      <c r="AS11" s="27" t="n">
        <f aca="false">AQ11/AF45</f>
        <v>0.0823930476643552</v>
      </c>
      <c r="AT11" s="2" t="n">
        <v>11462881</v>
      </c>
      <c r="AV11" s="2" t="n">
        <f aca="false">(AT11-AT10)/AT10</f>
        <v>-0.00140978393360295</v>
      </c>
      <c r="BC11" s="24" t="n">
        <f aca="false">T18/AF18</f>
        <v>0.0138483345219065</v>
      </c>
      <c r="BD11" s="2" t="n">
        <f aca="false">BD10+1</f>
        <v>2022</v>
      </c>
      <c r="BE11" s="24" t="n">
        <f aca="false">SUM(T42:T45)/AVERAGE(AF42:AF45)</f>
        <v>0.0389332187182059</v>
      </c>
      <c r="BF11" s="24" t="n">
        <f aca="false">SUM(P42:P45)/AVERAGE(AF42:AF45)</f>
        <v>0.0128614003440518</v>
      </c>
      <c r="BG11" s="24" t="n">
        <f aca="false">SUM(D42:D45)/AVERAGE(AF42:AF45)</f>
        <v>0.0692876741274661</v>
      </c>
      <c r="BH11" s="24" t="n">
        <f aca="false">(SUM(H42:H45)+SUM(J42:J45))/AVERAGE(AF42:AF45)</f>
        <v>0.00171833239539368</v>
      </c>
      <c r="BI11" s="25" t="n">
        <f aca="false">AK11-BH11</f>
        <v>-0.0449341881487056</v>
      </c>
      <c r="BJ11" s="26" t="n">
        <f aca="false">BH11+BG11</f>
        <v>0.0710060065228598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24"/>
      <c r="AJ12" s="20" t="n">
        <f aca="false">AJ11+1</f>
        <v>2023</v>
      </c>
      <c r="AK12" s="25" t="n">
        <f aca="false">SUM(AB46:AB49)/AVERAGE(AF46:AF49)</f>
        <v>-0.0452109229178099</v>
      </c>
      <c r="AL12" s="4" t="n">
        <v>26288739.510534</v>
      </c>
      <c r="AM12" s="25" t="n">
        <f aca="false">AL12/AVERAGE(AF46:AF49)</f>
        <v>0.0044816307466391</v>
      </c>
      <c r="AN12" s="25" t="n">
        <f aca="false">(AF49-AF45)/AF45</f>
        <v>0.00180977183792528</v>
      </c>
      <c r="AO12" s="25"/>
      <c r="AP12" s="4" t="n">
        <f aca="false">AP11*(1+AN12)</f>
        <v>595681299.013442</v>
      </c>
      <c r="AQ12" s="4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459440869.601365</v>
      </c>
      <c r="AR12" s="27" t="n">
        <f aca="false">AP12/AF49</f>
        <v>0.101039331764617</v>
      </c>
      <c r="AS12" s="27" t="n">
        <f aca="false">AQ12/AF49</f>
        <v>0.077930259900318</v>
      </c>
      <c r="AT12" s="2" t="n">
        <v>11332510</v>
      </c>
      <c r="AV12" s="2" t="n">
        <f aca="false">(AT12-AT11)/AT11</f>
        <v>-0.0113733188017916</v>
      </c>
      <c r="BC12" s="24" t="n">
        <f aca="false">T19/AF19</f>
        <v>0.01477025924534</v>
      </c>
      <c r="BD12" s="2" t="n">
        <f aca="false">BD11+1</f>
        <v>2023</v>
      </c>
      <c r="BE12" s="24" t="n">
        <f aca="false">SUM(T46:T49)/AVERAGE(AF46:AF49)</f>
        <v>0.0397385953764104</v>
      </c>
      <c r="BF12" s="24" t="n">
        <f aca="false">SUM(P46:P49)/AVERAGE(AF46:AF49)</f>
        <v>0.0133352307889573</v>
      </c>
      <c r="BG12" s="24" t="n">
        <f aca="false">SUM(D46:D49)/AVERAGE(AF46:AF49)</f>
        <v>0.0716142875052631</v>
      </c>
      <c r="BH12" s="24" t="n">
        <f aca="false">(SUM(H46:H49)+SUM(J46:J49))/AVERAGE(AF46:AF49)</f>
        <v>0.00202427345400394</v>
      </c>
      <c r="BI12" s="25" t="n">
        <f aca="false">AK12-BH12</f>
        <v>-0.0472351963718139</v>
      </c>
      <c r="BJ12" s="26" t="n">
        <f aca="false">BH12+BG12</f>
        <v>0.073638560959267</v>
      </c>
    </row>
    <row r="13" customFormat="false" ht="12.8" hidden="false" customHeight="false" outlineLevel="0" collapsed="false">
      <c r="C13" s="3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26"/>
      <c r="AJ13" s="32" t="n">
        <f aca="false">AJ12+1</f>
        <v>2024</v>
      </c>
      <c r="AK13" s="33" t="n">
        <f aca="false">SUM(AB50:AB53)/AVERAGE(AF50:AF53)</f>
        <v>-0.0459109986633215</v>
      </c>
      <c r="AL13" s="12" t="n">
        <v>24725359.2261025</v>
      </c>
      <c r="AM13" s="33" t="n">
        <f aca="false">AL13/AVERAGE(AF50:AF53)</f>
        <v>0.00417018100318563</v>
      </c>
      <c r="AN13" s="33" t="n">
        <f aca="false">(AF53-AF49)/AF49</f>
        <v>0.00734568929124742</v>
      </c>
      <c r="AO13" s="33"/>
      <c r="AP13" s="12" t="n">
        <f aca="false">AP12*(1+AN13)</f>
        <v>600056988.752601</v>
      </c>
      <c r="AQ13" s="12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438007285.552311</v>
      </c>
      <c r="AR13" s="34" t="n">
        <f aca="false">AP13/AF53</f>
        <v>0.101039331764617</v>
      </c>
      <c r="AS13" s="34" t="n">
        <f aca="false">AQ13/AF53</f>
        <v>0.0737529339208911</v>
      </c>
      <c r="BC13" s="26" t="n">
        <f aca="false">T20/AF20</f>
        <v>0.0134964300264883</v>
      </c>
      <c r="BD13" s="0" t="n">
        <f aca="false">BD12+1</f>
        <v>2024</v>
      </c>
      <c r="BE13" s="26" t="n">
        <f aca="false">SUM(T50:T53)/AVERAGE(AF50:AF53)</f>
        <v>0.0406217510912592</v>
      </c>
      <c r="BF13" s="26" t="n">
        <f aca="false">SUM(P50:P53)/AVERAGE(AF50:AF53)</f>
        <v>0.0133374105236276</v>
      </c>
      <c r="BG13" s="26" t="n">
        <f aca="false">SUM(D50:D53)/AVERAGE(AF50:AF53)</f>
        <v>0.0731953392309531</v>
      </c>
      <c r="BH13" s="26" t="n">
        <f aca="false">(SUM(H50:H53)+SUM(J50:J53))/AVERAGE(AF50:AF53)</f>
        <v>0.0023544383001012</v>
      </c>
      <c r="BI13" s="33" t="n">
        <f aca="false">AK13-BH13</f>
        <v>-0.0482654369634227</v>
      </c>
      <c r="BJ13" s="26" t="n">
        <f aca="false">BH13+BG13</f>
        <v>0.0755497775310543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4" t="n">
        <f aca="false">'Low pensions'!Q14</f>
        <v>93656358.855066</v>
      </c>
      <c r="E14" s="6"/>
      <c r="F14" s="35" t="n">
        <f aca="false">'Low pensions'!I14</f>
        <v>17023151.8533019</v>
      </c>
      <c r="G14" s="54" t="n">
        <f aca="false">'Low pensions'!K14</f>
        <v>0</v>
      </c>
      <c r="H14" s="54" t="n">
        <f aca="false">'Low pensions'!V14</f>
        <v>0</v>
      </c>
      <c r="I14" s="54" t="n">
        <f aca="false">'Low pensions'!M14</f>
        <v>0</v>
      </c>
      <c r="J14" s="54" t="n">
        <f aca="false">'Low pensions'!W14</f>
        <v>0</v>
      </c>
      <c r="K14" s="6"/>
      <c r="L14" s="54" t="n">
        <f aca="false">'Low pensions'!N14</f>
        <v>2735454.99361358</v>
      </c>
      <c r="M14" s="35"/>
      <c r="N14" s="54" t="n">
        <f aca="false">'Low pensions'!L14</f>
        <v>691939.443819586</v>
      </c>
      <c r="O14" s="6"/>
      <c r="P14" s="54" t="n">
        <f aca="false">'Low pensions'!X14</f>
        <v>18001135.6304208</v>
      </c>
      <c r="Q14" s="35"/>
      <c r="R14" s="54" t="n">
        <f aca="false">'Low SIPA income'!G9</f>
        <v>17909252.1332219</v>
      </c>
      <c r="S14" s="35"/>
      <c r="T14" s="54" t="n">
        <f aca="false">'Low SIPA income'!J9</f>
        <v>68477577.7567021</v>
      </c>
      <c r="U14" s="6"/>
      <c r="V14" s="54" t="n">
        <f aca="false">'Low SIPA income'!F9</f>
        <v>135449.214417351</v>
      </c>
      <c r="W14" s="35"/>
      <c r="X14" s="54" t="n">
        <f aca="false">'Low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3"/>
      <c r="AD14" s="6" t="n">
        <v>5092693740.32864</v>
      </c>
      <c r="AE14" s="6" t="n">
        <v>103.09103866</v>
      </c>
      <c r="AF14" s="6" t="n">
        <f aca="false">AD14*100/AE14</f>
        <v>4939996537.5503</v>
      </c>
      <c r="AG14" s="6"/>
      <c r="AH14" s="6"/>
      <c r="AI14" s="36" t="n">
        <f aca="false">AB14/AF14</f>
        <v>-0.0087408799582271</v>
      </c>
      <c r="AJ14" s="37" t="n">
        <f aca="false">AJ13+1</f>
        <v>2025</v>
      </c>
      <c r="AK14" s="38" t="n">
        <f aca="false">SUM(AB54:AB57)/AVERAGE(AF54:AF57)</f>
        <v>-0.0464693197923594</v>
      </c>
      <c r="AL14" s="6" t="n">
        <v>23142925.0591512</v>
      </c>
      <c r="AM14" s="38" t="n">
        <f aca="false">AL14/AVERAGE(AF54:AF57)</f>
        <v>0.00388803101289428</v>
      </c>
      <c r="AN14" s="38" t="n">
        <f aca="false">(AF57-AF53)/AF53</f>
        <v>0.00307878756886604</v>
      </c>
      <c r="AO14" s="38"/>
      <c r="AP14" s="6" t="n">
        <f aca="false">AP13*(1+AN14)</f>
        <v>601904436.750184</v>
      </c>
      <c r="AQ14" s="6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416180252.769595</v>
      </c>
      <c r="AR14" s="39" t="n">
        <f aca="false">AP14/AF57</f>
        <v>0.101039331764617</v>
      </c>
      <c r="AS14" s="39" t="n">
        <f aca="false">AQ14/AF57</f>
        <v>0.0698625430649919</v>
      </c>
      <c r="AT14" s="5"/>
      <c r="AU14" s="5" t="n">
        <v>11004289</v>
      </c>
      <c r="AV14" s="5"/>
      <c r="AW14" s="5" t="n">
        <f aca="false">(AU14-AT6)/AT6</f>
        <v>-0.0142683683318292</v>
      </c>
      <c r="AX14" s="10" t="n">
        <v>6368.9065332604</v>
      </c>
      <c r="AY14" s="5"/>
      <c r="AZ14" s="5"/>
      <c r="BA14" s="5"/>
      <c r="BB14" s="5"/>
      <c r="BC14" s="36" t="n">
        <f aca="false">T21/AF21</f>
        <v>0.0157563519384565</v>
      </c>
      <c r="BD14" s="5" t="n">
        <f aca="false">BD13+1</f>
        <v>2025</v>
      </c>
      <c r="BE14" s="36" t="n">
        <f aca="false">SUM(T54:T57)/AVERAGE(AF54:AF57)</f>
        <v>0.0417803123032742</v>
      </c>
      <c r="BF14" s="36" t="n">
        <f aca="false">SUM(P54:P57)/AVERAGE(AF54:AF57)</f>
        <v>0.0133284059523719</v>
      </c>
      <c r="BG14" s="36" t="n">
        <f aca="false">SUM(D54:D57)/AVERAGE(AF54:AF57)</f>
        <v>0.0749212261432617</v>
      </c>
      <c r="BH14" s="36" t="n">
        <f aca="false">(SUM(H54:H57)+SUM(J54:J57))/AVERAGE(AF54:AF57)</f>
        <v>0.00325263609672351</v>
      </c>
      <c r="BI14" s="38" t="n">
        <f aca="false">AK14-BH14</f>
        <v>-0.0497219558890829</v>
      </c>
      <c r="BJ14" s="26" t="n">
        <f aca="false">BH14+BG14</f>
        <v>0.0781738622399852</v>
      </c>
      <c r="BK14" s="5"/>
      <c r="BL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55" t="n">
        <f aca="false">'Low pensions'!Q15</f>
        <v>107958694.759278</v>
      </c>
      <c r="E15" s="8"/>
      <c r="F15" s="42" t="n">
        <f aca="false">'Low pensions'!I15</f>
        <v>19622770.7038608</v>
      </c>
      <c r="G15" s="55" t="n">
        <f aca="false">'Low pensions'!K15</f>
        <v>0</v>
      </c>
      <c r="H15" s="55" t="n">
        <f aca="false">'Low pensions'!V15</f>
        <v>0</v>
      </c>
      <c r="I15" s="55" t="n">
        <f aca="false">'Low pensions'!M15</f>
        <v>0</v>
      </c>
      <c r="J15" s="55" t="n">
        <f aca="false">'Low pensions'!W15</f>
        <v>0</v>
      </c>
      <c r="K15" s="8"/>
      <c r="L15" s="55" t="n">
        <f aca="false">'Low pensions'!N15</f>
        <v>2478245.90902603</v>
      </c>
      <c r="M15" s="42"/>
      <c r="N15" s="55" t="n">
        <f aca="false">'Low pensions'!L15</f>
        <v>799976.431236576</v>
      </c>
      <c r="O15" s="8"/>
      <c r="P15" s="55" t="n">
        <f aca="false">'Low pensions'!X15</f>
        <v>17260864.096479</v>
      </c>
      <c r="Q15" s="42"/>
      <c r="R15" s="55" t="n">
        <f aca="false">'Low SIPA income'!G10</f>
        <v>22054908.2307236</v>
      </c>
      <c r="S15" s="42"/>
      <c r="T15" s="55" t="n">
        <f aca="false">'Low SIPA income'!J10</f>
        <v>84328853.1565614</v>
      </c>
      <c r="U15" s="8"/>
      <c r="V15" s="55" t="n">
        <f aca="false">'Low SIPA income'!F10</f>
        <v>151084.142402353</v>
      </c>
      <c r="W15" s="42"/>
      <c r="X15" s="55" t="n">
        <f aca="false">'Low SIPA income'!M10</f>
        <v>379479.806947782</v>
      </c>
      <c r="Y15" s="8"/>
      <c r="Z15" s="8" t="n">
        <f aca="false">R15+V15-N15-L15-F15</f>
        <v>-695000.670997463</v>
      </c>
      <c r="AA15" s="8"/>
      <c r="AB15" s="8" t="n">
        <f aca="false">T15-P15-D15</f>
        <v>-40890705.699196</v>
      </c>
      <c r="AC15" s="23"/>
      <c r="AD15" s="8" t="n">
        <v>5951478855.3666</v>
      </c>
      <c r="AE15" s="8" t="n">
        <v>106.73436665</v>
      </c>
      <c r="AF15" s="8" t="n">
        <f aca="false">AD15*100/AE15</f>
        <v>5575972427.77718</v>
      </c>
      <c r="AG15" s="8"/>
      <c r="AH15" s="8"/>
      <c r="AI15" s="43" t="n">
        <f aca="false">AB15/AF15</f>
        <v>-0.00733337659553255</v>
      </c>
      <c r="AJ15" s="44" t="n">
        <f aca="false">AJ14+1</f>
        <v>2026</v>
      </c>
      <c r="AK15" s="45" t="n">
        <f aca="false">SUM(AB58:AB61)/AVERAGE(AF58:AF61)</f>
        <v>-0.0460521599473305</v>
      </c>
      <c r="AL15" s="8" t="n">
        <v>21624894.3998166</v>
      </c>
      <c r="AM15" s="45" t="n">
        <f aca="false">AL15/AVERAGE(AF58:AF61)</f>
        <v>0.00363801509842821</v>
      </c>
      <c r="AN15" s="45" t="n">
        <f aca="false">(AF61-AF57)/AF57</f>
        <v>-0.00222758874110803</v>
      </c>
      <c r="AO15" s="45"/>
      <c r="AP15" s="8" t="n">
        <f aca="false">AP14*(1+AN15)</f>
        <v>600563641.203656</v>
      </c>
      <c r="AQ15" s="8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393650367.359586</v>
      </c>
      <c r="AR15" s="46" t="n">
        <f aca="false">AP15/AF61</f>
        <v>0.101039331764617</v>
      </c>
      <c r="AS15" s="46" t="n">
        <f aca="false">AQ15/AF61</f>
        <v>0.0662280686642849</v>
      </c>
      <c r="AT15" s="7"/>
      <c r="AU15" s="7" t="n">
        <v>11039157</v>
      </c>
      <c r="AV15" s="7"/>
      <c r="AW15" s="7" t="n">
        <f aca="false">(AU15-AU14)/AU14</f>
        <v>0.00316858272260934</v>
      </c>
      <c r="AX15" s="11" t="n">
        <v>6691.6267211456</v>
      </c>
      <c r="AY15" s="43" t="n">
        <f aca="false">(AX15-AX14)/AX14</f>
        <v>0.0506712080323138</v>
      </c>
      <c r="AZ15" s="7"/>
      <c r="BA15" s="7"/>
      <c r="BB15" s="7"/>
      <c r="BC15" s="43" t="n">
        <f aca="false">T22/AF22</f>
        <v>0.0139626655957469</v>
      </c>
      <c r="BD15" s="7" t="n">
        <f aca="false">BD14+1</f>
        <v>2026</v>
      </c>
      <c r="BE15" s="43" t="n">
        <f aca="false">SUM(T58:T61)/AVERAGE(AF58:AF61)</f>
        <v>0.0436120639785632</v>
      </c>
      <c r="BF15" s="43" t="n">
        <f aca="false">SUM(P58:P61)/AVERAGE(AF58:AF61)</f>
        <v>0.0134156114813002</v>
      </c>
      <c r="BG15" s="43" t="n">
        <f aca="false">SUM(D58:D61)/AVERAGE(AF58:AF61)</f>
        <v>0.0762486124445936</v>
      </c>
      <c r="BH15" s="43" t="n">
        <f aca="false">(SUM(H58:H61)+SUM(J58:J61))/AVERAGE(AF58:AF61)</f>
        <v>0.00438789122966171</v>
      </c>
      <c r="BI15" s="45" t="n">
        <f aca="false">AK15-BH15</f>
        <v>-0.0504400511769922</v>
      </c>
      <c r="BJ15" s="26" t="n">
        <f aca="false">BH15+BG15</f>
        <v>0.0806365036742553</v>
      </c>
      <c r="BK15" s="7"/>
      <c r="BL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55" t="n">
        <f aca="false">'Low pensions'!Q16</f>
        <v>104676876.044301</v>
      </c>
      <c r="E16" s="8"/>
      <c r="F16" s="42" t="n">
        <f aca="false">'Low pensions'!I16</f>
        <v>19026261.3047871</v>
      </c>
      <c r="G16" s="55" t="n">
        <f aca="false">'Low pensions'!K16</f>
        <v>0</v>
      </c>
      <c r="H16" s="55" t="n">
        <f aca="false">'Low pensions'!V16</f>
        <v>0</v>
      </c>
      <c r="I16" s="55" t="n">
        <f aca="false">'Low pensions'!M16</f>
        <v>0</v>
      </c>
      <c r="J16" s="55" t="n">
        <f aca="false">'Low pensions'!W16</f>
        <v>0</v>
      </c>
      <c r="K16" s="8"/>
      <c r="L16" s="55" t="n">
        <f aca="false">'Low pensions'!N16</f>
        <v>2919136.76234831</v>
      </c>
      <c r="M16" s="42"/>
      <c r="N16" s="55" t="n">
        <f aca="false">'Low pensions'!L16</f>
        <v>777485.531692129</v>
      </c>
      <c r="O16" s="8"/>
      <c r="P16" s="55" t="n">
        <f aca="false">'Low pensions'!X16</f>
        <v>19424910.5368699</v>
      </c>
      <c r="Q16" s="42"/>
      <c r="R16" s="55" t="n">
        <f aca="false">'Low SIPA income'!G11</f>
        <v>20136934.9831803</v>
      </c>
      <c r="S16" s="42"/>
      <c r="T16" s="55" t="n">
        <f aca="false">'Low SIPA income'!J11</f>
        <v>76995316.2105777</v>
      </c>
      <c r="U16" s="8"/>
      <c r="V16" s="55" t="n">
        <f aca="false">'Low SIPA income'!F11</f>
        <v>149343.027816335</v>
      </c>
      <c r="W16" s="42"/>
      <c r="X16" s="55" t="n">
        <f aca="false">'Low SIPA income'!M11</f>
        <v>375106.629084969</v>
      </c>
      <c r="Y16" s="8"/>
      <c r="Z16" s="8" t="n">
        <f aca="false">R16+V16-N16-L16-F16</f>
        <v>-2436605.58783093</v>
      </c>
      <c r="AA16" s="8"/>
      <c r="AB16" s="8" t="n">
        <f aca="false">T16-P16-D16</f>
        <v>-47106470.3705935</v>
      </c>
      <c r="AC16" s="23"/>
      <c r="AD16" s="8" t="n">
        <v>6221730755.7716</v>
      </c>
      <c r="AE16" s="8" t="n">
        <v>110.48458935</v>
      </c>
      <c r="AF16" s="8" t="n">
        <f aca="false">AD16*100/AE16</f>
        <v>5631310929.76416</v>
      </c>
      <c r="AG16" s="8"/>
      <c r="AH16" s="8"/>
      <c r="AI16" s="43" t="n">
        <f aca="false">AB16/AF16</f>
        <v>-0.00836509845720173</v>
      </c>
      <c r="AJ16" s="44" t="n">
        <f aca="false">AJ15+1</f>
        <v>2027</v>
      </c>
      <c r="AK16" s="45" t="n">
        <f aca="false">SUM(AB62:AB65)/AVERAGE(AF62:AF65)</f>
        <v>-0.0459725438907101</v>
      </c>
      <c r="AL16" s="8" t="n">
        <v>20144490.731929</v>
      </c>
      <c r="AM16" s="45" t="n">
        <f aca="false">AL16/AVERAGE(AF62:AF65)</f>
        <v>0.00337960061016726</v>
      </c>
      <c r="AN16" s="45" t="n">
        <f aca="false">(AF65-AF61)/AF61</f>
        <v>0.00560666183679213</v>
      </c>
      <c r="AO16" s="45"/>
      <c r="AP16" s="8" t="n">
        <f aca="false">AP15*(1+AN16)</f>
        <v>603930798.451358</v>
      </c>
      <c r="AQ16" s="8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375661227.675233</v>
      </c>
      <c r="AR16" s="46" t="n">
        <f aca="false">AP16/AF65</f>
        <v>0.101039331764617</v>
      </c>
      <c r="AS16" s="46" t="n">
        <f aca="false">AQ16/AF65</f>
        <v>0.0628491865483797</v>
      </c>
      <c r="AT16" s="7"/>
      <c r="AU16" s="7" t="n">
        <v>11069835</v>
      </c>
      <c r="AV16" s="7"/>
      <c r="AW16" s="7" t="n">
        <f aca="false">(AU16-AU15)/AU15</f>
        <v>0.00277901654990503</v>
      </c>
      <c r="AX16" s="11" t="n">
        <v>6984.1911310188</v>
      </c>
      <c r="AY16" s="43" t="n">
        <f aca="false">(AX16-AX15)/AX15</f>
        <v>0.0437209698127204</v>
      </c>
      <c r="AZ16" s="7"/>
      <c r="BA16" s="7"/>
      <c r="BB16" s="7"/>
      <c r="BC16" s="43" t="n">
        <f aca="false">T23/AF23</f>
        <v>0.0153954176367054</v>
      </c>
      <c r="BD16" s="7" t="n">
        <f aca="false">BD15+1</f>
        <v>2027</v>
      </c>
      <c r="BE16" s="43" t="n">
        <f aca="false">SUM(T62:T65)/AVERAGE(AF62:AF65)</f>
        <v>0.0441342489673016</v>
      </c>
      <c r="BF16" s="43" t="n">
        <f aca="false">SUM(P62:P65)/AVERAGE(AF62:AF65)</f>
        <v>0.0135957369589568</v>
      </c>
      <c r="BG16" s="43" t="n">
        <f aca="false">SUM(D62:D65)/AVERAGE(AF62:AF65)</f>
        <v>0.0765110558990549</v>
      </c>
      <c r="BH16" s="43" t="n">
        <f aca="false">(SUM(H62:H65)+SUM(J62:J65))/AVERAGE(AF62:AF65)</f>
        <v>0.00535465961191405</v>
      </c>
      <c r="BI16" s="45" t="n">
        <f aca="false">AK16-BH16</f>
        <v>-0.0513272035026241</v>
      </c>
      <c r="BJ16" s="26" t="n">
        <f aca="false">BH16+BG16</f>
        <v>0.081865715510969</v>
      </c>
      <c r="BK16" s="7"/>
      <c r="BL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55" t="n">
        <f aca="false">'Low pensions'!Q17</f>
        <v>113223147.986281</v>
      </c>
      <c r="E17" s="8"/>
      <c r="F17" s="42" t="n">
        <f aca="false">'Low pensions'!I17</f>
        <v>20579647.3943859</v>
      </c>
      <c r="G17" s="55" t="n">
        <f aca="false">'Low pensions'!K17</f>
        <v>0</v>
      </c>
      <c r="H17" s="55" t="n">
        <f aca="false">'Low pensions'!V17</f>
        <v>0</v>
      </c>
      <c r="I17" s="55" t="n">
        <f aca="false">'Low pensions'!M17</f>
        <v>0</v>
      </c>
      <c r="J17" s="55" t="n">
        <f aca="false">'Low pensions'!W17</f>
        <v>0</v>
      </c>
      <c r="K17" s="8"/>
      <c r="L17" s="55" t="n">
        <f aca="false">'Low pensions'!N17</f>
        <v>2757062.56989139</v>
      </c>
      <c r="M17" s="42"/>
      <c r="N17" s="55" t="n">
        <f aca="false">'Low pensions'!L17</f>
        <v>842157.000662804</v>
      </c>
      <c r="O17" s="8"/>
      <c r="P17" s="55" t="n">
        <f aca="false">'Low pensions'!X17</f>
        <v>18939710.1228511</v>
      </c>
      <c r="Q17" s="42"/>
      <c r="R17" s="55" t="n">
        <f aca="false">'Low SIPA income'!G12</f>
        <v>23619860.2101192</v>
      </c>
      <c r="S17" s="42"/>
      <c r="T17" s="55" t="n">
        <f aca="false">'Low SIPA income'!J12</f>
        <v>90312582.6868291</v>
      </c>
      <c r="U17" s="8"/>
      <c r="V17" s="55" t="n">
        <f aca="false">'Low SIPA income'!F12</f>
        <v>146563.952510206</v>
      </c>
      <c r="W17" s="42"/>
      <c r="X17" s="55" t="n">
        <f aca="false">'Low SIPA income'!M12</f>
        <v>368126.393145617</v>
      </c>
      <c r="Y17" s="8"/>
      <c r="Z17" s="8" t="n">
        <f aca="false">R17+V17-N17-L17-F17</f>
        <v>-412442.802310605</v>
      </c>
      <c r="AA17" s="8"/>
      <c r="AB17" s="8" t="n">
        <f aca="false">T17-P17-D17</f>
        <v>-41850275.4223025</v>
      </c>
      <c r="AC17" s="23"/>
      <c r="AD17" s="8" t="n">
        <v>6552140231.30253</v>
      </c>
      <c r="AE17" s="8" t="n">
        <v>115.79241048</v>
      </c>
      <c r="AF17" s="8" t="n">
        <f aca="false">AD17*100/AE17</f>
        <v>5658523044.94018</v>
      </c>
      <c r="AG17" s="8"/>
      <c r="AH17" s="8"/>
      <c r="AI17" s="43" t="n">
        <f aca="false">AB17/AF17</f>
        <v>-0.0073959715441514</v>
      </c>
      <c r="AJ17" s="44" t="n">
        <f aca="false">AJ16+1</f>
        <v>2028</v>
      </c>
      <c r="AK17" s="45" t="n">
        <f aca="false">SUM(AB66:AB69)/AVERAGE(AF66:AF69)</f>
        <v>-0.0451896130114888</v>
      </c>
      <c r="AL17" s="8" t="n">
        <v>18706036.9053427</v>
      </c>
      <c r="AM17" s="45" t="n">
        <f aca="false">AL17/AVERAGE(AF66:AF69)</f>
        <v>0.0031038356386742</v>
      </c>
      <c r="AN17" s="45" t="n">
        <f aca="false">(AF69-AF65)/AF65</f>
        <v>0.00795378213121137</v>
      </c>
      <c r="AO17" s="45"/>
      <c r="AP17" s="8" t="n">
        <f aca="false">AP16*(1+AN17)</f>
        <v>608734332.444568</v>
      </c>
      <c r="AQ17" s="8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359875023.325284</v>
      </c>
      <c r="AR17" s="46" t="n">
        <f aca="false">AP17/AF69</f>
        <v>0.101039331764617</v>
      </c>
      <c r="AS17" s="46" t="n">
        <f aca="false">AQ17/AF69</f>
        <v>0.0597330065638672</v>
      </c>
      <c r="AT17" s="7"/>
      <c r="AU17" s="7" t="n">
        <v>11079853</v>
      </c>
      <c r="AV17" s="7"/>
      <c r="AW17" s="7" t="n">
        <f aca="false">(AU17-AU16)/AU16</f>
        <v>0.000904981871906853</v>
      </c>
      <c r="AX17" s="11" t="n">
        <v>6967.8308273951</v>
      </c>
      <c r="AY17" s="43" t="n">
        <f aca="false">(AX17-AX16)/AX16</f>
        <v>-0.00234247650397756</v>
      </c>
      <c r="AZ17" s="7"/>
      <c r="BA17" s="7"/>
      <c r="BB17" s="7"/>
      <c r="BC17" s="43" t="n">
        <f aca="false">T24/AF24</f>
        <v>0.0137846815885218</v>
      </c>
      <c r="BD17" s="7" t="n">
        <f aca="false">BD16+1</f>
        <v>2028</v>
      </c>
      <c r="BE17" s="43" t="n">
        <f aca="false">SUM(T66:T69)/AVERAGE(AF66:AF69)</f>
        <v>0.0448813324547703</v>
      </c>
      <c r="BF17" s="43" t="n">
        <f aca="false">SUM(P66:P69)/AVERAGE(AF66:AF69)</f>
        <v>0.013416387506791</v>
      </c>
      <c r="BG17" s="43" t="n">
        <f aca="false">SUM(D66:D69)/AVERAGE(AF66:AF69)</f>
        <v>0.0766545579594681</v>
      </c>
      <c r="BH17" s="43" t="n">
        <f aca="false">(SUM(H66:H69)+SUM(J66:J69))/AVERAGE(AF66:AF69)</f>
        <v>0.00638430241948233</v>
      </c>
      <c r="BI17" s="45" t="n">
        <f aca="false">AK17-BH17</f>
        <v>-0.0515739154309711</v>
      </c>
      <c r="BJ17" s="26" t="n">
        <f aca="false">BH17+BG17</f>
        <v>0.0830388603789504</v>
      </c>
      <c r="BK17" s="7"/>
      <c r="BL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4" t="n">
        <f aca="false">'Low pensions'!Q18</f>
        <v>99367076.7664315</v>
      </c>
      <c r="E18" s="6"/>
      <c r="F18" s="35" t="n">
        <f aca="false">'Low pensions'!I18</f>
        <v>18061142.4327455</v>
      </c>
      <c r="G18" s="54" t="n">
        <f aca="false">'Low pensions'!K18</f>
        <v>0</v>
      </c>
      <c r="H18" s="54" t="n">
        <f aca="false">'Low pensions'!V18</f>
        <v>0</v>
      </c>
      <c r="I18" s="54" t="n">
        <f aca="false">'Low pensions'!M18</f>
        <v>0</v>
      </c>
      <c r="J18" s="54" t="n">
        <f aca="false">'Low pensions'!W18</f>
        <v>0</v>
      </c>
      <c r="K18" s="6"/>
      <c r="L18" s="54" t="n">
        <f aca="false">'Low pensions'!N18</f>
        <v>2795658.97722293</v>
      </c>
      <c r="M18" s="35"/>
      <c r="N18" s="54" t="n">
        <f aca="false">'Low pensions'!L18</f>
        <v>737510.400040284</v>
      </c>
      <c r="O18" s="6"/>
      <c r="P18" s="54" t="n">
        <f aca="false">'Low pensions'!X18</f>
        <v>18564252.3430878</v>
      </c>
      <c r="Q18" s="35"/>
      <c r="R18" s="54" t="n">
        <f aca="false">'Low SIPA income'!G13</f>
        <v>19233032.3323283</v>
      </c>
      <c r="S18" s="35"/>
      <c r="T18" s="54" t="n">
        <f aca="false">'Low SIPA income'!J13</f>
        <v>73539166.0822657</v>
      </c>
      <c r="U18" s="6"/>
      <c r="V18" s="54" t="n">
        <f aca="false">'Low SIPA income'!F13</f>
        <v>140377.525227439</v>
      </c>
      <c r="W18" s="35"/>
      <c r="X18" s="54" t="n">
        <f aca="false">'Low SIPA income'!M13</f>
        <v>352587.871407783</v>
      </c>
      <c r="Y18" s="6"/>
      <c r="Z18" s="6" t="n">
        <f aca="false">R18+V18-N18-L18-F18</f>
        <v>-2220901.95245295</v>
      </c>
      <c r="AA18" s="6"/>
      <c r="AB18" s="6" t="n">
        <f aca="false">T18-P18-D18</f>
        <v>-44392163.0272536</v>
      </c>
      <c r="AC18" s="23"/>
      <c r="AD18" s="6" t="n">
        <v>6962845278.25187</v>
      </c>
      <c r="AE18" s="6" t="n">
        <v>131.11898839</v>
      </c>
      <c r="AF18" s="6" t="n">
        <f aca="false">AD18*100/AE18</f>
        <v>5310325654.3908</v>
      </c>
      <c r="AG18" s="6"/>
      <c r="AH18" s="6"/>
      <c r="AI18" s="36" t="n">
        <f aca="false">AB18/AF18</f>
        <v>-0.00835959335008924</v>
      </c>
      <c r="AJ18" s="37" t="n">
        <f aca="false">AJ17+1</f>
        <v>2029</v>
      </c>
      <c r="AK18" s="38" t="n">
        <f aca="false">SUM(AB70:AB73)/AVERAGE(AF70:AF73)</f>
        <v>-0.0453875739824945</v>
      </c>
      <c r="AL18" s="6" t="n">
        <v>17344459.4584585</v>
      </c>
      <c r="AM18" s="38" t="n">
        <f aca="false">AL18/AVERAGE(AF70:AF73)</f>
        <v>0.00287420987534828</v>
      </c>
      <c r="AN18" s="38" t="n">
        <f aca="false">(AF73-AF69)/AF69</f>
        <v>0.00155064583397523</v>
      </c>
      <c r="AO18" s="38"/>
      <c r="AP18" s="6" t="n">
        <f aca="false">AP17*(1+AN18)</f>
        <v>609678263.801171</v>
      </c>
      <c r="AQ18" s="6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343076279.093929</v>
      </c>
      <c r="AR18" s="39" t="n">
        <f aca="false">AP18/AF73</f>
        <v>0.101039331764617</v>
      </c>
      <c r="AS18" s="39" t="n">
        <f aca="false">AQ18/AF73</f>
        <v>0.0568565422815313</v>
      </c>
      <c r="AT18" s="5"/>
      <c r="AU18" s="5" t="n">
        <v>11091626</v>
      </c>
      <c r="AV18" s="5"/>
      <c r="AW18" s="5" t="n">
        <f aca="false">(AU18-AU17)/AU17</f>
        <v>0.00106255922348428</v>
      </c>
      <c r="AX18" s="10" t="n">
        <v>6546.8359095505</v>
      </c>
      <c r="AY18" s="36" t="n">
        <f aca="false">(AX18-AX17)/AX17</f>
        <v>-0.0604197960991523</v>
      </c>
      <c r="AZ18" s="5"/>
      <c r="BA18" s="5"/>
      <c r="BB18" s="5"/>
      <c r="BC18" s="36" t="n">
        <f aca="false">T25/AF25</f>
        <v>0.0161985940233793</v>
      </c>
      <c r="BD18" s="5" t="n">
        <f aca="false">BD17+1</f>
        <v>2029</v>
      </c>
      <c r="BE18" s="36" t="n">
        <f aca="false">SUM(T70:T73)/AVERAGE(AF70:AF73)</f>
        <v>0.0455504755519346</v>
      </c>
      <c r="BF18" s="36" t="n">
        <f aca="false">SUM(P70:P73)/AVERAGE(AF70:AF73)</f>
        <v>0.0134583265417183</v>
      </c>
      <c r="BG18" s="36" t="n">
        <f aca="false">SUM(D70:D73)/AVERAGE(AF70:AF73)</f>
        <v>0.0774797229927107</v>
      </c>
      <c r="BH18" s="36" t="n">
        <f aca="false">(SUM(H70:H73)+SUM(J70:J73))/AVERAGE(AF70:AF73)</f>
        <v>0.00741584312875189</v>
      </c>
      <c r="BI18" s="38" t="n">
        <f aca="false">AK18-BH18</f>
        <v>-0.0528034171112464</v>
      </c>
      <c r="BJ18" s="26" t="n">
        <f aca="false">BH18+BG18</f>
        <v>0.0848955661214626</v>
      </c>
      <c r="BK18" s="5"/>
      <c r="BL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5" t="n">
        <f aca="false">'Low pensions'!Q19</f>
        <v>102439962.15979</v>
      </c>
      <c r="E19" s="8"/>
      <c r="F19" s="42" t="n">
        <f aca="false">'Low pensions'!I19</f>
        <v>18619675.7274242</v>
      </c>
      <c r="G19" s="55" t="n">
        <f aca="false">'Low pensions'!K19</f>
        <v>0</v>
      </c>
      <c r="H19" s="55" t="n">
        <f aca="false">'Low pensions'!V19</f>
        <v>0</v>
      </c>
      <c r="I19" s="55" t="n">
        <f aca="false">'Low pensions'!M19</f>
        <v>0</v>
      </c>
      <c r="J19" s="55" t="n">
        <f aca="false">'Low pensions'!W19</f>
        <v>0</v>
      </c>
      <c r="K19" s="8"/>
      <c r="L19" s="55" t="n">
        <f aca="false">'Low pensions'!N19</f>
        <v>2828183.68633319</v>
      </c>
      <c r="M19" s="42"/>
      <c r="N19" s="55" t="n">
        <f aca="false">'Low pensions'!L19</f>
        <v>762298.459394895</v>
      </c>
      <c r="O19" s="8"/>
      <c r="P19" s="55" t="n">
        <f aca="false">'Low pensions'!X19</f>
        <v>18869399.8021861</v>
      </c>
      <c r="Q19" s="42"/>
      <c r="R19" s="55" t="n">
        <f aca="false">'Low SIPA income'!G14</f>
        <v>21943058.9024358</v>
      </c>
      <c r="S19" s="42"/>
      <c r="T19" s="55" t="n">
        <f aca="false">'Low SIPA income'!J14</f>
        <v>83901187.5556814</v>
      </c>
      <c r="U19" s="8"/>
      <c r="V19" s="55" t="n">
        <f aca="false">'Low SIPA income'!F14</f>
        <v>141764.810127232</v>
      </c>
      <c r="W19" s="42"/>
      <c r="X19" s="55" t="n">
        <f aca="false">'Low SIPA income'!M14</f>
        <v>356072.331110729</v>
      </c>
      <c r="Y19" s="8"/>
      <c r="Z19" s="8" t="n">
        <f aca="false">R19+V19-N19-L19-F19</f>
        <v>-125334.160589345</v>
      </c>
      <c r="AA19" s="8"/>
      <c r="AB19" s="8" t="n">
        <f aca="false">T19-P19-D19</f>
        <v>-37408174.4062948</v>
      </c>
      <c r="AC19" s="23"/>
      <c r="AD19" s="8" t="n">
        <v>8401125356.75455</v>
      </c>
      <c r="AE19" s="8" t="n">
        <v>147.89635652</v>
      </c>
      <c r="AF19" s="8" t="n">
        <f aca="false">AD19*100/AE19</f>
        <v>5680414010.48204</v>
      </c>
      <c r="AG19" s="8"/>
      <c r="AH19" s="8"/>
      <c r="AI19" s="43" t="n">
        <f aca="false">AB19/AF19</f>
        <v>-0.00658546618913087</v>
      </c>
      <c r="AJ19" s="44" t="n">
        <f aca="false">AJ18+1</f>
        <v>2030</v>
      </c>
      <c r="AK19" s="45" t="n">
        <f aca="false">SUM(AB74:AB77)/AVERAGE(AF74:AF77)</f>
        <v>-0.0447629744946146</v>
      </c>
      <c r="AL19" s="8" t="n">
        <v>16011335.2611689</v>
      </c>
      <c r="AM19" s="45" t="n">
        <f aca="false">AL19/AVERAGE(AF74:AF77)</f>
        <v>0.00265831087666691</v>
      </c>
      <c r="AN19" s="45" t="n">
        <f aca="false">(AF77-AF73)/AF73</f>
        <v>-0.00271495814836623</v>
      </c>
      <c r="AO19" s="45"/>
      <c r="AP19" s="8" t="n">
        <f aca="false">AP18*(1+AN19)</f>
        <v>608023012.830982</v>
      </c>
      <c r="AQ19" s="8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326153439.671451</v>
      </c>
      <c r="AR19" s="46" t="n">
        <f aca="false">AP19/AF77</f>
        <v>0.101039331764617</v>
      </c>
      <c r="AS19" s="46" t="n">
        <f aca="false">AQ19/AF77</f>
        <v>0.0541991419760545</v>
      </c>
      <c r="AT19" s="7"/>
      <c r="AU19" s="7" t="n">
        <v>11171229</v>
      </c>
      <c r="AV19" s="7"/>
      <c r="AW19" s="7" t="n">
        <f aca="false">(AU19-AU18)/AU18</f>
        <v>0.00717685576488064</v>
      </c>
      <c r="AX19" s="11" t="n">
        <v>6356.2046503346</v>
      </c>
      <c r="AY19" s="43" t="n">
        <f aca="false">(AX19-AX18)/AX18</f>
        <v>-0.029118075028856</v>
      </c>
      <c r="AZ19" s="7"/>
      <c r="BA19" s="7"/>
      <c r="BB19" s="7"/>
      <c r="BC19" s="43" t="n">
        <f aca="false">T26/AF26</f>
        <v>0.0131007750590947</v>
      </c>
      <c r="BD19" s="7" t="n">
        <f aca="false">BD18+1</f>
        <v>2030</v>
      </c>
      <c r="BE19" s="43" t="n">
        <f aca="false">SUM(T74:T77)/AVERAGE(AF74:AF77)</f>
        <v>0.0471647901699115</v>
      </c>
      <c r="BF19" s="43" t="n">
        <f aca="false">SUM(P74:P77)/AVERAGE(AF74:AF77)</f>
        <v>0.013346412538356</v>
      </c>
      <c r="BG19" s="43" t="n">
        <f aca="false">SUM(D74:D77)/AVERAGE(AF74:AF77)</f>
        <v>0.0785813521261701</v>
      </c>
      <c r="BH19" s="43" t="n">
        <f aca="false">(SUM(H74:H77)+SUM(J74:J77))/AVERAGE(AF74:AF77)</f>
        <v>0.00834700070014236</v>
      </c>
      <c r="BI19" s="45" t="n">
        <f aca="false">AK19-BH19</f>
        <v>-0.053109975194757</v>
      </c>
      <c r="BJ19" s="26" t="n">
        <f aca="false">BH19+BG19</f>
        <v>0.0869283528263124</v>
      </c>
      <c r="BK19" s="7"/>
      <c r="BL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5" t="n">
        <f aca="false">'Low pensions'!Q20</f>
        <v>97784354.1565611</v>
      </c>
      <c r="E20" s="8"/>
      <c r="F20" s="42" t="n">
        <f aca="false">'Low pensions'!I20</f>
        <v>17773463.8633579</v>
      </c>
      <c r="G20" s="55" t="n">
        <f aca="false">'Low pensions'!K20</f>
        <v>0</v>
      </c>
      <c r="H20" s="55" t="n">
        <f aca="false">'Low pensions'!V20</f>
        <v>0</v>
      </c>
      <c r="I20" s="55" t="n">
        <f aca="false">'Low pensions'!M20</f>
        <v>0</v>
      </c>
      <c r="J20" s="55" t="n">
        <f aca="false">'Low pensions'!W20</f>
        <v>0</v>
      </c>
      <c r="K20" s="8"/>
      <c r="L20" s="55" t="n">
        <f aca="false">'Low pensions'!N20</f>
        <v>2477813.00409058</v>
      </c>
      <c r="M20" s="42"/>
      <c r="N20" s="55" t="n">
        <f aca="false">'Low pensions'!L20</f>
        <v>730249.346840963</v>
      </c>
      <c r="O20" s="8"/>
      <c r="P20" s="55" t="n">
        <f aca="false">'Low pensions'!X20</f>
        <v>16874999.9051822</v>
      </c>
      <c r="Q20" s="42"/>
      <c r="R20" s="55" t="n">
        <f aca="false">'Low SIPA income'!G15</f>
        <v>19131658.2078331</v>
      </c>
      <c r="S20" s="42"/>
      <c r="T20" s="55" t="n">
        <f aca="false">'Low SIPA income'!J15</f>
        <v>73151553.3309906</v>
      </c>
      <c r="U20" s="8"/>
      <c r="V20" s="55" t="n">
        <f aca="false">'Low SIPA income'!F15</f>
        <v>144189.0349691</v>
      </c>
      <c r="W20" s="42"/>
      <c r="X20" s="55" t="n">
        <f aca="false">'Low SIPA income'!M15</f>
        <v>362161.284990086</v>
      </c>
      <c r="Y20" s="8"/>
      <c r="Z20" s="8" t="n">
        <f aca="false">R20+V20-N20-L20-F20</f>
        <v>-1705678.9714872</v>
      </c>
      <c r="AA20" s="8"/>
      <c r="AB20" s="8" t="n">
        <f aca="false">T20-P20-D20</f>
        <v>-41507800.7307527</v>
      </c>
      <c r="AC20" s="23"/>
      <c r="AD20" s="8" t="n">
        <v>8448889759.27482</v>
      </c>
      <c r="AE20" s="8" t="n">
        <v>155.88165151</v>
      </c>
      <c r="AF20" s="8" t="n">
        <f aca="false">AD20*100/AE20</f>
        <v>5420066876.01255</v>
      </c>
      <c r="AG20" s="8"/>
      <c r="AH20" s="8"/>
      <c r="AI20" s="43" t="n">
        <f aca="false">AB20/AF20</f>
        <v>-0.0076581713252382</v>
      </c>
      <c r="AJ20" s="44" t="n">
        <f aca="false">AJ19+1</f>
        <v>2031</v>
      </c>
      <c r="AK20" s="45" t="n">
        <f aca="false">SUM(AB78:AB81)/AVERAGE(AF78:AF81)</f>
        <v>-0.0437522423339387</v>
      </c>
      <c r="AL20" s="8" t="n">
        <v>14724508.0789408</v>
      </c>
      <c r="AM20" s="45" t="n">
        <f aca="false">AL20/AVERAGE(AF78:AF81)</f>
        <v>0.00244785950311875</v>
      </c>
      <c r="AN20" s="45" t="n">
        <f aca="false">(AF81-AF77)/AF77</f>
        <v>-0.000593472995013597</v>
      </c>
      <c r="AO20" s="45"/>
      <c r="AP20" s="8" t="n">
        <f aca="false">AP19*(1+AN20)</f>
        <v>607662167.59252</v>
      </c>
      <c r="AQ20" s="8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311239373.953846</v>
      </c>
      <c r="AR20" s="46" t="n">
        <f aca="false">AP20/AF81</f>
        <v>0.101039331764617</v>
      </c>
      <c r="AS20" s="46" t="n">
        <f aca="false">AQ20/AF81</f>
        <v>0.051751483044806</v>
      </c>
      <c r="AT20" s="7"/>
      <c r="AU20" s="7" t="n">
        <v>11262070</v>
      </c>
      <c r="AV20" s="7"/>
      <c r="AW20" s="7" t="n">
        <f aca="false">(AU20-AU19)/AU19</f>
        <v>0.00813169258279461</v>
      </c>
      <c r="AX20" s="11" t="n">
        <v>6421.7509021331</v>
      </c>
      <c r="AY20" s="43" t="n">
        <f aca="false">(AX20-AX19)/AX19</f>
        <v>0.0103121682520164</v>
      </c>
      <c r="AZ20" s="7"/>
      <c r="BA20" s="7"/>
      <c r="BB20" s="7"/>
      <c r="BC20" s="43" t="n">
        <f aca="false">T27/AF27</f>
        <v>0.0148496662614709</v>
      </c>
      <c r="BD20" s="7" t="n">
        <f aca="false">BD19+1</f>
        <v>2031</v>
      </c>
      <c r="BE20" s="43" t="n">
        <f aca="false">SUM(T78:T81)/AVERAGE(AF78:AF81)</f>
        <v>0.048408553213045</v>
      </c>
      <c r="BF20" s="43" t="n">
        <f aca="false">SUM(P78:P81)/AVERAGE(AF78:AF81)</f>
        <v>0.0130431095875254</v>
      </c>
      <c r="BG20" s="43" t="n">
        <f aca="false">SUM(D78:D81)/AVERAGE(AF78:AF81)</f>
        <v>0.0791176859594583</v>
      </c>
      <c r="BH20" s="43" t="n">
        <f aca="false">(SUM(H78:H81)+SUM(J78:J81))/AVERAGE(AF78:AF81)</f>
        <v>0.00939290304951225</v>
      </c>
      <c r="BI20" s="45" t="n">
        <f aca="false">AK20-BH20</f>
        <v>-0.0531451453834509</v>
      </c>
      <c r="BJ20" s="26" t="n">
        <f aca="false">BH20+BG20</f>
        <v>0.0885105890089706</v>
      </c>
      <c r="BK20" s="7"/>
      <c r="BL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5" t="n">
        <f aca="false">'Low pensions'!Q21</f>
        <v>106824539.398651</v>
      </c>
      <c r="E21" s="8"/>
      <c r="F21" s="42" t="n">
        <f aca="false">'Low pensions'!I21</f>
        <v>19416624.5418146</v>
      </c>
      <c r="G21" s="55" t="n">
        <f aca="false">'Low pensions'!K21</f>
        <v>36324.8440125154</v>
      </c>
      <c r="H21" s="55" t="n">
        <f aca="false">'Low pensions'!V21</f>
        <v>199848.574195181</v>
      </c>
      <c r="I21" s="56" t="n">
        <f aca="false">'Low pensions'!M21</f>
        <v>1123.44878389224</v>
      </c>
      <c r="J21" s="55" t="n">
        <f aca="false">'Low pensions'!W21</f>
        <v>6180.88373799533</v>
      </c>
      <c r="K21" s="8"/>
      <c r="L21" s="55" t="n">
        <f aca="false">'Low pensions'!N21</f>
        <v>3910348.4398605</v>
      </c>
      <c r="M21" s="42"/>
      <c r="N21" s="55" t="n">
        <f aca="false">'Low pensions'!L21</f>
        <v>800543.016671553</v>
      </c>
      <c r="O21" s="8"/>
      <c r="P21" s="55" t="n">
        <f aca="false">'Low pensions'!X21</f>
        <v>24695168.1228016</v>
      </c>
      <c r="Q21" s="42"/>
      <c r="R21" s="55" t="n">
        <f aca="false">'Low SIPA income'!G16</f>
        <v>22467543.5899294</v>
      </c>
      <c r="S21" s="42"/>
      <c r="T21" s="55" t="n">
        <f aca="false">'Low SIPA income'!J16</f>
        <v>85906600.216293</v>
      </c>
      <c r="U21" s="8"/>
      <c r="V21" s="55" t="n">
        <f aca="false">'Low SIPA income'!F16</f>
        <v>151268.17202623</v>
      </c>
      <c r="W21" s="42"/>
      <c r="X21" s="55" t="n">
        <f aca="false">'Low SIPA income'!M16</f>
        <v>379942.036305749</v>
      </c>
      <c r="Y21" s="8"/>
      <c r="Z21" s="8" t="n">
        <f aca="false">R21+V21-N21-L21-F21</f>
        <v>-1508704.23639102</v>
      </c>
      <c r="AA21" s="8"/>
      <c r="AB21" s="8" t="n">
        <f aca="false">T21-P21-D21</f>
        <v>-45613107.3051599</v>
      </c>
      <c r="AC21" s="23"/>
      <c r="AD21" s="8" t="n">
        <v>8942134800.35199</v>
      </c>
      <c r="AE21" s="8" t="n">
        <v>164.01000929</v>
      </c>
      <c r="AF21" s="8" t="n">
        <f aca="false">AD21*100/AE21</f>
        <v>5452188460.36442</v>
      </c>
      <c r="AG21" s="8"/>
      <c r="AH21" s="8"/>
      <c r="AI21" s="43" t="n">
        <f aca="false">AB21/AF21</f>
        <v>-0.0083660180928726</v>
      </c>
      <c r="AJ21" s="44" t="n">
        <f aca="false">AJ20+1</f>
        <v>2032</v>
      </c>
      <c r="AK21" s="45" t="n">
        <f aca="false">SUM(AB82:AB85)/AVERAGE(AF82:AF85)</f>
        <v>-0.0439150372918902</v>
      </c>
      <c r="AL21" s="8" t="n">
        <v>13484007.9992915</v>
      </c>
      <c r="AM21" s="45" t="n">
        <f aca="false">AL21/AVERAGE(AF82:AF85)</f>
        <v>0.00224775134168417</v>
      </c>
      <c r="AN21" s="45" t="n">
        <f aca="false">(AF85-AF81)/AF81</f>
        <v>-0.00638052911829084</v>
      </c>
      <c r="AO21" s="45"/>
      <c r="AP21" s="8" t="n">
        <f aca="false">AP20*(1+AN21)</f>
        <v>603784961.438113</v>
      </c>
      <c r="AQ21" s="8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295808972.396677</v>
      </c>
      <c r="AR21" s="46" t="n">
        <f aca="false">AP21/AF85</f>
        <v>0.101039331764617</v>
      </c>
      <c r="AS21" s="46" t="n">
        <f aca="false">AQ21/AF85</f>
        <v>0.0495016318885278</v>
      </c>
      <c r="AU21" s="7" t="n">
        <v>11267048</v>
      </c>
      <c r="AW21" s="7" t="n">
        <f aca="false">(AU21-AU20)/AU20</f>
        <v>0.000442014656275445</v>
      </c>
      <c r="AX21" s="11" t="n">
        <v>6485.7556979743</v>
      </c>
      <c r="AY21" s="43" t="n">
        <f aca="false">(AX21-AX20)/AX20</f>
        <v>0.00996687613964289</v>
      </c>
      <c r="BC21" s="43" t="n">
        <f aca="false">T28/AF28</f>
        <v>0.0120875808451765</v>
      </c>
      <c r="BD21" s="7" t="n">
        <f aca="false">BD20+1</f>
        <v>2032</v>
      </c>
      <c r="BE21" s="43" t="n">
        <f aca="false">SUM(T82:T85)/AVERAGE(AF82:AF85)</f>
        <v>0.0490170349308502</v>
      </c>
      <c r="BF21" s="43" t="n">
        <f aca="false">SUM(P82:P85)/AVERAGE(AF82:AF85)</f>
        <v>0.0128747861478219</v>
      </c>
      <c r="BG21" s="43" t="n">
        <f aca="false">SUM(D82:D85)/AVERAGE(AF82:AF85)</f>
        <v>0.0800572860749186</v>
      </c>
      <c r="BH21" s="43" t="n">
        <f aca="false">(SUM(H82:H85)+SUM(J82:J85))/AVERAGE(AF82:AF85)</f>
        <v>0.0105474615122361</v>
      </c>
      <c r="BI21" s="45" t="n">
        <f aca="false">AK21-BH21</f>
        <v>-0.0544624988041263</v>
      </c>
      <c r="BJ21" s="26" t="n">
        <f aca="false">BH21+BG21</f>
        <v>0.0906047475871547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4" t="n">
        <f aca="false">'Low pensions'!Q22</f>
        <v>102020428.177735</v>
      </c>
      <c r="E22" s="6"/>
      <c r="F22" s="35" t="n">
        <f aca="false">'Low pensions'!I22</f>
        <v>18543420.4600676</v>
      </c>
      <c r="G22" s="54" t="n">
        <f aca="false">'Low pensions'!K22</f>
        <v>66682.1496075563</v>
      </c>
      <c r="H22" s="54" t="n">
        <f aca="false">'Low pensions'!V22</f>
        <v>366865.512725902</v>
      </c>
      <c r="I22" s="54" t="n">
        <f aca="false">'Low pensions'!M22</f>
        <v>2062.33452394504</v>
      </c>
      <c r="J22" s="54" t="n">
        <f aca="false">'Low pensions'!W22</f>
        <v>11346.3560636877</v>
      </c>
      <c r="K22" s="6"/>
      <c r="L22" s="54" t="n">
        <f aca="false">'Low pensions'!N22</f>
        <v>4299591.36744104</v>
      </c>
      <c r="M22" s="35"/>
      <c r="N22" s="54" t="n">
        <f aca="false">'Low pensions'!L22</f>
        <v>765007.806871563</v>
      </c>
      <c r="O22" s="6"/>
      <c r="P22" s="54" t="n">
        <f aca="false">'Low pensions'!X22</f>
        <v>26519447.2846624</v>
      </c>
      <c r="Q22" s="35"/>
      <c r="R22" s="54" t="n">
        <f aca="false">'Low SIPA income'!G17</f>
        <v>19431124.5126652</v>
      </c>
      <c r="S22" s="35"/>
      <c r="T22" s="54" t="n">
        <f aca="false">'Low SIPA income'!J17</f>
        <v>74296588.7027699</v>
      </c>
      <c r="U22" s="6"/>
      <c r="V22" s="54" t="n">
        <f aca="false">'Low SIPA income'!F17</f>
        <v>123378.287154311</v>
      </c>
      <c r="W22" s="35"/>
      <c r="X22" s="54" t="n">
        <f aca="false">'Low SIPA income'!M17</f>
        <v>309890.686384417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-54243286.7596275</v>
      </c>
      <c r="AC22" s="23"/>
      <c r="AD22" s="6" t="n">
        <v>9157377218.4824</v>
      </c>
      <c r="AE22" s="6" t="n">
        <v>172.09591728</v>
      </c>
      <c r="AF22" s="6" t="n">
        <f aca="false">AD22*100/AE22</f>
        <v>5321089171.21105</v>
      </c>
      <c r="AG22" s="6"/>
      <c r="AH22" s="6"/>
      <c r="AI22" s="36" t="n">
        <f aca="false">AB22/AF22</f>
        <v>-0.0101940194975688</v>
      </c>
      <c r="AJ22" s="37" t="n">
        <f aca="false">AJ21+1</f>
        <v>2033</v>
      </c>
      <c r="AK22" s="38" t="n">
        <f aca="false">SUM(AB86:AB89)/AVERAGE(AF86:AF89)</f>
        <v>-0.0445670842787681</v>
      </c>
      <c r="AL22" s="6" t="n">
        <v>12290543.4441807</v>
      </c>
      <c r="AM22" s="38" t="n">
        <f aca="false">AL22/AVERAGE(AF86:AF89)</f>
        <v>0.0020605761182859</v>
      </c>
      <c r="AN22" s="38" t="n">
        <f aca="false">(AF89-AF85)/AF85</f>
        <v>-0.00338374008233662</v>
      </c>
      <c r="AO22" s="38"/>
      <c r="AP22" s="6" t="n">
        <f aca="false">AP21*(1+AN22)</f>
        <v>601741910.062982</v>
      </c>
      <c r="AQ22" s="6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282536561.10983</v>
      </c>
      <c r="AR22" s="39" t="n">
        <f aca="false">AP22/AF89</f>
        <v>0.101039331764617</v>
      </c>
      <c r="AS22" s="39" t="n">
        <f aca="false">AQ22/AF89</f>
        <v>0.0474411119721115</v>
      </c>
      <c r="AT22" s="5"/>
      <c r="AU22" s="5" t="n">
        <v>11118502</v>
      </c>
      <c r="AV22" s="5"/>
      <c r="AW22" s="5" t="n">
        <f aca="false">(AU22-AU21)/AU21</f>
        <v>-0.013184109981603</v>
      </c>
      <c r="AX22" s="10" t="n">
        <v>6583.2437564606</v>
      </c>
      <c r="AY22" s="36" t="n">
        <f aca="false">(AX22-AX21)/AX21</f>
        <v>0.0150311024691769</v>
      </c>
      <c r="AZ22" s="5"/>
      <c r="BA22" s="5"/>
      <c r="BB22" s="5"/>
      <c r="BC22" s="36" t="n">
        <f aca="false">T29/AF29</f>
        <v>0.0131862759942807</v>
      </c>
      <c r="BD22" s="5" t="n">
        <f aca="false">BD21+1</f>
        <v>2033</v>
      </c>
      <c r="BE22" s="36" t="n">
        <f aca="false">SUM(T86:T89)/AVERAGE(AF86:AF89)</f>
        <v>0.049518029359406</v>
      </c>
      <c r="BF22" s="36" t="n">
        <f aca="false">SUM(P86:P89)/AVERAGE(AF86:AF89)</f>
        <v>0.013021324157112</v>
      </c>
      <c r="BG22" s="36" t="n">
        <f aca="false">SUM(D86:D89)/AVERAGE(AF86:AF89)</f>
        <v>0.0810637894810622</v>
      </c>
      <c r="BH22" s="36" t="n">
        <f aca="false">(SUM(H86:H89)+SUM(J86:J89))/AVERAGE(AF86:AF89)</f>
        <v>0.0117030637227387</v>
      </c>
      <c r="BI22" s="38" t="n">
        <f aca="false">AK22-BH22</f>
        <v>-0.0562701480015068</v>
      </c>
      <c r="BJ22" s="26" t="n">
        <f aca="false">BH22+BG22</f>
        <v>0.0927668532038009</v>
      </c>
      <c r="BK22" s="5"/>
      <c r="BL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5" t="n">
        <f aca="false">'Low pensions'!Q23</f>
        <v>108855914.208479</v>
      </c>
      <c r="E23" s="8"/>
      <c r="F23" s="42" t="n">
        <f aca="false">'Low pensions'!I23</f>
        <v>19785850.9593415</v>
      </c>
      <c r="G23" s="55" t="n">
        <f aca="false">'Low pensions'!K23</f>
        <v>102244.218065323</v>
      </c>
      <c r="H23" s="55" t="n">
        <f aca="false">'Low pensions'!V23</f>
        <v>562517.520874031</v>
      </c>
      <c r="I23" s="55" t="n">
        <f aca="false">'Low pensions'!M23</f>
        <v>3162.19231129867</v>
      </c>
      <c r="J23" s="55" t="n">
        <f aca="false">'Low pensions'!W23</f>
        <v>17397.4490991969</v>
      </c>
      <c r="K23" s="8"/>
      <c r="L23" s="55" t="n">
        <f aca="false">'Low pensions'!N23</f>
        <v>3939404.98436416</v>
      </c>
      <c r="M23" s="42"/>
      <c r="N23" s="55" t="n">
        <f aca="false">'Low pensions'!L23</f>
        <v>818497.026508227</v>
      </c>
      <c r="O23" s="8"/>
      <c r="P23" s="55" t="n">
        <f aca="false">'Low pensions'!X23</f>
        <v>24944720.3351922</v>
      </c>
      <c r="Q23" s="42"/>
      <c r="R23" s="55" t="n">
        <f aca="false">'Low SIPA income'!G18</f>
        <v>23253934.1380792</v>
      </c>
      <c r="S23" s="42"/>
      <c r="T23" s="55" t="n">
        <f aca="false">'Low SIPA income'!J18</f>
        <v>88913432.6349492</v>
      </c>
      <c r="U23" s="8"/>
      <c r="V23" s="55" t="n">
        <f aca="false">'Low SIPA income'!F18</f>
        <v>131002.673091904</v>
      </c>
      <c r="W23" s="42"/>
      <c r="X23" s="55" t="n">
        <f aca="false">'Low SIPA income'!M18</f>
        <v>329040.94568819</v>
      </c>
      <c r="Y23" s="8"/>
      <c r="Z23" s="8" t="n">
        <f aca="false">R23+V23-N23-L23-F23</f>
        <v>-1158816.15904285</v>
      </c>
      <c r="AA23" s="8"/>
      <c r="AB23" s="8" t="n">
        <f aca="false">T23-P23-D23</f>
        <v>-44887201.9087221</v>
      </c>
      <c r="AC23" s="23"/>
      <c r="AD23" s="8" t="n">
        <v>10595155405.8838</v>
      </c>
      <c r="AE23" s="8" t="n">
        <v>183.45579241</v>
      </c>
      <c r="AF23" s="8" t="n">
        <f aca="false">AD23*100/AE23</f>
        <v>5775318002.60904</v>
      </c>
      <c r="AG23" s="8"/>
      <c r="AH23" s="8"/>
      <c r="AI23" s="43" t="n">
        <f aca="false">AB23/AF23</f>
        <v>-0.00777224767336517</v>
      </c>
      <c r="AJ23" s="44" t="n">
        <f aca="false">AJ22+1</f>
        <v>2034</v>
      </c>
      <c r="AK23" s="45" t="n">
        <f aca="false">SUM(AB90:AB93)/AVERAGE(AF90:AF93)</f>
        <v>-0.0453803397107135</v>
      </c>
      <c r="AL23" s="8" t="n">
        <v>11181760.0398505</v>
      </c>
      <c r="AM23" s="45" t="n">
        <f aca="false">AL23/AVERAGE(AF90:AF93)</f>
        <v>0.00188537776570249</v>
      </c>
      <c r="AN23" s="45" t="n">
        <f aca="false">(AF93-AF89)/AF89</f>
        <v>-0.0078333183353344</v>
      </c>
      <c r="AO23" s="45"/>
      <c r="AP23" s="8" t="n">
        <f aca="false">AP22*(1+AN23)</f>
        <v>597028274.125747</v>
      </c>
      <c r="AQ23" s="8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269181804.796477</v>
      </c>
      <c r="AR23" s="46" t="n">
        <f aca="false">AP23/AF93</f>
        <v>0.101039331764617</v>
      </c>
      <c r="AS23" s="46" t="n">
        <f aca="false">AQ23/AF93</f>
        <v>0.045555547129919</v>
      </c>
      <c r="AT23" s="7"/>
      <c r="AU23" s="7" t="n">
        <v>11135499</v>
      </c>
      <c r="AV23" s="7"/>
      <c r="AW23" s="7" t="n">
        <f aca="false">(AU23-AU22)/AU22</f>
        <v>0.00152871313059979</v>
      </c>
      <c r="AX23" s="11" t="n">
        <v>6550.8123021847</v>
      </c>
      <c r="AY23" s="43" t="n">
        <f aca="false">(AX23-AX22)/AX22</f>
        <v>-0.00492636388316519</v>
      </c>
      <c r="AZ23" s="7"/>
      <c r="BA23" s="7"/>
      <c r="BB23" s="7"/>
      <c r="BC23" s="43" t="n">
        <f aca="false">T30/AF30</f>
        <v>0.01029524347253</v>
      </c>
      <c r="BD23" s="7" t="n">
        <f aca="false">BD22+1</f>
        <v>2034</v>
      </c>
      <c r="BE23" s="43" t="n">
        <f aca="false">SUM(T90:T93)/AVERAGE(AF90:AF93)</f>
        <v>0.0502075879351584</v>
      </c>
      <c r="BF23" s="43" t="n">
        <f aca="false">SUM(P90:P93)/AVERAGE(AF90:AF93)</f>
        <v>0.0130694297538986</v>
      </c>
      <c r="BG23" s="43" t="n">
        <f aca="false">SUM(D90:D93)/AVERAGE(AF90:AF93)</f>
        <v>0.0825184978919733</v>
      </c>
      <c r="BH23" s="43" t="n">
        <f aca="false">(SUM(H90:H93)+SUM(J90:J93))/AVERAGE(AF90:AF93)</f>
        <v>0.0126385599805733</v>
      </c>
      <c r="BI23" s="45" t="n">
        <f aca="false">AK23-BH23</f>
        <v>-0.0580188996912868</v>
      </c>
      <c r="BJ23" s="26" t="n">
        <f aca="false">BH23+BG23</f>
        <v>0.0951570578725466</v>
      </c>
      <c r="BK23" s="7"/>
      <c r="BL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5" t="n">
        <f aca="false">'Low pensions'!Q24</f>
        <v>104302964.88111</v>
      </c>
      <c r="E24" s="8"/>
      <c r="F24" s="42" t="n">
        <f aca="false">'Low pensions'!I24</f>
        <v>18958298.5248066</v>
      </c>
      <c r="G24" s="55" t="n">
        <f aca="false">'Low pensions'!K24</f>
        <v>148476.22300635</v>
      </c>
      <c r="H24" s="55" t="n">
        <f aca="false">'Low pensions'!V24</f>
        <v>816872.371412834</v>
      </c>
      <c r="I24" s="55" t="n">
        <f aca="false">'Low pensions'!M24</f>
        <v>4592.04813421701</v>
      </c>
      <c r="J24" s="55" t="n">
        <f aca="false">'Low pensions'!W24</f>
        <v>25264.0939612217</v>
      </c>
      <c r="K24" s="8"/>
      <c r="L24" s="55" t="n">
        <f aca="false">'Low pensions'!N24</f>
        <v>3599614.55233288</v>
      </c>
      <c r="M24" s="42"/>
      <c r="N24" s="55" t="n">
        <f aca="false">'Low pensions'!L24</f>
        <v>785462.557474628</v>
      </c>
      <c r="O24" s="8"/>
      <c r="P24" s="55" t="n">
        <f aca="false">'Low pensions'!X24</f>
        <v>22999800.2662074</v>
      </c>
      <c r="Q24" s="42"/>
      <c r="R24" s="55" t="n">
        <f aca="false">'Low SIPA income'!G19</f>
        <v>20589460.949615</v>
      </c>
      <c r="S24" s="42"/>
      <c r="T24" s="55" t="n">
        <f aca="false">'Low SIPA income'!J19</f>
        <v>78725588.4644356</v>
      </c>
      <c r="U24" s="8"/>
      <c r="V24" s="55" t="n">
        <f aca="false">'Low SIPA income'!F19</f>
        <v>137459.026655012</v>
      </c>
      <c r="W24" s="42"/>
      <c r="X24" s="55" t="n">
        <f aca="false">'Low SIPA income'!M19</f>
        <v>345257.444420333</v>
      </c>
      <c r="Y24" s="8"/>
      <c r="Z24" s="8" t="n">
        <f aca="false">R24+V24-N24-L24-F24</f>
        <v>-2616455.65834412</v>
      </c>
      <c r="AA24" s="8"/>
      <c r="AB24" s="8" t="n">
        <f aca="false">T24-P24-D24</f>
        <v>-48577176.6828822</v>
      </c>
      <c r="AC24" s="23"/>
      <c r="AD24" s="8" t="n">
        <v>10937239663.7218</v>
      </c>
      <c r="AE24" s="8" t="n">
        <v>191.50871929</v>
      </c>
      <c r="AF24" s="8" t="n">
        <f aca="false">AD24*100/AE24</f>
        <v>5711092269.98674</v>
      </c>
      <c r="AG24" s="8"/>
      <c r="AH24" s="8"/>
      <c r="AI24" s="43" t="n">
        <f aca="false">AB24/AF24</f>
        <v>-0.00850575938654813</v>
      </c>
      <c r="AJ24" s="44" t="n">
        <f aca="false">AJ23+1</f>
        <v>2035</v>
      </c>
      <c r="AK24" s="45" t="n">
        <f aca="false">SUM(AB94:AB97)/AVERAGE(AF94:AF97)</f>
        <v>-0.0459805202028519</v>
      </c>
      <c r="AL24" s="8" t="n">
        <v>10119500.0010171</v>
      </c>
      <c r="AM24" s="45" t="n">
        <f aca="false">AL24/AVERAGE(AF94:AF97)</f>
        <v>0.00171744039819113</v>
      </c>
      <c r="AN24" s="45" t="n">
        <f aca="false">(AF97-AF93)/AF93</f>
        <v>-0.00345005292174328</v>
      </c>
      <c r="AO24" s="45"/>
      <c r="AP24" s="8" t="n">
        <f aca="false">AP23*(1+AN24)</f>
        <v>594968494.984236</v>
      </c>
      <c r="AQ24" s="8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258149625.013288</v>
      </c>
      <c r="AR24" s="46" t="n">
        <f aca="false">AP24/AF97</f>
        <v>0.101039331764617</v>
      </c>
      <c r="AS24" s="46" t="n">
        <f aca="false">AQ24/AF97</f>
        <v>0.0438397424847181</v>
      </c>
      <c r="AT24" s="7"/>
      <c r="AU24" s="7" t="n">
        <v>11142497</v>
      </c>
      <c r="AV24" s="7"/>
      <c r="AW24" s="7" t="n">
        <f aca="false">(AU24-AU23)/AU23</f>
        <v>0.000628440629378172</v>
      </c>
      <c r="AX24" s="11" t="n">
        <v>6730.5417200481</v>
      </c>
      <c r="AY24" s="43" t="n">
        <f aca="false">(AX24-AX23)/AX23</f>
        <v>0.0274362032634427</v>
      </c>
      <c r="AZ24" s="7"/>
      <c r="BA24" s="7"/>
      <c r="BB24" s="7"/>
      <c r="BC24" s="43" t="n">
        <f aca="false">T31/AF31</f>
        <v>0.0121869623237125</v>
      </c>
      <c r="BD24" s="7" t="n">
        <f aca="false">BD23+1</f>
        <v>2035</v>
      </c>
      <c r="BE24" s="43" t="n">
        <f aca="false">SUM(T94:T97)/AVERAGE(AF94:AF97)</f>
        <v>0.0514575425902243</v>
      </c>
      <c r="BF24" s="43" t="n">
        <f aca="false">SUM(P94:P97)/AVERAGE(AF94:AF97)</f>
        <v>0.013297290316649</v>
      </c>
      <c r="BG24" s="43" t="n">
        <f aca="false">SUM(D94:D97)/AVERAGE(AF94:AF97)</f>
        <v>0.0841407724764273</v>
      </c>
      <c r="BH24" s="43" t="n">
        <f aca="false">(SUM(H94:H97)+SUM(J94:J97))/AVERAGE(AF94:AF97)</f>
        <v>0.0134651002312418</v>
      </c>
      <c r="BI24" s="45" t="n">
        <f aca="false">AK24-BH24</f>
        <v>-0.0594456204340937</v>
      </c>
      <c r="BJ24" s="26" t="n">
        <f aca="false">BH24+BG24</f>
        <v>0.097605872707669</v>
      </c>
      <c r="BK24" s="7"/>
      <c r="BL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5" t="n">
        <f aca="false">'Low pensions'!Q25</f>
        <v>113365412.769487</v>
      </c>
      <c r="E25" s="8"/>
      <c r="F25" s="42" t="n">
        <f aca="false">'Low pensions'!I25</f>
        <v>20605505.7027539</v>
      </c>
      <c r="G25" s="55" t="n">
        <f aca="false">'Low pensions'!K25</f>
        <v>189845.474762486</v>
      </c>
      <c r="H25" s="55" t="n">
        <f aca="false">'Low pensions'!V25</f>
        <v>1044473.78867251</v>
      </c>
      <c r="I25" s="55" t="n">
        <f aca="false">'Low pensions'!M25</f>
        <v>5871.50952873667</v>
      </c>
      <c r="J25" s="55" t="n">
        <f aca="false">'Low pensions'!W25</f>
        <v>32303.3130517272</v>
      </c>
      <c r="K25" s="8"/>
      <c r="L25" s="55" t="n">
        <f aca="false">'Low pensions'!N25</f>
        <v>4012507.36812272</v>
      </c>
      <c r="M25" s="42"/>
      <c r="N25" s="55" t="n">
        <f aca="false">'Low pensions'!L25</f>
        <v>856425.707030401</v>
      </c>
      <c r="O25" s="8"/>
      <c r="P25" s="55" t="n">
        <f aca="false">'Low pensions'!X25</f>
        <v>25532721.3614925</v>
      </c>
      <c r="Q25" s="42"/>
      <c r="R25" s="55" t="n">
        <f aca="false">'Low SIPA income'!G20</f>
        <v>24347223.0380237</v>
      </c>
      <c r="S25" s="42"/>
      <c r="T25" s="55" t="n">
        <f aca="false">'Low SIPA income'!J20</f>
        <v>93093717.5010947</v>
      </c>
      <c r="U25" s="8"/>
      <c r="V25" s="55" t="n">
        <f aca="false">'Low SIPA income'!F20</f>
        <v>143698.094559182</v>
      </c>
      <c r="W25" s="42"/>
      <c r="X25" s="55" t="n">
        <f aca="false">'Low SIPA income'!M20</f>
        <v>360928.184222419</v>
      </c>
      <c r="Y25" s="8"/>
      <c r="Z25" s="8" t="n">
        <f aca="false">R25+V25-N25-L25-F25</f>
        <v>-983517.645324133</v>
      </c>
      <c r="AA25" s="8"/>
      <c r="AB25" s="8" t="n">
        <f aca="false">T25-P25-D25</f>
        <v>-45804416.6298849</v>
      </c>
      <c r="AC25" s="23"/>
      <c r="AD25" s="8" t="n">
        <v>11544217084.2855</v>
      </c>
      <c r="AE25" s="8" t="n">
        <v>200.87293846</v>
      </c>
      <c r="AF25" s="8" t="n">
        <f aca="false">AD25*100/AE25</f>
        <v>5747024548.34866</v>
      </c>
      <c r="AG25" s="8"/>
      <c r="AH25" s="8"/>
      <c r="AI25" s="43" t="n">
        <f aca="false">AB25/AF25</f>
        <v>-0.00797010979238749</v>
      </c>
      <c r="AJ25" s="44" t="n">
        <f aca="false">AJ24+1</f>
        <v>2036</v>
      </c>
      <c r="AK25" s="45" t="n">
        <f aca="false">SUM(AB98:AB101)/AVERAGE(AF98:AF101)</f>
        <v>-0.0447273149352205</v>
      </c>
      <c r="AL25" s="8" t="n">
        <v>9115069.25618185</v>
      </c>
      <c r="AM25" s="45" t="n">
        <f aca="false">AL25/AVERAGE(AF98:AF101)</f>
        <v>0.0015462767636006</v>
      </c>
      <c r="AN25" s="45" t="n">
        <f aca="false">(AF101-AF97)/AF97</f>
        <v>-0.0019570316036831</v>
      </c>
      <c r="AO25" s="45"/>
      <c r="AP25" s="8" t="n">
        <f aca="false">AP24*(1+AN25)</f>
        <v>593804122.836356</v>
      </c>
      <c r="AQ25" s="8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248537527.64367</v>
      </c>
      <c r="AR25" s="46" t="n">
        <f aca="false">AP25/AF101</f>
        <v>0.101039331764617</v>
      </c>
      <c r="AS25" s="46" t="n">
        <f aca="false">AQ25/AF101</f>
        <v>0.0422901504819411</v>
      </c>
      <c r="AT25" s="7"/>
      <c r="AU25" s="7" t="n">
        <v>11181611</v>
      </c>
      <c r="AV25" s="7"/>
      <c r="AW25" s="7" t="n">
        <f aca="false">(AU25-AU24)/AU24</f>
        <v>0.00351034422535631</v>
      </c>
      <c r="AX25" s="11" t="n">
        <v>6722.1339140824</v>
      </c>
      <c r="AY25" s="43" t="n">
        <f aca="false">(AX25-AX24)/AX24</f>
        <v>-0.00124920196849168</v>
      </c>
      <c r="AZ25" s="7" t="n">
        <v>100</v>
      </c>
      <c r="BA25" s="0" t="n">
        <v>100</v>
      </c>
      <c r="BC25" s="43" t="n">
        <f aca="false">T32/AF32</f>
        <v>0.0104837448589137</v>
      </c>
      <c r="BD25" s="7" t="n">
        <f aca="false">BD24+1</f>
        <v>2036</v>
      </c>
      <c r="BE25" s="43" t="n">
        <f aca="false">SUM(T98:T101)/AVERAGE(AF98:AF101)</f>
        <v>0.0526709165132649</v>
      </c>
      <c r="BF25" s="43" t="n">
        <f aca="false">SUM(P98:P101)/AVERAGE(AF98:AF101)</f>
        <v>0.0129368842166143</v>
      </c>
      <c r="BG25" s="43" t="n">
        <f aca="false">SUM(D98:D101)/AVERAGE(AF98:AF101)</f>
        <v>0.0844613472318712</v>
      </c>
      <c r="BH25" s="43" t="n">
        <f aca="false">(SUM(H98:H101)+SUM(J98:J101))/AVERAGE(AF98:AF101)</f>
        <v>0.0145140658737569</v>
      </c>
      <c r="BI25" s="45" t="n">
        <f aca="false">AK25-BH25</f>
        <v>-0.0592413808089775</v>
      </c>
      <c r="BJ25" s="26" t="n">
        <f aca="false">BH25+BG25</f>
        <v>0.0989754131056282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54" t="n">
        <f aca="false">'Low pensions'!Q26</f>
        <v>105500956.911478</v>
      </c>
      <c r="E26" s="6"/>
      <c r="F26" s="35" t="n">
        <f aca="false">'Low pensions'!I26</f>
        <v>19176047.7572272</v>
      </c>
      <c r="G26" s="54" t="n">
        <f aca="false">'Low pensions'!K26</f>
        <v>193632.468036018</v>
      </c>
      <c r="H26" s="54" t="n">
        <f aca="false">'Low pensions'!V26</f>
        <v>1065308.70831983</v>
      </c>
      <c r="I26" s="54" t="n">
        <f aca="false">'Low pensions'!M26</f>
        <v>5988.63303204181</v>
      </c>
      <c r="J26" s="54" t="n">
        <f aca="false">'Low pensions'!W26</f>
        <v>32947.6920098918</v>
      </c>
      <c r="K26" s="6"/>
      <c r="L26" s="54" t="n">
        <f aca="false">'Low pensions'!N26</f>
        <v>4266228.99960084</v>
      </c>
      <c r="M26" s="35"/>
      <c r="N26" s="54" t="n">
        <f aca="false">'Low pensions'!L26</f>
        <v>797212.366434828</v>
      </c>
      <c r="O26" s="6"/>
      <c r="P26" s="54" t="n">
        <f aca="false">'Low pensions'!X26</f>
        <v>26523509.7841774</v>
      </c>
      <c r="Q26" s="35"/>
      <c r="R26" s="54" t="n">
        <f aca="false">'Low SIPA income'!G21</f>
        <v>19486155.6562159</v>
      </c>
      <c r="S26" s="35"/>
      <c r="T26" s="54" t="n">
        <f aca="false">'Low SIPA income'!J21</f>
        <v>74507005.0497785</v>
      </c>
      <c r="U26" s="6"/>
      <c r="V26" s="54" t="n">
        <f aca="false">'Low SIPA income'!F21</f>
        <v>129450.461885458</v>
      </c>
      <c r="W26" s="35"/>
      <c r="X26" s="54" t="n">
        <f aca="false">'Low SIPA income'!M21</f>
        <v>325142.238652504</v>
      </c>
      <c r="Y26" s="6"/>
      <c r="Z26" s="6" t="n">
        <f aca="false">R26+V26-N26-L26-F26</f>
        <v>-4623883.0051615</v>
      </c>
      <c r="AA26" s="6"/>
      <c r="AB26" s="6" t="n">
        <f aca="false">T26-P26-D26</f>
        <v>-57517461.6458769</v>
      </c>
      <c r="AC26" s="23"/>
      <c r="AD26" s="6"/>
      <c r="AE26" s="6"/>
      <c r="AF26" s="6" t="n">
        <f aca="false">BA26/100*AF25</f>
        <v>5687221153.99235</v>
      </c>
      <c r="AG26" s="36" t="n">
        <f aca="false">(AF26-AF25)/AF25</f>
        <v>-0.0104059751012365</v>
      </c>
      <c r="AH26" s="36"/>
      <c r="AI26" s="36" t="n">
        <f aca="false">AB26/AF26</f>
        <v>-0.0101134561305921</v>
      </c>
      <c r="AJ26" s="37" t="n">
        <f aca="false">AJ25+1</f>
        <v>2037</v>
      </c>
      <c r="AK26" s="38" t="n">
        <f aca="false">SUM(AB102:AB105)/AVERAGE(AF102:AF105)</f>
        <v>-0.0447513084752373</v>
      </c>
      <c r="AL26" s="6" t="n">
        <v>8164968.24370793</v>
      </c>
      <c r="AM26" s="38" t="n">
        <f aca="false">AL26/AVERAGE(AF102:AF105)</f>
        <v>0.00139668013023956</v>
      </c>
      <c r="AN26" s="38" t="n">
        <f aca="false">(AF105-AF101)/AF101</f>
        <v>-0.0133955203684642</v>
      </c>
      <c r="AO26" s="38"/>
      <c r="AP26" s="6" t="n">
        <f aca="false">AP25*(1+AN26)</f>
        <v>585849807.614024</v>
      </c>
      <c r="AQ26" s="6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237093521.699982</v>
      </c>
      <c r="AR26" s="39" t="n">
        <f aca="false">AP26/AF105</f>
        <v>0.101039331764617</v>
      </c>
      <c r="AS26" s="39" t="n">
        <f aca="false">AQ26/AF105</f>
        <v>0.0408906355979702</v>
      </c>
      <c r="AT26" s="5"/>
      <c r="AU26" s="5" t="n">
        <v>11195427</v>
      </c>
      <c r="AV26" s="5"/>
      <c r="AW26" s="5" t="n">
        <f aca="false">(AU26-AU25)/AU25</f>
        <v>0.00123560012953411</v>
      </c>
      <c r="AX26" s="10" t="n">
        <v>6643.9742604884</v>
      </c>
      <c r="AY26" s="36" t="n">
        <f aca="false">(AX26-AX25)/AX25</f>
        <v>-0.0116272086502562</v>
      </c>
      <c r="AZ26" s="5" t="n">
        <f aca="false">AZ25*((1+AY26))</f>
        <v>98.8372791349744</v>
      </c>
      <c r="BA26" s="5" t="n">
        <f aca="false">BA25*(1+AW26)*(1+AY26)</f>
        <v>98.9594024898764</v>
      </c>
      <c r="BB26" s="5"/>
      <c r="BC26" s="36" t="n">
        <f aca="false">T33/AF33</f>
        <v>0.0121477998012029</v>
      </c>
      <c r="BD26" s="5" t="n">
        <f aca="false">BD25+1</f>
        <v>2037</v>
      </c>
      <c r="BE26" s="36" t="n">
        <f aca="false">SUM(T102:T105)/AVERAGE(AF102:AF105)</f>
        <v>0.0539879323568038</v>
      </c>
      <c r="BF26" s="36" t="n">
        <f aca="false">SUM(P102:P105)/AVERAGE(AF102:AF105)</f>
        <v>0.0129602350534324</v>
      </c>
      <c r="BG26" s="36" t="n">
        <f aca="false">SUM(D102:D105)/AVERAGE(AF102:AF105)</f>
        <v>0.0857790057786087</v>
      </c>
      <c r="BH26" s="36" t="n">
        <f aca="false">(SUM(H102:H105)+SUM(J102:J105))/AVERAGE(AF102:AF105)</f>
        <v>0.0156610949395988</v>
      </c>
      <c r="BI26" s="38" t="n">
        <f aca="false">AK26-BH26</f>
        <v>-0.0604124034148361</v>
      </c>
      <c r="BJ26" s="26" t="n">
        <f aca="false">BH26+BG26</f>
        <v>0.101440100718208</v>
      </c>
      <c r="BK26" s="5"/>
      <c r="BL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8469157.72093234</v>
      </c>
      <c r="D27" s="55" t="n">
        <f aca="false">'Low pensions'!Q27</f>
        <v>104557502.72756</v>
      </c>
      <c r="E27" s="8"/>
      <c r="F27" s="42" t="n">
        <f aca="false">'Low pensions'!I27</f>
        <v>19004563.7914206</v>
      </c>
      <c r="G27" s="55" t="n">
        <f aca="false">'Low pensions'!K27</f>
        <v>211229.041623464</v>
      </c>
      <c r="H27" s="55" t="n">
        <f aca="false">'Low pensions'!V27</f>
        <v>1162119.8643694</v>
      </c>
      <c r="I27" s="55" t="n">
        <f aca="false">'Low pensions'!M27</f>
        <v>6532.85695742682</v>
      </c>
      <c r="J27" s="55" t="n">
        <f aca="false">'Low pensions'!W27</f>
        <v>35941.8514753426</v>
      </c>
      <c r="K27" s="8"/>
      <c r="L27" s="55" t="n">
        <f aca="false">'Low pensions'!N27</f>
        <v>3381171.90764194</v>
      </c>
      <c r="M27" s="42"/>
      <c r="N27" s="55" t="n">
        <f aca="false">'Low pensions'!L27</f>
        <v>790911.274880998</v>
      </c>
      <c r="O27" s="8"/>
      <c r="P27" s="55" t="n">
        <f aca="false">'Low pensions'!X27</f>
        <v>21896277.5800117</v>
      </c>
      <c r="Q27" s="42"/>
      <c r="R27" s="55" t="n">
        <f aca="false">'Low SIPA income'!G22</f>
        <v>22133246.3158513</v>
      </c>
      <c r="S27" s="42"/>
      <c r="T27" s="55" t="n">
        <f aca="false">'Low SIPA income'!J22</f>
        <v>84628385.6147421</v>
      </c>
      <c r="U27" s="8"/>
      <c r="V27" s="55" t="n">
        <f aca="false">'Low SIPA income'!F22</f>
        <v>124241.716375217</v>
      </c>
      <c r="W27" s="42"/>
      <c r="X27" s="55" t="n">
        <f aca="false">'Low SIPA income'!M22</f>
        <v>312059.371653781</v>
      </c>
      <c r="Y27" s="8"/>
      <c r="Z27" s="8" t="n">
        <f aca="false">R27+V27-N27-L27-F27</f>
        <v>-919158.941716999</v>
      </c>
      <c r="AA27" s="8"/>
      <c r="AB27" s="8" t="n">
        <f aca="false">T27-P27-D27</f>
        <v>-41825394.6928294</v>
      </c>
      <c r="AC27" s="23"/>
      <c r="AD27" s="8"/>
      <c r="AE27" s="8"/>
      <c r="AF27" s="8" t="n">
        <f aca="false">BA27/100*AF25</f>
        <v>5699009265.5698</v>
      </c>
      <c r="AG27" s="43" t="n">
        <f aca="false">(AF27-AF26)/AF26</f>
        <v>0.00207273662448956</v>
      </c>
      <c r="AH27" s="43"/>
      <c r="AI27" s="43" t="n">
        <f aca="false">AB27/AF27</f>
        <v>-0.007339064167787</v>
      </c>
      <c r="AJ27" s="44" t="n">
        <f aca="false">AJ26+1</f>
        <v>2038</v>
      </c>
      <c r="AK27" s="45" t="n">
        <f aca="false">SUM(AB106:AB109)/AVERAGE(AF106:AF109)</f>
        <v>-0.0445702434416472</v>
      </c>
      <c r="AL27" s="8" t="n">
        <v>7266828.15259888</v>
      </c>
      <c r="AM27" s="45" t="n">
        <f aca="false">AL27/AVERAGE(AF106:AF109)</f>
        <v>0.00124428575877793</v>
      </c>
      <c r="AN27" s="45" t="n">
        <f aca="false">(AF109-AF105)/AF105</f>
        <v>0.00651202544853833</v>
      </c>
      <c r="AO27" s="45"/>
      <c r="AP27" s="8" t="n">
        <f aca="false">AP26*(1+AN27)</f>
        <v>589664876.470227</v>
      </c>
      <c r="AQ27" s="8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231348988.868879</v>
      </c>
      <c r="AR27" s="46" t="n">
        <f aca="false">AP27/AF109</f>
        <v>0.101039331764617</v>
      </c>
      <c r="AS27" s="46" t="n">
        <f aca="false">AQ27/AF109</f>
        <v>0.0396417493605143</v>
      </c>
      <c r="AT27" s="7"/>
      <c r="AU27" s="7" t="n">
        <v>11278619</v>
      </c>
      <c r="AV27" s="7"/>
      <c r="AW27" s="7" t="n">
        <f aca="false">(AU27-AU26)/AU26</f>
        <v>0.00743089120227393</v>
      </c>
      <c r="AX27" s="11" t="n">
        <v>6608.6374037279</v>
      </c>
      <c r="AY27" s="43" t="n">
        <f aca="false">(AX27-AX26)/AX26</f>
        <v>-0.00531863239908197</v>
      </c>
      <c r="AZ27" s="7" t="n">
        <f aca="false">AZ26*((1+AY27))</f>
        <v>98.31159997993</v>
      </c>
      <c r="BA27" s="7" t="n">
        <f aca="false">BA26*(1+AW27)*(1+AY27)</f>
        <v>99.1645192677547</v>
      </c>
      <c r="BB27" s="7"/>
      <c r="BC27" s="43" t="n">
        <f aca="false">T34/AF34</f>
        <v>0.00942444784352801</v>
      </c>
      <c r="BD27" s="7" t="n">
        <f aca="false">BD26+1</f>
        <v>2038</v>
      </c>
      <c r="BE27" s="43" t="n">
        <f aca="false">SUM(T106:T109)/AVERAGE(AF106:AF109)</f>
        <v>0.0548979077288846</v>
      </c>
      <c r="BF27" s="43" t="n">
        <f aca="false">SUM(P106:P109)/AVERAGE(AF106:AF109)</f>
        <v>0.0130341977079912</v>
      </c>
      <c r="BG27" s="43" t="n">
        <f aca="false">SUM(D106:D109)/AVERAGE(AF106:AF109)</f>
        <v>0.0864339534625406</v>
      </c>
      <c r="BH27" s="43" t="n">
        <f aca="false">(SUM(H106:H109)+SUM(J106:J109))/AVERAGE(AF106:AF109)</f>
        <v>0.0169292288345686</v>
      </c>
      <c r="BI27" s="45" t="n">
        <f aca="false">AK27-BH27</f>
        <v>-0.0614994722762158</v>
      </c>
      <c r="BJ27" s="26" t="n">
        <f aca="false">BH27+BG27</f>
        <v>0.103363182297109</v>
      </c>
      <c r="BK27" s="7"/>
      <c r="BL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8049922.95088674</v>
      </c>
      <c r="D28" s="55" t="n">
        <f aca="false">'Low pensions'!Q28</f>
        <v>99381764.8257622</v>
      </c>
      <c r="E28" s="8"/>
      <c r="F28" s="42" t="n">
        <f aca="false">'Low pensions'!I28</f>
        <v>18063812.1613947</v>
      </c>
      <c r="G28" s="55" t="n">
        <f aca="false">'Low pensions'!K28</f>
        <v>227995.709527446</v>
      </c>
      <c r="H28" s="55" t="n">
        <f aca="false">'Low pensions'!V28</f>
        <v>1254365.1242103</v>
      </c>
      <c r="I28" s="55" t="n">
        <f aca="false">'Low pensions'!M28</f>
        <v>7051.41369672515</v>
      </c>
      <c r="J28" s="55" t="n">
        <f aca="false">'Low pensions'!W28</f>
        <v>38794.7976559888</v>
      </c>
      <c r="K28" s="8"/>
      <c r="L28" s="55" t="n">
        <f aca="false">'Low pensions'!N28</f>
        <v>3202211.13417862</v>
      </c>
      <c r="M28" s="42"/>
      <c r="N28" s="55" t="n">
        <f aca="false">'Low pensions'!L28</f>
        <v>750904.13754778</v>
      </c>
      <c r="O28" s="8"/>
      <c r="P28" s="55" t="n">
        <f aca="false">'Low pensions'!X28</f>
        <v>20747541.8101734</v>
      </c>
      <c r="Q28" s="42"/>
      <c r="R28" s="55" t="n">
        <f aca="false">'Low SIPA income'!G23</f>
        <v>18237091.5229554</v>
      </c>
      <c r="S28" s="42"/>
      <c r="T28" s="55" t="n">
        <f aca="false">'Low SIPA income'!J23</f>
        <v>69731100.0777453</v>
      </c>
      <c r="U28" s="8"/>
      <c r="V28" s="55" t="n">
        <f aca="false">'Low SIPA income'!F23</f>
        <v>112657.52315571</v>
      </c>
      <c r="W28" s="42"/>
      <c r="X28" s="55" t="n">
        <f aca="false">'Low SIPA income'!M23</f>
        <v>282963.218101957</v>
      </c>
      <c r="Y28" s="8"/>
      <c r="Z28" s="8" t="n">
        <f aca="false">R28+V28-N28-L28-F28</f>
        <v>-3667178.38701</v>
      </c>
      <c r="AA28" s="8"/>
      <c r="AB28" s="8" t="n">
        <f aca="false">T28-P28-D28</f>
        <v>-50398206.5581902</v>
      </c>
      <c r="AC28" s="23"/>
      <c r="AD28" s="8"/>
      <c r="AE28" s="8"/>
      <c r="AF28" s="8" t="n">
        <f aca="false">BA28/100*AF25</f>
        <v>5768821815.6217</v>
      </c>
      <c r="AG28" s="43" t="n">
        <f aca="false">(AF28-AF27)/AF27</f>
        <v>0.0122499449989788</v>
      </c>
      <c r="AH28" s="43"/>
      <c r="AI28" s="43" t="n">
        <f aca="false">AB28/AF28</f>
        <v>-0.00873630841252788</v>
      </c>
      <c r="AJ28" s="44" t="n">
        <f aca="false">AJ27+1</f>
        <v>2039</v>
      </c>
      <c r="AK28" s="45" t="n">
        <f aca="false">SUM(AB110:AB113)/AVERAGE(AF110:AF113)</f>
        <v>-0.0449101309207899</v>
      </c>
      <c r="AL28" s="8" t="n">
        <v>6451162.1295896</v>
      </c>
      <c r="AM28" s="45" t="n">
        <f aca="false">AL28/AVERAGE(AF110:AF113)</f>
        <v>0.00110993509932624</v>
      </c>
      <c r="AN28" s="45" t="n">
        <f aca="false">(AF113-AF109)/AF109</f>
        <v>-0.00750411363906594</v>
      </c>
      <c r="AO28" s="45"/>
      <c r="AP28" s="8" t="n">
        <f aca="false">AP27*(1+AN28)</f>
        <v>585239964.228229</v>
      </c>
      <c r="AQ28" s="8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223183975.845602</v>
      </c>
      <c r="AR28" s="46" t="n">
        <f aca="false">AP28/AF113</f>
        <v>0.101039331764617</v>
      </c>
      <c r="AS28" s="46" t="n">
        <f aca="false">AQ28/AF113</f>
        <v>0.0385318179864013</v>
      </c>
      <c r="AT28" s="7"/>
      <c r="AU28" s="7" t="n">
        <v>11305467</v>
      </c>
      <c r="AV28" s="7"/>
      <c r="AW28" s="7" t="n">
        <f aca="false">(AU28-AU27)/AU27</f>
        <v>0.00238043327822316</v>
      </c>
      <c r="AX28" s="11" t="n">
        <v>6673.706535316</v>
      </c>
      <c r="AY28" s="43" t="n">
        <f aca="false">(AX28-AX27)/AX27</f>
        <v>0.00984607379902464</v>
      </c>
      <c r="AZ28" s="7" t="n">
        <f aca="false">AZ27*((1+AY28))</f>
        <v>99.2795832486326</v>
      </c>
      <c r="BA28" s="7" t="n">
        <f aca="false">BA27*(1+AW28)*(1+AY28)</f>
        <v>100.379279174635</v>
      </c>
      <c r="BB28" s="7"/>
      <c r="BC28" s="43" t="n">
        <f aca="false">T35/AF35</f>
        <v>0.0113163693694317</v>
      </c>
      <c r="BD28" s="7" t="n">
        <f aca="false">BD27+1</f>
        <v>2039</v>
      </c>
      <c r="BE28" s="43" t="n">
        <f aca="false">SUM(T110:T113)/AVERAGE(AF110:AF113)</f>
        <v>0.0556859672268732</v>
      </c>
      <c r="BF28" s="43" t="n">
        <f aca="false">SUM(P110:P113)/AVERAGE(AF110:AF113)</f>
        <v>0.0131285291509896</v>
      </c>
      <c r="BG28" s="43" t="n">
        <f aca="false">SUM(D110:D113)/AVERAGE(AF110:AF113)</f>
        <v>0.0874675689966735</v>
      </c>
      <c r="BH28" s="43" t="n">
        <f aca="false">(SUM(H110:H113)+SUM(J110:J113))/AVERAGE(AF110:AF113)</f>
        <v>0.0178957605050038</v>
      </c>
      <c r="BI28" s="45" t="n">
        <f aca="false">AK28-BH28</f>
        <v>-0.0628058914257937</v>
      </c>
      <c r="BJ28" s="26" t="n">
        <f aca="false">BH28+BG28</f>
        <v>0.105363329501677</v>
      </c>
      <c r="BK28" s="7"/>
      <c r="BL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7380783.20939361</v>
      </c>
      <c r="D29" s="55" t="n">
        <f aca="false">'Low pensions'!Q29</f>
        <v>91120780.3628841</v>
      </c>
      <c r="E29" s="8"/>
      <c r="F29" s="42" t="n">
        <f aca="false">'Low pensions'!I29</f>
        <v>16562280.4481347</v>
      </c>
      <c r="G29" s="55" t="n">
        <f aca="false">'Low pensions'!K29</f>
        <v>233179.582375956</v>
      </c>
      <c r="H29" s="55" t="n">
        <f aca="false">'Low pensions'!V29</f>
        <v>1282885.26313305</v>
      </c>
      <c r="I29" s="55" t="n">
        <f aca="false">'Low pensions'!M29</f>
        <v>7211.73966111208</v>
      </c>
      <c r="J29" s="55" t="n">
        <f aca="false">'Low pensions'!W29</f>
        <v>39676.8638082386</v>
      </c>
      <c r="K29" s="8"/>
      <c r="L29" s="55" t="n">
        <f aca="false">'Low pensions'!N29</f>
        <v>3094461.00226498</v>
      </c>
      <c r="M29" s="42"/>
      <c r="N29" s="55" t="n">
        <f aca="false">'Low pensions'!L29</f>
        <v>686795.876935104</v>
      </c>
      <c r="O29" s="8"/>
      <c r="P29" s="55" t="n">
        <f aca="false">'Low pensions'!X29</f>
        <v>19835721.1285548</v>
      </c>
      <c r="Q29" s="42"/>
      <c r="R29" s="55" t="n">
        <f aca="false">'Low SIPA income'!G24</f>
        <v>19908195.596754</v>
      </c>
      <c r="S29" s="42"/>
      <c r="T29" s="55" t="n">
        <f aca="false">'Low SIPA income'!J24</f>
        <v>76120711.3413451</v>
      </c>
      <c r="U29" s="8"/>
      <c r="V29" s="55" t="n">
        <f aca="false">'Low SIPA income'!F24</f>
        <v>111977.056282442</v>
      </c>
      <c r="W29" s="42"/>
      <c r="X29" s="55" t="n">
        <f aca="false">'Low SIPA income'!M24</f>
        <v>281254.081500352</v>
      </c>
      <c r="Y29" s="8"/>
      <c r="Z29" s="8" t="n">
        <f aca="false">R29+V29-N29-L29-F29</f>
        <v>-323364.67429837</v>
      </c>
      <c r="AA29" s="8"/>
      <c r="AB29" s="8" t="n">
        <f aca="false">T29-P29-D29</f>
        <v>-34835790.1500938</v>
      </c>
      <c r="AC29" s="23"/>
      <c r="AD29" s="8"/>
      <c r="AE29" s="8"/>
      <c r="AF29" s="8" t="n">
        <f aca="false">BA29/100*AF25</f>
        <v>5772722440.6922</v>
      </c>
      <c r="AG29" s="43" t="n">
        <f aca="false">(AF29-AF28)/AF28</f>
        <v>0.000676156275087565</v>
      </c>
      <c r="AH29" s="43"/>
      <c r="AI29" s="43" t="n">
        <f aca="false">AB29/AF29</f>
        <v>-0.00603455137640684</v>
      </c>
      <c r="AJ29" s="44" t="n">
        <f aca="false">AJ28+1</f>
        <v>2040</v>
      </c>
      <c r="AK29" s="45" t="n">
        <f aca="false">SUM(AB114:AB117)/AVERAGE(AF114:AF117)</f>
        <v>-0.0455099997209879</v>
      </c>
      <c r="AL29" s="8" t="n">
        <v>5687417.63856775</v>
      </c>
      <c r="AM29" s="45" t="n">
        <f aca="false">AL29/AVERAGE(AF114:AF117)</f>
        <v>0.000981665714890205</v>
      </c>
      <c r="AN29" s="45" t="n">
        <f aca="false">(AF117-AF113)/AF113</f>
        <v>-0.00075652219559245</v>
      </c>
      <c r="AO29" s="45"/>
      <c r="AP29" s="8" t="n">
        <f aca="false">AP28*(1+AN29)</f>
        <v>584797217.205543</v>
      </c>
      <c r="AQ29" s="8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217329686.896516</v>
      </c>
      <c r="AR29" s="46" t="n">
        <f aca="false">AP29/AF117</f>
        <v>0.101039331764617</v>
      </c>
      <c r="AS29" s="46" t="n">
        <f aca="false">AQ29/AF117</f>
        <v>0.0375495055218764</v>
      </c>
      <c r="AT29" s="7"/>
      <c r="AU29" s="7" t="n">
        <v>11298518</v>
      </c>
      <c r="AV29" s="7"/>
      <c r="AW29" s="7" t="n">
        <f aca="false">(AU29-AU28)/AU28</f>
        <v>-0.000614658377225815</v>
      </c>
      <c r="AX29" s="11" t="n">
        <v>6682.3263517394</v>
      </c>
      <c r="AY29" s="43" t="n">
        <f aca="false">(AX29-AX28)/AX28</f>
        <v>0.00129160855032892</v>
      </c>
      <c r="AZ29" s="7" t="n">
        <f aca="false">AZ28*((1+AY29))</f>
        <v>99.4078136072296</v>
      </c>
      <c r="BA29" s="7" t="n">
        <f aca="false">BA28*(1+AW29)*(1+AY29)</f>
        <v>100.447151254138</v>
      </c>
      <c r="BB29" s="7"/>
      <c r="BC29" s="43" t="n">
        <f aca="false">T36/AF36</f>
        <v>0.00984480970172901</v>
      </c>
      <c r="BD29" s="7" t="n">
        <f aca="false">BD28+1</f>
        <v>2040</v>
      </c>
      <c r="BE29" s="43" t="n">
        <f aca="false">SUM(T114:T117)/AVERAGE(AF114:AF117)</f>
        <v>0.0559456311995703</v>
      </c>
      <c r="BF29" s="43" t="n">
        <f aca="false">SUM(P114:P117)/AVERAGE(AF114:AF117)</f>
        <v>0.0132748772682075</v>
      </c>
      <c r="BG29" s="43" t="n">
        <f aca="false">SUM(D114:D117)/AVERAGE(AF114:AF117)</f>
        <v>0.0881807536523507</v>
      </c>
      <c r="BH29" s="43" t="n">
        <f aca="false">(SUM(H114:H117)+SUM(J114:J117))/AVERAGE(AF114:AF117)</f>
        <v>0.0190367835259527</v>
      </c>
      <c r="BI29" s="45" t="n">
        <f aca="false">AK29-BH29</f>
        <v>-0.0645467832469406</v>
      </c>
      <c r="BJ29" s="26" t="n">
        <f aca="false">BH29+BG29</f>
        <v>0.107217537178303</v>
      </c>
      <c r="BK29" s="7"/>
      <c r="BL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4" t="n">
        <f aca="false">'Low pensions'!Q30</f>
        <v>90608611.3271754</v>
      </c>
      <c r="E30" s="6"/>
      <c r="F30" s="35" t="n">
        <f aca="false">'Low pensions'!I30</f>
        <v>16469187.6632345</v>
      </c>
      <c r="G30" s="54" t="n">
        <f aca="false">'Low pensions'!K30</f>
        <v>189879.95484708</v>
      </c>
      <c r="H30" s="54" t="n">
        <f aca="false">'Low pensions'!V30</f>
        <v>1044663.48792468</v>
      </c>
      <c r="I30" s="54" t="n">
        <f aca="false">'Low pensions'!M30</f>
        <v>5872.57592310553</v>
      </c>
      <c r="J30" s="54" t="n">
        <f aca="false">'Low pensions'!W30</f>
        <v>32309.1800389074</v>
      </c>
      <c r="K30" s="6"/>
      <c r="L30" s="54" t="n">
        <f aca="false">'Low pensions'!N30</f>
        <v>3259887.13066368</v>
      </c>
      <c r="M30" s="35"/>
      <c r="N30" s="54" t="n">
        <f aca="false">'Low pensions'!L30</f>
        <v>683418.499914089</v>
      </c>
      <c r="O30" s="6"/>
      <c r="P30" s="54" t="n">
        <f aca="false">'Low pensions'!X30</f>
        <v>20675536.7633361</v>
      </c>
      <c r="Q30" s="35"/>
      <c r="R30" s="54" t="n">
        <f aca="false">'Low SIPA income'!G25</f>
        <v>15686385.7925568</v>
      </c>
      <c r="S30" s="35"/>
      <c r="T30" s="54" t="n">
        <f aca="false">'Low SIPA income'!J25</f>
        <v>59978255.6435645</v>
      </c>
      <c r="U30" s="6"/>
      <c r="V30" s="54" t="n">
        <f aca="false">'Low SIPA income'!F25</f>
        <v>112983.375310289</v>
      </c>
      <c r="W30" s="35"/>
      <c r="X30" s="54" t="n">
        <f aca="false">'Low SIPA income'!M25</f>
        <v>283781.664768478</v>
      </c>
      <c r="Y30" s="6"/>
      <c r="Z30" s="6" t="n">
        <f aca="false">R30+V30-N30-L30-F30</f>
        <v>-4613124.1259452</v>
      </c>
      <c r="AA30" s="6"/>
      <c r="AB30" s="6" t="n">
        <f aca="false">T30-P30-D30</f>
        <v>-51305892.4469471</v>
      </c>
      <c r="AC30" s="23"/>
      <c r="AD30" s="6"/>
      <c r="AE30" s="6"/>
      <c r="AF30" s="6" t="n">
        <f aca="false">BA30/100*AF25</f>
        <v>5825821973.38024</v>
      </c>
      <c r="AG30" s="36" t="n">
        <f aca="false">(AF30-AF29)/AF29</f>
        <v>0.00919835194461151</v>
      </c>
      <c r="AH30" s="36"/>
      <c r="AI30" s="36" t="n">
        <f aca="false">AB30/AF30</f>
        <v>-0.00880663581574885</v>
      </c>
      <c r="AJ30" s="5"/>
      <c r="AK30" s="5"/>
      <c r="AL30" s="6"/>
      <c r="AM30" s="5"/>
      <c r="AN30" s="5"/>
      <c r="AO30" s="5"/>
      <c r="AP30" s="5"/>
      <c r="AQ30" s="51" t="n">
        <f aca="false">(AQ29-AQ6)/AQ6</f>
        <v>-0.625729552200658</v>
      </c>
      <c r="AR30" s="5"/>
      <c r="AS30" s="5"/>
      <c r="AT30" s="5"/>
      <c r="AU30" s="5" t="n">
        <v>11397825</v>
      </c>
      <c r="AV30" s="5"/>
      <c r="AW30" s="5" t="n">
        <f aca="false">(AU30-AU29)/AU29</f>
        <v>0.00878938281994152</v>
      </c>
      <c r="AX30" s="10" t="n">
        <v>6685.0354059834</v>
      </c>
      <c r="AY30" s="36" t="n">
        <f aca="false">(AX30-AX29)/AX29</f>
        <v>0.000405405857392001</v>
      </c>
      <c r="AZ30" s="5" t="n">
        <f aca="false">AZ29*((1+AY30))</f>
        <v>99.4481141171365</v>
      </c>
      <c r="BA30" s="5" t="n">
        <f aca="false">BA29*(1+AW30)*(1+AY30)</f>
        <v>101.371099503207</v>
      </c>
      <c r="BB30" s="5"/>
      <c r="BC30" s="36" t="n">
        <f aca="false">T37/AF37</f>
        <v>0.0116895235788347</v>
      </c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5" t="n">
        <f aca="false">'Low pensions'!Q31</f>
        <v>91497971.7670478</v>
      </c>
      <c r="E31" s="8"/>
      <c r="F31" s="42" t="n">
        <f aca="false">'Low pensions'!I31</f>
        <v>16630839.450741</v>
      </c>
      <c r="G31" s="55" t="n">
        <f aca="false">'Low pensions'!K31</f>
        <v>192650.576848536</v>
      </c>
      <c r="H31" s="55" t="n">
        <f aca="false">'Low pensions'!V31</f>
        <v>1059906.63271104</v>
      </c>
      <c r="I31" s="55" t="n">
        <f aca="false">'Low pensions'!M31</f>
        <v>5958.26526335682</v>
      </c>
      <c r="J31" s="55" t="n">
        <f aca="false">'Low pensions'!W31</f>
        <v>32780.6175065273</v>
      </c>
      <c r="K31" s="8"/>
      <c r="L31" s="55" t="n">
        <f aca="false">'Low pensions'!N31</f>
        <v>2983997.22603285</v>
      </c>
      <c r="M31" s="42"/>
      <c r="N31" s="55" t="n">
        <f aca="false">'Low pensions'!L31</f>
        <v>691159.760997769</v>
      </c>
      <c r="O31" s="8"/>
      <c r="P31" s="55" t="n">
        <f aca="false">'Low pensions'!X31</f>
        <v>19286532.8711224</v>
      </c>
      <c r="Q31" s="42"/>
      <c r="R31" s="55" t="n">
        <f aca="false">'Low SIPA income'!G26</f>
        <v>18580016.6977376</v>
      </c>
      <c r="S31" s="42"/>
      <c r="T31" s="55" t="n">
        <f aca="false">'Low SIPA income'!J26</f>
        <v>71042304.2054331</v>
      </c>
      <c r="U31" s="8"/>
      <c r="V31" s="55" t="n">
        <f aca="false">'Low SIPA income'!F26</f>
        <v>111109.744064318</v>
      </c>
      <c r="W31" s="42"/>
      <c r="X31" s="55" t="n">
        <f aca="false">'Low SIPA income'!M26</f>
        <v>279075.643261474</v>
      </c>
      <c r="Y31" s="8"/>
      <c r="Z31" s="8" t="n">
        <f aca="false">R31+V31-N31-L31-F31</f>
        <v>-1614869.99596962</v>
      </c>
      <c r="AA31" s="8"/>
      <c r="AB31" s="8" t="n">
        <f aca="false">T31-P31-D31</f>
        <v>-39742200.432737</v>
      </c>
      <c r="AC31" s="23"/>
      <c r="AD31" s="8"/>
      <c r="AE31" s="8"/>
      <c r="AF31" s="8" t="n">
        <f aca="false">BA31/100*AF25</f>
        <v>5829369314.3864</v>
      </c>
      <c r="AG31" s="43" t="n">
        <f aca="false">(AF31-AF30)/AF30</f>
        <v>0.000608899657827802</v>
      </c>
      <c r="AH31" s="43"/>
      <c r="AI31" s="43" t="n">
        <f aca="false">AB31/AF31</f>
        <v>-0.00681758150657166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 t="n">
        <v>11388578</v>
      </c>
      <c r="AV31" s="7"/>
      <c r="AW31" s="7" t="n">
        <f aca="false">(AU31-AU30)/AU30</f>
        <v>-0.00081129513744947</v>
      </c>
      <c r="AX31" s="11" t="n">
        <v>6694.5371672059</v>
      </c>
      <c r="AY31" s="43" t="n">
        <f aca="false">(AX31-AX30)/AX30</f>
        <v>0.00142134792794001</v>
      </c>
      <c r="AZ31" s="7" t="n">
        <f aca="false">AZ30*((1+AY31))</f>
        <v>99.5894644880744</v>
      </c>
      <c r="BA31" s="7" t="n">
        <f aca="false">BA30*(1+AW31)*(1+AY31)</f>
        <v>101.432824331008</v>
      </c>
      <c r="BB31" s="7"/>
      <c r="BC31" s="43" t="n">
        <f aca="false">T38/AF38</f>
        <v>0.00904705038475772</v>
      </c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32445441.3910424</v>
      </c>
      <c r="D32" s="55" t="n">
        <f aca="false">'Low pensions'!Q32</f>
        <v>93561963.3115685</v>
      </c>
      <c r="E32" s="8"/>
      <c r="F32" s="42" t="n">
        <f aca="false">'Low pensions'!I32</f>
        <v>17005994.34589</v>
      </c>
      <c r="G32" s="55" t="n">
        <f aca="false">'Low pensions'!K32</f>
        <v>183887.346934037</v>
      </c>
      <c r="H32" s="55" t="n">
        <f aca="false">'Low pensions'!V32</f>
        <v>1011693.9272923</v>
      </c>
      <c r="I32" s="55" t="n">
        <f aca="false">'Low pensions'!M32</f>
        <v>5687.23753404239</v>
      </c>
      <c r="J32" s="55" t="n">
        <f aca="false">'Low pensions'!W32</f>
        <v>31289.5029059475</v>
      </c>
      <c r="K32" s="8"/>
      <c r="L32" s="55" t="n">
        <f aca="false">'Low pensions'!N32</f>
        <v>2899259.23462991</v>
      </c>
      <c r="M32" s="42"/>
      <c r="N32" s="55" t="n">
        <f aca="false">'Low pensions'!L32</f>
        <v>708229.889782842</v>
      </c>
      <c r="O32" s="8"/>
      <c r="P32" s="55" t="n">
        <f aca="false">'Low pensions'!X32</f>
        <v>18940741.8429783</v>
      </c>
      <c r="Q32" s="42"/>
      <c r="R32" s="55" t="n">
        <f aca="false">'Low SIPA income'!G27</f>
        <v>15920829.0248899</v>
      </c>
      <c r="S32" s="42"/>
      <c r="T32" s="55" t="n">
        <f aca="false">'Low SIPA income'!J27</f>
        <v>60874669.6619836</v>
      </c>
      <c r="U32" s="8"/>
      <c r="V32" s="55" t="n">
        <f aca="false">'Low SIPA income'!F27</f>
        <v>109390.258252687</v>
      </c>
      <c r="W32" s="42"/>
      <c r="X32" s="55" t="n">
        <f aca="false">'Low SIPA income'!M27</f>
        <v>274756.790644172</v>
      </c>
      <c r="Y32" s="8"/>
      <c r="Z32" s="8" t="n">
        <f aca="false">R32+V32-N32-L32-F32</f>
        <v>-4583264.18716009</v>
      </c>
      <c r="AA32" s="8"/>
      <c r="AB32" s="8" t="n">
        <f aca="false">T32-P32-D32</f>
        <v>-51628035.4925632</v>
      </c>
      <c r="AC32" s="23"/>
      <c r="AD32" s="8"/>
      <c r="AE32" s="8"/>
      <c r="AF32" s="8" t="n">
        <f aca="false">BA32/100*AF25</f>
        <v>5806576798.76912</v>
      </c>
      <c r="AG32" s="43" t="n">
        <f aca="false">(AF32-AF31)/AF31</f>
        <v>-0.00390994537968831</v>
      </c>
      <c r="AH32" s="43"/>
      <c r="AI32" s="43" t="n">
        <f aca="false">AB32/AF32</f>
        <v>-0.00889130330688252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 t="n">
        <v>11375749</v>
      </c>
      <c r="AV32" s="7"/>
      <c r="AW32" s="7" t="n">
        <f aca="false">(AU32-AU31)/AU31</f>
        <v>-0.00112647953063148</v>
      </c>
      <c r="AX32" s="11" t="n">
        <v>6675.8821371162</v>
      </c>
      <c r="AY32" s="43" t="n">
        <f aca="false">(AX32-AX31)/AX31</f>
        <v>-0.00278660490243955</v>
      </c>
      <c r="AZ32" s="7" t="n">
        <f aca="false">AZ31*((1+AY32))</f>
        <v>99.3119479981007</v>
      </c>
      <c r="BA32" s="7" t="n">
        <f aca="false">BA31*(1+AW32)*(1+AY32)</f>
        <v>101.036227528166</v>
      </c>
      <c r="BB32" s="7"/>
      <c r="BC32" s="43" t="n">
        <f aca="false">T39/AF39</f>
        <v>0.0107659345519517</v>
      </c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5" t="n">
        <f aca="false">'Low pensions'!Q33</f>
        <v>92378132.4981515</v>
      </c>
      <c r="E33" s="8"/>
      <c r="F33" s="42" t="n">
        <f aca="false">'Low pensions'!I33</f>
        <v>16790819.0822797</v>
      </c>
      <c r="G33" s="55" t="n">
        <f aca="false">'Low pensions'!K33</f>
        <v>190348.194341756</v>
      </c>
      <c r="H33" s="55" t="n">
        <f aca="false">'Low pensions'!V33</f>
        <v>1047239.6034714</v>
      </c>
      <c r="I33" s="55" t="n">
        <f aca="false">'Low pensions'!M33</f>
        <v>5887.05755696152</v>
      </c>
      <c r="J33" s="55" t="n">
        <f aca="false">'Low pensions'!W33</f>
        <v>32388.8537156103</v>
      </c>
      <c r="K33" s="8"/>
      <c r="L33" s="55" t="n">
        <f aca="false">'Low pensions'!N33</f>
        <v>2797639.4243223</v>
      </c>
      <c r="M33" s="42"/>
      <c r="N33" s="55" t="n">
        <f aca="false">'Low pensions'!L33</f>
        <v>700347.73410197</v>
      </c>
      <c r="O33" s="8"/>
      <c r="P33" s="55" t="n">
        <f aca="false">'Low pensions'!X33</f>
        <v>18370070.8692676</v>
      </c>
      <c r="Q33" s="42"/>
      <c r="R33" s="55" t="n">
        <f aca="false">'Low SIPA income'!G28</f>
        <v>18591401.7836558</v>
      </c>
      <c r="S33" s="42"/>
      <c r="T33" s="55" t="n">
        <f aca="false">'Low SIPA income'!J28</f>
        <v>71085836.0682058</v>
      </c>
      <c r="U33" s="8"/>
      <c r="V33" s="55" t="n">
        <f aca="false">'Low SIPA income'!F28</f>
        <v>110993.20327168</v>
      </c>
      <c r="W33" s="42"/>
      <c r="X33" s="55" t="n">
        <f aca="false">'Low SIPA income'!M28</f>
        <v>278782.926390011</v>
      </c>
      <c r="Y33" s="8"/>
      <c r="Z33" s="8" t="n">
        <f aca="false">R33+V33-N33-L33-F33</f>
        <v>-1586411.2537765</v>
      </c>
      <c r="AA33" s="8"/>
      <c r="AB33" s="8" t="n">
        <f aca="false">T33-P33-D33</f>
        <v>-39662367.2992132</v>
      </c>
      <c r="AC33" s="23"/>
      <c r="AD33" s="8"/>
      <c r="AE33" s="8"/>
      <c r="AF33" s="8" t="n">
        <f aca="false">BA33/100*AF25</f>
        <v>5851745767.2596</v>
      </c>
      <c r="AG33" s="43" t="n">
        <f aca="false">(AF33-AF32)/AF32</f>
        <v>0.00777893241678285</v>
      </c>
      <c r="AH33" s="43" t="n">
        <f aca="false">(AF33-AF29)/AF29</f>
        <v>0.0136890916511703</v>
      </c>
      <c r="AI33" s="43" t="n">
        <f aca="false">AB33/AF33</f>
        <v>-0.00677786918241107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 t="n">
        <v>11449719</v>
      </c>
      <c r="AV33" s="7"/>
      <c r="AW33" s="7" t="n">
        <f aca="false">(AU33-AU32)/AU32</f>
        <v>0.00650242898291796</v>
      </c>
      <c r="AX33" s="11" t="n">
        <v>6684.3488692638</v>
      </c>
      <c r="AY33" s="43" t="n">
        <f aca="false">(AX33-AX32)/AX32</f>
        <v>0.00126825668483976</v>
      </c>
      <c r="AZ33" s="7" t="n">
        <f aca="false">AZ32*((1+AY33))</f>
        <v>99.4379010400337</v>
      </c>
      <c r="BA33" s="7" t="n">
        <f aca="false">BA32*(1+AW33)*(1+AY33)</f>
        <v>101.822181513754</v>
      </c>
      <c r="BB33" s="7"/>
      <c r="BC33" s="43" t="n">
        <f aca="false">T40/AF40</f>
        <v>0.00930775549829932</v>
      </c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4" t="n">
        <f aca="false">'Low pensions'!Q34</f>
        <v>90731839.683425</v>
      </c>
      <c r="E34" s="6"/>
      <c r="F34" s="35" t="n">
        <f aca="false">'Low pensions'!I34</f>
        <v>16491585.8756647</v>
      </c>
      <c r="G34" s="54" t="n">
        <f aca="false">'Low pensions'!K34</f>
        <v>209544.77856579</v>
      </c>
      <c r="H34" s="54" t="n">
        <f aca="false">'Low pensions'!V34</f>
        <v>1152853.54596401</v>
      </c>
      <c r="I34" s="54" t="n">
        <f aca="false">'Low pensions'!M34</f>
        <v>6480.76634739555</v>
      </c>
      <c r="J34" s="54" t="n">
        <f aca="false">'Low pensions'!W34</f>
        <v>35655.2643081653</v>
      </c>
      <c r="K34" s="6"/>
      <c r="L34" s="54" t="n">
        <f aca="false">'Low pensions'!N34</f>
        <v>3140794.79807992</v>
      </c>
      <c r="M34" s="35"/>
      <c r="N34" s="54" t="n">
        <f aca="false">'Low pensions'!L34</f>
        <v>688472.898416303</v>
      </c>
      <c r="O34" s="6"/>
      <c r="P34" s="54" t="n">
        <f aca="false">'Low pensions'!X34</f>
        <v>20085373.8926883</v>
      </c>
      <c r="Q34" s="35"/>
      <c r="R34" s="54" t="n">
        <f aca="false">'Low SIPA income'!G29</f>
        <v>14371067.3695029</v>
      </c>
      <c r="S34" s="35"/>
      <c r="T34" s="54" t="n">
        <f aca="false">'Low SIPA income'!J29</f>
        <v>54949021.6521341</v>
      </c>
      <c r="U34" s="6"/>
      <c r="V34" s="54" t="n">
        <f aca="false">'Low SIPA income'!F29</f>
        <v>113225.116735996</v>
      </c>
      <c r="W34" s="35"/>
      <c r="X34" s="54" t="n">
        <f aca="false">'Low SIPA income'!M29</f>
        <v>284388.849533865</v>
      </c>
      <c r="Y34" s="6"/>
      <c r="Z34" s="6" t="n">
        <f aca="false">R34+V34-N34-L34-F34</f>
        <v>-5836561.08592199</v>
      </c>
      <c r="AA34" s="6"/>
      <c r="AB34" s="6" t="n">
        <f aca="false">T34-P34-D34</f>
        <v>-55868191.9239793</v>
      </c>
      <c r="AC34" s="23"/>
      <c r="AD34" s="6"/>
      <c r="AE34" s="6"/>
      <c r="AF34" s="6" t="n">
        <f aca="false">BA34/100*AF25</f>
        <v>5830476497.34397</v>
      </c>
      <c r="AG34" s="36" t="n">
        <f aca="false">(AF34-AF33)/AF33</f>
        <v>-0.00363468796519413</v>
      </c>
      <c r="AH34" s="36"/>
      <c r="AI34" s="36" t="n">
        <f aca="false">AB34/AF34</f>
        <v>-0.00958209709779803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 t="n">
        <v>11461882</v>
      </c>
      <c r="AV34" s="5"/>
      <c r="AW34" s="5" t="n">
        <f aca="false">(AU34-AU33)/AU33</f>
        <v>0.00106229681269907</v>
      </c>
      <c r="AX34" s="10" t="n">
        <v>6652.9859011558</v>
      </c>
      <c r="AY34" s="36" t="n">
        <f aca="false">(AX34-AX33)/AX33</f>
        <v>-0.00469200048073708</v>
      </c>
      <c r="AZ34" s="5" t="n">
        <f aca="false">AZ33*((1+AY34))</f>
        <v>98.9713383605504</v>
      </c>
      <c r="BA34" s="5" t="n">
        <f aca="false">BA33*(1+AW34)*(1+AY34)</f>
        <v>101.452089656017</v>
      </c>
      <c r="BB34" s="5"/>
      <c r="BC34" s="36" t="n">
        <f aca="false">T41/AF41</f>
        <v>0.0111526433700398</v>
      </c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5" t="n">
        <f aca="false">'Low pensions'!Q35</f>
        <v>91149267.8905097</v>
      </c>
      <c r="E35" s="8"/>
      <c r="F35" s="42" t="n">
        <f aca="false">'Low pensions'!I35</f>
        <v>16567458.3934939</v>
      </c>
      <c r="G35" s="55" t="n">
        <f aca="false">'Low pensions'!K35</f>
        <v>235657.854002882</v>
      </c>
      <c r="H35" s="55" t="n">
        <f aca="false">'Low pensions'!V35</f>
        <v>1296519.98241605</v>
      </c>
      <c r="I35" s="55" t="n">
        <f aca="false">'Low pensions'!M35</f>
        <v>7288.38723720252</v>
      </c>
      <c r="J35" s="55" t="n">
        <f aca="false">'Low pensions'!W35</f>
        <v>40098.5561571972</v>
      </c>
      <c r="K35" s="8"/>
      <c r="L35" s="55" t="n">
        <f aca="false">'Low pensions'!N35</f>
        <v>2495464.20707561</v>
      </c>
      <c r="M35" s="42"/>
      <c r="N35" s="55" t="n">
        <f aca="false">'Low pensions'!L35</f>
        <v>693476.01534934</v>
      </c>
      <c r="O35" s="8"/>
      <c r="P35" s="55" t="n">
        <f aca="false">'Low pensions'!X35</f>
        <v>16764276.0614018</v>
      </c>
      <c r="Q35" s="42"/>
      <c r="R35" s="55" t="n">
        <f aca="false">'Low SIPA income'!G30</f>
        <v>17342859.0571271</v>
      </c>
      <c r="S35" s="42"/>
      <c r="T35" s="55" t="n">
        <f aca="false">'Low SIPA income'!J30</f>
        <v>66311924.7400029</v>
      </c>
      <c r="U35" s="8"/>
      <c r="V35" s="55" t="n">
        <f aca="false">'Low SIPA income'!F30</f>
        <v>113803.842547546</v>
      </c>
      <c r="W35" s="42"/>
      <c r="X35" s="55" t="n">
        <f aca="false">'Low SIPA income'!M30</f>
        <v>285842.441921198</v>
      </c>
      <c r="Y35" s="8"/>
      <c r="Z35" s="8" t="n">
        <f aca="false">R35+V35-N35-L35-F35</f>
        <v>-2299735.71624421</v>
      </c>
      <c r="AA35" s="8"/>
      <c r="AB35" s="8" t="n">
        <f aca="false">T35-P35-D35</f>
        <v>-41601619.2119086</v>
      </c>
      <c r="AC35" s="23"/>
      <c r="AD35" s="8"/>
      <c r="AE35" s="8"/>
      <c r="AF35" s="8" t="n">
        <f aca="false">BA35/100*AF25</f>
        <v>5859823285.64917</v>
      </c>
      <c r="AG35" s="43" t="n">
        <f aca="false">(AF35-AF34)/AF34</f>
        <v>0.0050333430412712</v>
      </c>
      <c r="AH35" s="43"/>
      <c r="AI35" s="43" t="n">
        <f aca="false">AB35/AF35</f>
        <v>-0.00709946651698386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 t="n">
        <v>11482419</v>
      </c>
      <c r="AV35" s="7"/>
      <c r="AW35" s="7" t="n">
        <f aca="false">(AU35-AU34)/AU34</f>
        <v>0.00179176508709477</v>
      </c>
      <c r="AX35" s="11" t="n">
        <v>6674.5135011803</v>
      </c>
      <c r="AY35" s="43" t="n">
        <f aca="false">(AX35-AX34)/AX34</f>
        <v>0.00323578019619137</v>
      </c>
      <c r="AZ35" s="7" t="n">
        <f aca="false">AZ34*((1+AY35))</f>
        <v>99.291587857208</v>
      </c>
      <c r="BA35" s="7" t="n">
        <f aca="false">BA34*(1+AW35)*(1+AY35)</f>
        <v>101.962732825509</v>
      </c>
      <c r="BB35" s="7"/>
      <c r="BC35" s="43" t="n">
        <f aca="false">T42/AF42</f>
        <v>0.0087107825621573</v>
      </c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5" t="n">
        <f aca="false">'Low pensions'!Q36</f>
        <v>90479906.8839923</v>
      </c>
      <c r="E36" s="8"/>
      <c r="F36" s="42" t="n">
        <f aca="false">'Low pensions'!I36</f>
        <v>16445794.1071825</v>
      </c>
      <c r="G36" s="55" t="n">
        <f aca="false">'Low pensions'!K36</f>
        <v>257249.034972037</v>
      </c>
      <c r="H36" s="55" t="n">
        <f aca="false">'Low pensions'!V36</f>
        <v>1415308.28968005</v>
      </c>
      <c r="I36" s="55" t="n">
        <f aca="false">'Low pensions'!M36</f>
        <v>7956.15572078474</v>
      </c>
      <c r="J36" s="55" t="n">
        <f aca="false">'Low pensions'!W36</f>
        <v>43772.4213303114</v>
      </c>
      <c r="K36" s="8"/>
      <c r="L36" s="55" t="n">
        <f aca="false">'Low pensions'!N36</f>
        <v>2463707.30922584</v>
      </c>
      <c r="M36" s="42"/>
      <c r="N36" s="55" t="n">
        <f aca="false">'Low pensions'!L36</f>
        <v>689923.281725664</v>
      </c>
      <c r="O36" s="8"/>
      <c r="P36" s="55" t="n">
        <f aca="false">'Low pensions'!X36</f>
        <v>16579943.2753218</v>
      </c>
      <c r="Q36" s="42"/>
      <c r="R36" s="55" t="n">
        <f aca="false">'Low SIPA income'!G31</f>
        <v>15079113.9880568</v>
      </c>
      <c r="S36" s="42"/>
      <c r="T36" s="55" t="n">
        <f aca="false">'Low SIPA income'!J31</f>
        <v>57656299.2657788</v>
      </c>
      <c r="U36" s="8"/>
      <c r="V36" s="55" t="n">
        <f aca="false">'Low SIPA income'!F31</f>
        <v>114520.976282864</v>
      </c>
      <c r="W36" s="42"/>
      <c r="X36" s="55" t="n">
        <f aca="false">'Low SIPA income'!M31</f>
        <v>287643.675108924</v>
      </c>
      <c r="Y36" s="8"/>
      <c r="Z36" s="8" t="n">
        <f aca="false">R36+V36-N36-L36-F36</f>
        <v>-4405789.73379442</v>
      </c>
      <c r="AA36" s="8"/>
      <c r="AB36" s="8" t="n">
        <f aca="false">T36-P36-D36</f>
        <v>-49403550.8935353</v>
      </c>
      <c r="AC36" s="23"/>
      <c r="AD36" s="8"/>
      <c r="AE36" s="8"/>
      <c r="AF36" s="8" t="n">
        <f aca="false">BA36/100*AF25</f>
        <v>5856517394.7093</v>
      </c>
      <c r="AG36" s="43" t="n">
        <f aca="false">(AF36-AF35)/AF35</f>
        <v>-0.000564162224476793</v>
      </c>
      <c r="AH36" s="43"/>
      <c r="AI36" s="43" t="n">
        <f aca="false">AB36/AF36</f>
        <v>-0.00843565340353395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 t="n">
        <v>11515687</v>
      </c>
      <c r="AV36" s="7"/>
      <c r="AW36" s="7" t="n">
        <f aca="false">(AU36-AU35)/AU35</f>
        <v>0.00289729890539615</v>
      </c>
      <c r="AX36" s="11" t="n">
        <v>6651.4766767015</v>
      </c>
      <c r="AY36" s="43" t="n">
        <f aca="false">(AX36-AX35)/AX35</f>
        <v>-0.00345146121507235</v>
      </c>
      <c r="AZ36" s="7" t="n">
        <f aca="false">AZ35*((1+AY36))</f>
        <v>98.9488867927359</v>
      </c>
      <c r="BA36" s="7" t="n">
        <f aca="false">BA35*(1+AW36)*(1+AY36)</f>
        <v>101.905209303345</v>
      </c>
      <c r="BB36" s="7"/>
      <c r="BC36" s="43" t="n">
        <f aca="false">T43/AF43</f>
        <v>0.0103591372378971</v>
      </c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5" t="n">
        <f aca="false">'Low pensions'!Q37</f>
        <v>92143466.6470412</v>
      </c>
      <c r="E37" s="8"/>
      <c r="F37" s="42" t="n">
        <f aca="false">'Low pensions'!I37</f>
        <v>16748165.7860479</v>
      </c>
      <c r="G37" s="55" t="n">
        <f aca="false">'Low pensions'!K37</f>
        <v>283108.628230152</v>
      </c>
      <c r="H37" s="55" t="n">
        <f aca="false">'Low pensions'!V37</f>
        <v>1557580.14197269</v>
      </c>
      <c r="I37" s="55" t="n">
        <f aca="false">'Low pensions'!M37</f>
        <v>8755.9369555717</v>
      </c>
      <c r="J37" s="55" t="n">
        <f aca="false">'Low pensions'!W37</f>
        <v>48172.5817104954</v>
      </c>
      <c r="K37" s="8"/>
      <c r="L37" s="55" t="n">
        <f aca="false">'Low pensions'!N37</f>
        <v>2437014.09367023</v>
      </c>
      <c r="M37" s="42"/>
      <c r="N37" s="55" t="n">
        <f aca="false">'Low pensions'!L37</f>
        <v>704330.581354262</v>
      </c>
      <c r="O37" s="8"/>
      <c r="P37" s="55" t="n">
        <f aca="false">'Low pensions'!X37</f>
        <v>16520696.7646255</v>
      </c>
      <c r="Q37" s="42"/>
      <c r="R37" s="55" t="n">
        <f aca="false">'Low SIPA income'!G32</f>
        <v>17910682.6473293</v>
      </c>
      <c r="S37" s="42"/>
      <c r="T37" s="55" t="n">
        <f aca="false">'Low SIPA income'!J32</f>
        <v>68483047.4513768</v>
      </c>
      <c r="U37" s="8"/>
      <c r="V37" s="55" t="n">
        <f aca="false">'Low SIPA income'!F32</f>
        <v>117974.347921033</v>
      </c>
      <c r="W37" s="42"/>
      <c r="X37" s="55" t="n">
        <f aca="false">'Low SIPA income'!M32</f>
        <v>296317.549029334</v>
      </c>
      <c r="Y37" s="8"/>
      <c r="Z37" s="8" t="n">
        <f aca="false">R37+V37-N37-L37-F37</f>
        <v>-1860853.46582206</v>
      </c>
      <c r="AA37" s="8"/>
      <c r="AB37" s="8" t="n">
        <f aca="false">T37-P37-D37</f>
        <v>-40181115.9602899</v>
      </c>
      <c r="AC37" s="23"/>
      <c r="AD37" s="8"/>
      <c r="AE37" s="8"/>
      <c r="AF37" s="8" t="n">
        <f aca="false">BA37/100*AF25</f>
        <v>5858497738.554</v>
      </c>
      <c r="AG37" s="43" t="n">
        <f aca="false">(AF37-AF36)/AF36</f>
        <v>0.000338143594773873</v>
      </c>
      <c r="AH37" s="43" t="n">
        <f aca="false">(AF37-AF33)/AF33</f>
        <v>0.00115383879665014</v>
      </c>
      <c r="AI37" s="43" t="n">
        <f aca="false">AB37/AF37</f>
        <v>-0.00685860398918707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 t="n">
        <v>11583569</v>
      </c>
      <c r="AV37" s="7"/>
      <c r="AW37" s="7" t="n">
        <f aca="false">(AU37-AU36)/AU36</f>
        <v>0.00589474166847362</v>
      </c>
      <c r="AX37" s="11" t="n">
        <v>6614.7336846587</v>
      </c>
      <c r="AY37" s="43" t="n">
        <f aca="false">(AX37-AX36)/AX36</f>
        <v>-0.00552403531256467</v>
      </c>
      <c r="AZ37" s="7" t="n">
        <f aca="false">AZ36*((1+AY37))</f>
        <v>98.4022896479539</v>
      </c>
      <c r="BA37" s="7" t="n">
        <f aca="false">BA36*(1+AW37)*(1+AY37)</f>
        <v>101.939667897145</v>
      </c>
      <c r="BB37" s="7"/>
      <c r="BC37" s="43" t="n">
        <f aca="false">T44/AF44</f>
        <v>0.00907663762263995</v>
      </c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4" t="n">
        <f aca="false">'Low pensions'!Q38</f>
        <v>97824791.8216425</v>
      </c>
      <c r="E38" s="6"/>
      <c r="F38" s="35" t="n">
        <f aca="false">'Low pensions'!I38</f>
        <v>17780813.8876561</v>
      </c>
      <c r="G38" s="54" t="n">
        <f aca="false">'Low pensions'!K38</f>
        <v>323686.417547181</v>
      </c>
      <c r="H38" s="54" t="n">
        <f aca="false">'Low pensions'!V38</f>
        <v>1780827.16641157</v>
      </c>
      <c r="I38" s="54" t="n">
        <f aca="false">'Low pensions'!M38</f>
        <v>10010.9201303251</v>
      </c>
      <c r="J38" s="54" t="n">
        <f aca="false">'Low pensions'!W38</f>
        <v>55077.1288580892</v>
      </c>
      <c r="K38" s="6"/>
      <c r="L38" s="54" t="n">
        <f aca="false">'Low pensions'!N38</f>
        <v>2999319.05503257</v>
      </c>
      <c r="M38" s="35"/>
      <c r="N38" s="54" t="n">
        <f aca="false">'Low pensions'!L38</f>
        <v>750954.954019058</v>
      </c>
      <c r="O38" s="6"/>
      <c r="P38" s="54" t="n">
        <f aca="false">'Low pensions'!X38</f>
        <v>19695013.4242078</v>
      </c>
      <c r="Q38" s="35"/>
      <c r="R38" s="54" t="n">
        <f aca="false">'Low SIPA income'!G33</f>
        <v>13885349.1518823</v>
      </c>
      <c r="S38" s="35"/>
      <c r="T38" s="54" t="n">
        <f aca="false">'Low SIPA income'!J33</f>
        <v>53091835.949038</v>
      </c>
      <c r="U38" s="6"/>
      <c r="V38" s="54" t="n">
        <f aca="false">'Low SIPA income'!F33</f>
        <v>118319.251695063</v>
      </c>
      <c r="W38" s="35"/>
      <c r="X38" s="54" t="n">
        <f aca="false">'Low SIPA income'!M33</f>
        <v>297183.84787118</v>
      </c>
      <c r="Y38" s="6"/>
      <c r="Z38" s="6" t="n">
        <f aca="false">R38+V38-N38-L38-F38</f>
        <v>-7527419.49313044</v>
      </c>
      <c r="AA38" s="6"/>
      <c r="AB38" s="6" t="n">
        <f aca="false">T38-P38-D38</f>
        <v>-64427969.2968123</v>
      </c>
      <c r="AC38" s="23"/>
      <c r="AD38" s="6"/>
      <c r="AE38" s="6"/>
      <c r="AF38" s="6" t="n">
        <f aca="false">BA38/100*AF25</f>
        <v>5868413868.73295</v>
      </c>
      <c r="AG38" s="36" t="n">
        <f aca="false">(AF38-AF37)/AF37</f>
        <v>0.00169260629968251</v>
      </c>
      <c r="AH38" s="36"/>
      <c r="AI38" s="36" t="n">
        <f aca="false">AB38/AF38</f>
        <v>-0.0109787705397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 t="n">
        <v>11621462</v>
      </c>
      <c r="AV38" s="5"/>
      <c r="AW38" s="5" t="n">
        <f aca="false">(AU38-AU37)/AU37</f>
        <v>0.00327127157441718</v>
      </c>
      <c r="AX38" s="10" t="n">
        <v>6604.3252829976</v>
      </c>
      <c r="AY38" s="36" t="n">
        <f aca="false">(AX38-AX37)/AX37</f>
        <v>-0.00157351787045339</v>
      </c>
      <c r="AZ38" s="5" t="n">
        <f aca="false">AZ37*((1+AY38))</f>
        <v>98.2474518866993</v>
      </c>
      <c r="BA38" s="5" t="n">
        <f aca="false">BA37*(1+AW38)*(1+AY38)</f>
        <v>102.112211621215</v>
      </c>
      <c r="BB38" s="5"/>
      <c r="BC38" s="36" t="n">
        <f aca="false">T45/AF45</f>
        <v>0.0107771015090322</v>
      </c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5" t="n">
        <f aca="false">'Low pensions'!Q39</f>
        <v>96807138.4583619</v>
      </c>
      <c r="E39" s="8"/>
      <c r="F39" s="42" t="n">
        <f aca="false">'Low pensions'!I39</f>
        <v>17595843.3426881</v>
      </c>
      <c r="G39" s="55" t="n">
        <f aca="false">'Low pensions'!K39</f>
        <v>331685.380709659</v>
      </c>
      <c r="H39" s="55" t="n">
        <f aca="false">'Low pensions'!V39</f>
        <v>1824835.10165584</v>
      </c>
      <c r="I39" s="55" t="n">
        <f aca="false">'Low pensions'!M39</f>
        <v>10258.3107435977</v>
      </c>
      <c r="J39" s="55" t="n">
        <f aca="false">'Low pensions'!W39</f>
        <v>56438.199020284</v>
      </c>
      <c r="K39" s="8"/>
      <c r="L39" s="55" t="n">
        <f aca="false">'Low pensions'!N39</f>
        <v>2719529.6341026</v>
      </c>
      <c r="M39" s="42"/>
      <c r="N39" s="55" t="n">
        <f aca="false">'Low pensions'!L39</f>
        <v>745414.23646098</v>
      </c>
      <c r="O39" s="8"/>
      <c r="P39" s="55" t="n">
        <f aca="false">'Low pensions'!X39</f>
        <v>18212701.3957107</v>
      </c>
      <c r="Q39" s="42"/>
      <c r="R39" s="55" t="n">
        <f aca="false">'Low SIPA income'!G34</f>
        <v>16530749.0650428</v>
      </c>
      <c r="S39" s="42"/>
      <c r="T39" s="55" t="n">
        <f aca="false">'Low SIPA income'!J34</f>
        <v>63206751.7983149</v>
      </c>
      <c r="U39" s="8"/>
      <c r="V39" s="55" t="n">
        <f aca="false">'Low SIPA income'!F34</f>
        <v>115613.078398217</v>
      </c>
      <c r="W39" s="42"/>
      <c r="X39" s="55" t="n">
        <f aca="false">'Low SIPA income'!M34</f>
        <v>290386.720760914</v>
      </c>
      <c r="Y39" s="8"/>
      <c r="Z39" s="8" t="n">
        <f aca="false">R39+V39-N39-L39-F39</f>
        <v>-4414425.06981063</v>
      </c>
      <c r="AA39" s="8"/>
      <c r="AB39" s="8" t="n">
        <f aca="false">T39-P39-D39</f>
        <v>-51813088.0557577</v>
      </c>
      <c r="AC39" s="23"/>
      <c r="AD39" s="8"/>
      <c r="AE39" s="8"/>
      <c r="AF39" s="8" t="n">
        <f aca="false">BA39/100*AF25</f>
        <v>5870995359.79033</v>
      </c>
      <c r="AG39" s="43" t="n">
        <f aca="false">(AF39-AF38)/AF38</f>
        <v>0.000439895875635829</v>
      </c>
      <c r="AH39" s="43"/>
      <c r="AI39" s="43" t="n">
        <f aca="false">AB39/AF39</f>
        <v>-0.00882526469201776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 t="n">
        <v>11595947</v>
      </c>
      <c r="AV39" s="7"/>
      <c r="AW39" s="7" t="n">
        <f aca="false">(AU39-AU38)/AU38</f>
        <v>-0.00219550689921802</v>
      </c>
      <c r="AX39" s="11" t="n">
        <v>6621.7686371789</v>
      </c>
      <c r="AY39" s="43" t="n">
        <f aca="false">(AX39-AX38)/AX38</f>
        <v>0.00264120155108143</v>
      </c>
      <c r="AZ39" s="7" t="n">
        <f aca="false">AZ38*((1+AY39))</f>
        <v>98.5069432090122</v>
      </c>
      <c r="BA39" s="7" t="n">
        <f aca="false">BA38*(1+AW39)*(1+AY39)</f>
        <v>102.157130361959</v>
      </c>
      <c r="BB39" s="7"/>
      <c r="BC39" s="43" t="n">
        <f aca="false">T46/AF46</f>
        <v>0.00894573192333167</v>
      </c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5" t="n">
        <f aca="false">'Low pensions'!Q40</f>
        <v>97783216.7769906</v>
      </c>
      <c r="E40" s="8"/>
      <c r="F40" s="42" t="n">
        <f aca="false">'Low pensions'!I40</f>
        <v>17773257.1311575</v>
      </c>
      <c r="G40" s="55" t="n">
        <f aca="false">'Low pensions'!K40</f>
        <v>363019.839042779</v>
      </c>
      <c r="H40" s="55" t="n">
        <f aca="false">'Low pensions'!V40</f>
        <v>1997228.04624481</v>
      </c>
      <c r="I40" s="55" t="n">
        <f aca="false">'Low pensions'!M40</f>
        <v>11227.417702354</v>
      </c>
      <c r="J40" s="55" t="n">
        <f aca="false">'Low pensions'!W40</f>
        <v>61769.9395745815</v>
      </c>
      <c r="K40" s="8"/>
      <c r="L40" s="55" t="n">
        <f aca="false">'Low pensions'!N40</f>
        <v>2594024.94773588</v>
      </c>
      <c r="M40" s="42"/>
      <c r="N40" s="55" t="n">
        <f aca="false">'Low pensions'!L40</f>
        <v>755020.010026582</v>
      </c>
      <c r="O40" s="8"/>
      <c r="P40" s="55" t="n">
        <f aca="false">'Low pensions'!X40</f>
        <v>17614305.1135261</v>
      </c>
      <c r="Q40" s="42"/>
      <c r="R40" s="55" t="n">
        <f aca="false">'Low SIPA income'!G35</f>
        <v>14334466.6798831</v>
      </c>
      <c r="S40" s="42"/>
      <c r="T40" s="55" t="n">
        <f aca="false">'Low SIPA income'!J35</f>
        <v>54809075.7431287</v>
      </c>
      <c r="U40" s="8"/>
      <c r="V40" s="55" t="n">
        <f aca="false">'Low SIPA income'!F35</f>
        <v>120556.663511628</v>
      </c>
      <c r="W40" s="42"/>
      <c r="X40" s="55" t="n">
        <f aca="false">'Low SIPA income'!M35</f>
        <v>302803.581290666</v>
      </c>
      <c r="Y40" s="8"/>
      <c r="Z40" s="8" t="n">
        <f aca="false">R40+V40-N40-L40-F40</f>
        <v>-6667278.74552527</v>
      </c>
      <c r="AA40" s="8"/>
      <c r="AB40" s="8" t="n">
        <f aca="false">T40-P40-D40</f>
        <v>-60588446.147388</v>
      </c>
      <c r="AC40" s="23"/>
      <c r="AD40" s="8"/>
      <c r="AE40" s="8"/>
      <c r="AF40" s="8" t="n">
        <f aca="false">BA40/100*AF25</f>
        <v>5888538407.90545</v>
      </c>
      <c r="AG40" s="43" t="n">
        <f aca="false">(AF40-AF39)/AF39</f>
        <v>0.00298808754564377</v>
      </c>
      <c r="AH40" s="43"/>
      <c r="AI40" s="43" t="n">
        <f aca="false">AB40/AF40</f>
        <v>-0.0102892164320516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 t="n">
        <v>11631571</v>
      </c>
      <c r="AV40" s="7"/>
      <c r="AW40" s="7" t="n">
        <f aca="false">(AU40-AU39)/AU39</f>
        <v>0.00307210786665375</v>
      </c>
      <c r="AX40" s="11" t="n">
        <v>6621.2139780251</v>
      </c>
      <c r="AY40" s="43" t="n">
        <f aca="false">(AX40-AX39)/AX39</f>
        <v>-8.3762992063077E-005</v>
      </c>
      <c r="AZ40" s="7" t="n">
        <f aca="false">AZ39*((1+AY40))</f>
        <v>98.4986919727101</v>
      </c>
      <c r="BA40" s="7" t="n">
        <f aca="false">BA39*(1+AW40)*(1+AY40)</f>
        <v>102.462384810892</v>
      </c>
      <c r="BB40" s="7"/>
      <c r="BC40" s="43" t="n">
        <f aca="false">T47/AF47</f>
        <v>0.010588635771724</v>
      </c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5" t="n">
        <f aca="false">'Low pensions'!Q41</f>
        <v>98909830.3719592</v>
      </c>
      <c r="E41" s="8"/>
      <c r="F41" s="42" t="n">
        <f aca="false">'Low pensions'!I41</f>
        <v>17978032.4880217</v>
      </c>
      <c r="G41" s="55" t="n">
        <f aca="false">'Low pensions'!K41</f>
        <v>378463.115577714</v>
      </c>
      <c r="H41" s="55" t="n">
        <f aca="false">'Low pensions'!V41</f>
        <v>2082192.39723679</v>
      </c>
      <c r="I41" s="55" t="n">
        <f aca="false">'Low pensions'!M41</f>
        <v>11705.044811682</v>
      </c>
      <c r="J41" s="55" t="n">
        <f aca="false">'Low pensions'!W41</f>
        <v>64397.7030073244</v>
      </c>
      <c r="K41" s="8"/>
      <c r="L41" s="55" t="n">
        <f aca="false">'Low pensions'!N41</f>
        <v>2646885.00702315</v>
      </c>
      <c r="M41" s="42"/>
      <c r="N41" s="55" t="n">
        <f aca="false">'Low pensions'!L41</f>
        <v>765213.325381469</v>
      </c>
      <c r="O41" s="8"/>
      <c r="P41" s="55" t="n">
        <f aca="false">'Low pensions'!X41</f>
        <v>17944676.8260222</v>
      </c>
      <c r="Q41" s="42"/>
      <c r="R41" s="55" t="n">
        <f aca="false">'Low SIPA income'!G36</f>
        <v>17156890.6015743</v>
      </c>
      <c r="S41" s="42"/>
      <c r="T41" s="55" t="n">
        <f aca="false">'Low SIPA income'!J36</f>
        <v>65600858.2319945</v>
      </c>
      <c r="U41" s="8"/>
      <c r="V41" s="55" t="n">
        <f aca="false">'Low SIPA income'!F36</f>
        <v>115535.437511298</v>
      </c>
      <c r="W41" s="42"/>
      <c r="X41" s="55" t="n">
        <f aca="false">'Low SIPA income'!M36</f>
        <v>290191.709237464</v>
      </c>
      <c r="Y41" s="8"/>
      <c r="Z41" s="8" t="n">
        <f aca="false">R41+V41-N41-L41-F41</f>
        <v>-4117704.78134071</v>
      </c>
      <c r="AA41" s="8"/>
      <c r="AB41" s="8" t="n">
        <f aca="false">T41-P41-D41</f>
        <v>-51253648.965987</v>
      </c>
      <c r="AC41" s="23"/>
      <c r="AD41" s="8"/>
      <c r="AE41" s="8"/>
      <c r="AF41" s="8" t="n">
        <f aca="false">BA41/100*AF25</f>
        <v>5882090555.16142</v>
      </c>
      <c r="AG41" s="43" t="n">
        <f aca="false">(AF41-AF40)/AF40</f>
        <v>-0.00109498355914203</v>
      </c>
      <c r="AH41" s="43" t="n">
        <f aca="false">(AF41-AF37)/AF37</f>
        <v>0.00402711030374898</v>
      </c>
      <c r="AI41" s="43" t="n">
        <f aca="false">AB41/AF41</f>
        <v>-0.00871350899571121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 t="n">
        <v>11631260</v>
      </c>
      <c r="AV41" s="7"/>
      <c r="AW41" s="7" t="n">
        <f aca="false">(AU41-AU40)/AU40</f>
        <v>-2.67375748297457E-005</v>
      </c>
      <c r="AX41" s="11" t="n">
        <v>6614.1407036596</v>
      </c>
      <c r="AY41" s="43" t="n">
        <f aca="false">(AX41-AX40)/AX40</f>
        <v>-0.00106827454738286</v>
      </c>
      <c r="AZ41" s="7" t="n">
        <f aca="false">AZ40*((1+AY41))</f>
        <v>98.3934683271251</v>
      </c>
      <c r="BA41" s="7" t="n">
        <f aca="false">BA40*(1+AW41)*(1+AY41)</f>
        <v>102.350190184094</v>
      </c>
      <c r="BB41" s="7"/>
      <c r="BC41" s="43" t="n">
        <f aca="false">T48/AF48</f>
        <v>0.00925740558013223</v>
      </c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4" t="n">
        <f aca="false">'Low pensions'!Q42</f>
        <v>99751161.465134</v>
      </c>
      <c r="E42" s="6"/>
      <c r="F42" s="35" t="n">
        <f aca="false">'Low pensions'!I42</f>
        <v>18130954.3732317</v>
      </c>
      <c r="G42" s="54" t="n">
        <f aca="false">'Low pensions'!K42</f>
        <v>400323.361726302</v>
      </c>
      <c r="H42" s="54" t="n">
        <f aca="false">'Low pensions'!V42</f>
        <v>2202461.02173098</v>
      </c>
      <c r="I42" s="54" t="n">
        <f aca="false">'Low pensions'!M42</f>
        <v>12381.1348987516</v>
      </c>
      <c r="J42" s="54" t="n">
        <f aca="false">'Low pensions'!W42</f>
        <v>68117.3511875562</v>
      </c>
      <c r="K42" s="6"/>
      <c r="L42" s="54" t="n">
        <f aca="false">'Low pensions'!N42</f>
        <v>3144377.63998029</v>
      </c>
      <c r="M42" s="35"/>
      <c r="N42" s="54" t="n">
        <f aca="false">'Low pensions'!L42</f>
        <v>773776.280429293</v>
      </c>
      <c r="O42" s="6"/>
      <c r="P42" s="54" t="n">
        <f aca="false">'Low pensions'!X42</f>
        <v>20573279.3156103</v>
      </c>
      <c r="Q42" s="35"/>
      <c r="R42" s="54" t="n">
        <f aca="false">'Low SIPA income'!G37</f>
        <v>13291477.9498582</v>
      </c>
      <c r="S42" s="35"/>
      <c r="T42" s="54" t="n">
        <f aca="false">'Low SIPA income'!J37</f>
        <v>50821117.9362721</v>
      </c>
      <c r="U42" s="6"/>
      <c r="V42" s="54" t="n">
        <f aca="false">'Low SIPA income'!F37</f>
        <v>118184.239361365</v>
      </c>
      <c r="W42" s="35"/>
      <c r="X42" s="54" t="n">
        <f aca="false">'Low SIPA income'!M37</f>
        <v>296844.735814067</v>
      </c>
      <c r="Y42" s="6"/>
      <c r="Z42" s="6" t="n">
        <f aca="false">R42+V42-N42-L42-F42</f>
        <v>-8639446.10442172</v>
      </c>
      <c r="AA42" s="6"/>
      <c r="AB42" s="6" t="n">
        <f aca="false">T42-P42-D42</f>
        <v>-69503322.8444721</v>
      </c>
      <c r="AC42" s="23"/>
      <c r="AD42" s="6"/>
      <c r="AE42" s="6"/>
      <c r="AF42" s="6" t="n">
        <f aca="false">BA42/100*AF25</f>
        <v>5834276951.99934</v>
      </c>
      <c r="AG42" s="36" t="n">
        <f aca="false">(AF42-AF41)/AF41</f>
        <v>-0.00812867512216797</v>
      </c>
      <c r="AH42" s="36"/>
      <c r="AI42" s="36" t="n">
        <f aca="false">AB42/AF42</f>
        <v>-0.0119129282713695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 t="n">
        <v>11629663</v>
      </c>
      <c r="AV42" s="5"/>
      <c r="AW42" s="5" t="n">
        <f aca="false">(AU42-AU41)/AU41</f>
        <v>-0.00013730240747778</v>
      </c>
      <c r="AX42" s="10" t="n">
        <v>6561.2773818479</v>
      </c>
      <c r="AY42" s="36" t="n">
        <f aca="false">(AX42-AX41)/AX41</f>
        <v>-0.00799247010007679</v>
      </c>
      <c r="AZ42" s="5" t="n">
        <f aca="false">AZ41*((1+AY42))</f>
        <v>97.6070614734777</v>
      </c>
      <c r="BA42" s="5" t="n">
        <f aca="false">BA41*(1+AW42)*(1+AY42)</f>
        <v>101.518218739395</v>
      </c>
      <c r="BB42" s="5"/>
      <c r="BC42" s="36" t="n">
        <f aca="false">T49/AF49</f>
        <v>0.010945498482373</v>
      </c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5" t="n">
        <f aca="false">'Low pensions'!Q43</f>
        <v>100695881.53234</v>
      </c>
      <c r="E43" s="8"/>
      <c r="F43" s="42" t="n">
        <f aca="false">'Low pensions'!I43</f>
        <v>18302668.4283103</v>
      </c>
      <c r="G43" s="55" t="n">
        <f aca="false">'Low pensions'!K43</f>
        <v>426294.987749725</v>
      </c>
      <c r="H43" s="55" t="n">
        <f aca="false">'Low pensions'!V43</f>
        <v>2345349.24524333</v>
      </c>
      <c r="I43" s="55" t="n">
        <f aca="false">'Low pensions'!M43</f>
        <v>13184.3810644245</v>
      </c>
      <c r="J43" s="55" t="n">
        <f aca="false">'Low pensions'!W43</f>
        <v>72536.5745951544</v>
      </c>
      <c r="K43" s="8"/>
      <c r="L43" s="55" t="n">
        <f aca="false">'Low pensions'!N43</f>
        <v>2705177.96370399</v>
      </c>
      <c r="M43" s="42"/>
      <c r="N43" s="55" t="n">
        <f aca="false">'Low pensions'!L43</f>
        <v>783002.410238441</v>
      </c>
      <c r="O43" s="8"/>
      <c r="P43" s="55" t="n">
        <f aca="false">'Low pensions'!X43</f>
        <v>18345029.5516067</v>
      </c>
      <c r="Q43" s="42"/>
      <c r="R43" s="55" t="n">
        <f aca="false">'Low SIPA income'!G38</f>
        <v>15866817.7711077</v>
      </c>
      <c r="S43" s="42"/>
      <c r="T43" s="55" t="n">
        <f aca="false">'Low SIPA income'!J38</f>
        <v>60668152.9519002</v>
      </c>
      <c r="U43" s="8"/>
      <c r="V43" s="55" t="n">
        <f aca="false">'Low SIPA income'!F38</f>
        <v>120572.885715428</v>
      </c>
      <c r="W43" s="42"/>
      <c r="X43" s="55" t="n">
        <f aca="false">'Low SIPA income'!M38</f>
        <v>302844.326789621</v>
      </c>
      <c r="Y43" s="8"/>
      <c r="Z43" s="8" t="n">
        <f aca="false">R43+V43-N43-L43-F43</f>
        <v>-5803458.1454296</v>
      </c>
      <c r="AA43" s="8"/>
      <c r="AB43" s="8" t="n">
        <f aca="false">T43-P43-D43</f>
        <v>-58372758.1320463</v>
      </c>
      <c r="AC43" s="23"/>
      <c r="AD43" s="8"/>
      <c r="AE43" s="8"/>
      <c r="AF43" s="8" t="n">
        <f aca="false">BA43/100*AF25</f>
        <v>5856487037.35255</v>
      </c>
      <c r="AG43" s="43" t="n">
        <f aca="false">(AF43-AF42)/AF42</f>
        <v>0.00380682739882638</v>
      </c>
      <c r="AH43" s="43"/>
      <c r="AI43" s="43" t="n">
        <f aca="false">AB43/AF43</f>
        <v>-0.00996719667605273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 t="n">
        <v>11627932</v>
      </c>
      <c r="AV43" s="7"/>
      <c r="AW43" s="7" t="n">
        <f aca="false">(AU43-AU42)/AU42</f>
        <v>-0.000148843521949002</v>
      </c>
      <c r="AX43" s="11" t="n">
        <v>6587.2354996881</v>
      </c>
      <c r="AY43" s="43" t="n">
        <f aca="false">(AX43-AX42)/AX42</f>
        <v>0.00395625978441559</v>
      </c>
      <c r="AZ43" s="7" t="n">
        <f aca="false">AZ42*((1+AY43))</f>
        <v>97.9932203654602</v>
      </c>
      <c r="BA43" s="7" t="n">
        <f aca="false">BA42*(1+AW43)*(1+AY43)</f>
        <v>101.904681075972</v>
      </c>
      <c r="BB43" s="7"/>
      <c r="BC43" s="43" t="n">
        <f aca="false">T50/AF50</f>
        <v>0.00924480683208904</v>
      </c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5" t="n">
        <f aca="false">'Low pensions'!Q44</f>
        <v>102070031.435071</v>
      </c>
      <c r="E44" s="8"/>
      <c r="F44" s="42" t="n">
        <f aca="false">'Low pensions'!I44</f>
        <v>18552436.4392532</v>
      </c>
      <c r="G44" s="55" t="n">
        <f aca="false">'Low pensions'!K44</f>
        <v>465709.988231143</v>
      </c>
      <c r="H44" s="55" t="n">
        <f aca="false">'Low pensions'!V44</f>
        <v>2562198.94858685</v>
      </c>
      <c r="I44" s="55" t="n">
        <f aca="false">'Low pensions'!M44</f>
        <v>14403.4016978704</v>
      </c>
      <c r="J44" s="55" t="n">
        <f aca="false">'Low pensions'!W44</f>
        <v>79243.2664511398</v>
      </c>
      <c r="K44" s="8"/>
      <c r="L44" s="55" t="n">
        <f aca="false">'Low pensions'!N44</f>
        <v>2634854.03341183</v>
      </c>
      <c r="M44" s="42"/>
      <c r="N44" s="55" t="n">
        <f aca="false">'Low pensions'!L44</f>
        <v>795656.962249812</v>
      </c>
      <c r="O44" s="8"/>
      <c r="P44" s="55" t="n">
        <f aca="false">'Low pensions'!X44</f>
        <v>18049739.9544848</v>
      </c>
      <c r="Q44" s="42"/>
      <c r="R44" s="55" t="n">
        <f aca="false">'Low SIPA income'!G39</f>
        <v>13889320.3289691</v>
      </c>
      <c r="S44" s="42"/>
      <c r="T44" s="55" t="n">
        <f aca="false">'Low SIPA income'!J39</f>
        <v>53107020.0888181</v>
      </c>
      <c r="U44" s="8"/>
      <c r="V44" s="55" t="n">
        <f aca="false">'Low SIPA income'!F39</f>
        <v>121626.018212787</v>
      </c>
      <c r="W44" s="42"/>
      <c r="X44" s="55" t="n">
        <f aca="false">'Low SIPA income'!M39</f>
        <v>305489.491996463</v>
      </c>
      <c r="Y44" s="8"/>
      <c r="Z44" s="8" t="n">
        <f aca="false">R44+V44-N44-L44-F44</f>
        <v>-7972001.087733</v>
      </c>
      <c r="AA44" s="8"/>
      <c r="AB44" s="8" t="n">
        <f aca="false">T44-P44-D44</f>
        <v>-67012751.3007373</v>
      </c>
      <c r="AC44" s="23"/>
      <c r="AD44" s="8"/>
      <c r="AE44" s="8"/>
      <c r="AF44" s="8" t="n">
        <f aca="false">BA44/100*AF25</f>
        <v>5850957402.59066</v>
      </c>
      <c r="AG44" s="43" t="n">
        <f aca="false">(AF44-AF43)/AF43</f>
        <v>-0.000944189703934351</v>
      </c>
      <c r="AH44" s="43"/>
      <c r="AI44" s="43" t="n">
        <f aca="false">AB44/AF44</f>
        <v>-0.01145329673244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 t="n">
        <v>11666206</v>
      </c>
      <c r="AV44" s="7"/>
      <c r="AW44" s="7" t="n">
        <f aca="false">(AU44-AU43)/AU43</f>
        <v>0.00329155691656952</v>
      </c>
      <c r="AX44" s="11" t="n">
        <v>6559.4251784371</v>
      </c>
      <c r="AY44" s="43" t="n">
        <f aca="false">(AX44-AX43)/AX43</f>
        <v>-0.00422185016040754</v>
      </c>
      <c r="AZ44" s="7" t="n">
        <f aca="false">AZ43*((1+AY44))</f>
        <v>97.5795076723415</v>
      </c>
      <c r="BA44" s="7" t="n">
        <f aca="false">BA43*(1+AW44)*(1+AY44)</f>
        <v>101.808463725318</v>
      </c>
      <c r="BB44" s="7"/>
      <c r="BC44" s="43" t="n">
        <f aca="false">T51/AF51</f>
        <v>0.0108402314537071</v>
      </c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5" t="n">
        <f aca="false">'Low pensions'!Q45</f>
        <v>103276753.202598</v>
      </c>
      <c r="E45" s="8"/>
      <c r="F45" s="42" t="n">
        <f aca="false">'Low pensions'!I45</f>
        <v>18771772.4047385</v>
      </c>
      <c r="G45" s="55" t="n">
        <f aca="false">'Low pensions'!K45</f>
        <v>481988.074739192</v>
      </c>
      <c r="H45" s="55" t="n">
        <f aca="false">'Low pensions'!V45</f>
        <v>2651756.17774215</v>
      </c>
      <c r="I45" s="55" t="n">
        <f aca="false">'Low pensions'!M45</f>
        <v>14906.8476723463</v>
      </c>
      <c r="J45" s="55" t="n">
        <f aca="false">'Low pensions'!W45</f>
        <v>82013.0776621293</v>
      </c>
      <c r="K45" s="8"/>
      <c r="L45" s="55" t="n">
        <f aca="false">'Low pensions'!N45</f>
        <v>2682476.97254762</v>
      </c>
      <c r="M45" s="42"/>
      <c r="N45" s="55" t="n">
        <f aca="false">'Low pensions'!L45</f>
        <v>806534.976475369</v>
      </c>
      <c r="O45" s="8"/>
      <c r="P45" s="55" t="n">
        <f aca="false">'Low pensions'!X45</f>
        <v>18356703.2367863</v>
      </c>
      <c r="Q45" s="42"/>
      <c r="R45" s="55" t="n">
        <f aca="false">'Low SIPA income'!G40</f>
        <v>16587054.4952054</v>
      </c>
      <c r="S45" s="42" t="n">
        <f aca="false">SUM(T42:T45)/AVERAGE(AF42:AF45)</f>
        <v>0.0389332187182059</v>
      </c>
      <c r="T45" s="55" t="n">
        <f aca="false">'Low SIPA income'!J40</f>
        <v>63422040.490629</v>
      </c>
      <c r="U45" s="8"/>
      <c r="V45" s="55" t="n">
        <f aca="false">'Low SIPA income'!F40</f>
        <v>116462.151359635</v>
      </c>
      <c r="W45" s="42"/>
      <c r="X45" s="55" t="n">
        <f aca="false">'Low SIPA income'!M40</f>
        <v>292519.34724547</v>
      </c>
      <c r="Y45" s="8"/>
      <c r="Z45" s="8" t="n">
        <f aca="false">R45+V45-N45-L45-F45</f>
        <v>-5557267.70719644</v>
      </c>
      <c r="AA45" s="8"/>
      <c r="AB45" s="8" t="n">
        <f aca="false">T45-P45-D45</f>
        <v>-58211415.9487557</v>
      </c>
      <c r="AC45" s="23"/>
      <c r="AD45" s="8"/>
      <c r="AE45" s="8"/>
      <c r="AF45" s="8" t="n">
        <f aca="false">BA45/100*AF25</f>
        <v>5884888477.43294</v>
      </c>
      <c r="AG45" s="43" t="n">
        <f aca="false">(AF45-AF44)/AF44</f>
        <v>0.00579923463931893</v>
      </c>
      <c r="AH45" s="43" t="n">
        <f aca="false">(AF45-AF41)/AF41</f>
        <v>0.000475668003626262</v>
      </c>
      <c r="AI45" s="43" t="n">
        <f aca="false">AB45/AF45</f>
        <v>-0.00989167699132817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 t="n">
        <v>11665397</v>
      </c>
      <c r="AV45" s="7"/>
      <c r="AW45" s="7" t="n">
        <f aca="false">(AU45-AU44)/AU44</f>
        <v>-6.93455953032203E-005</v>
      </c>
      <c r="AX45" s="11" t="n">
        <v>6597.9223609998</v>
      </c>
      <c r="AY45" s="43" t="n">
        <f aca="false">(AX45-AX44)/AX44</f>
        <v>0.00586898722303477</v>
      </c>
      <c r="AZ45" s="7" t="n">
        <f aca="false">AZ44*((1+AY45))</f>
        <v>98.1522005561005</v>
      </c>
      <c r="BA45" s="7" t="n">
        <f aca="false">BA44*(1+AW45)*(1+AY45)</f>
        <v>102.39887489473</v>
      </c>
      <c r="BB45" s="7"/>
      <c r="BC45" s="43" t="n">
        <f aca="false">T52/AF52</f>
        <v>0.00942962610324401</v>
      </c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4" t="n">
        <f aca="false">'Low pensions'!Q46</f>
        <v>104166206.367708</v>
      </c>
      <c r="E46" s="6"/>
      <c r="F46" s="35" t="n">
        <f aca="false">'Low pensions'!I46</f>
        <v>18933441.0461545</v>
      </c>
      <c r="G46" s="54" t="n">
        <f aca="false">'Low pensions'!K46</f>
        <v>504352.184564584</v>
      </c>
      <c r="H46" s="54" t="n">
        <f aca="false">'Low pensions'!V46</f>
        <v>2774796.91152229</v>
      </c>
      <c r="I46" s="54" t="n">
        <f aca="false">'Low pensions'!M46</f>
        <v>15598.5211721005</v>
      </c>
      <c r="J46" s="54" t="n">
        <f aca="false">'Low pensions'!W46</f>
        <v>85818.4611811017</v>
      </c>
      <c r="K46" s="6"/>
      <c r="L46" s="54" t="n">
        <f aca="false">'Low pensions'!N46</f>
        <v>3282444.38896714</v>
      </c>
      <c r="M46" s="35"/>
      <c r="N46" s="54" t="n">
        <f aca="false">'Low pensions'!L46</f>
        <v>815391.344458945</v>
      </c>
      <c r="O46" s="6"/>
      <c r="P46" s="54" t="n">
        <f aca="false">'Low pensions'!X46</f>
        <v>21518662.136307</v>
      </c>
      <c r="Q46" s="35"/>
      <c r="R46" s="54" t="n">
        <f aca="false">'Low SIPA income'!G41</f>
        <v>13731685.5876285</v>
      </c>
      <c r="S46" s="35"/>
      <c r="T46" s="54" t="n">
        <f aca="false">'Low SIPA income'!J41</f>
        <v>52504289.9928311</v>
      </c>
      <c r="U46" s="6"/>
      <c r="V46" s="54" t="n">
        <f aca="false">'Low SIPA income'!F41</f>
        <v>121778.631580217</v>
      </c>
      <c r="W46" s="35"/>
      <c r="X46" s="54" t="n">
        <f aca="false">'Low SIPA income'!M41</f>
        <v>305872.812775791</v>
      </c>
      <c r="Y46" s="6"/>
      <c r="Z46" s="6" t="n">
        <f aca="false">R46+V46-N46-L46-F46</f>
        <v>-9177812.56037192</v>
      </c>
      <c r="AA46" s="6"/>
      <c r="AB46" s="6" t="n">
        <f aca="false">T46-P46-D46</f>
        <v>-73180578.5111842</v>
      </c>
      <c r="AC46" s="23"/>
      <c r="AD46" s="6"/>
      <c r="AE46" s="6"/>
      <c r="AF46" s="6" t="n">
        <f aca="false">BA46/100*AF25</f>
        <v>5869200021.06176</v>
      </c>
      <c r="AG46" s="36" t="n">
        <f aca="false">(AF46-AF45)/AF45</f>
        <v>-0.00266588847543005</v>
      </c>
      <c r="AH46" s="36"/>
      <c r="AI46" s="36" t="n">
        <f aca="false">AB46/AF46</f>
        <v>-0.0124685780427612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 t="n">
        <v>11618250</v>
      </c>
      <c r="AV46" s="5"/>
      <c r="AW46" s="5" t="n">
        <f aca="false">(AU46-AU45)/AU45</f>
        <v>-0.00404161127135236</v>
      </c>
      <c r="AX46" s="10" t="n">
        <v>6607.0361074178</v>
      </c>
      <c r="AY46" s="36" t="n">
        <f aca="false">(AX46-AX45)/AX45</f>
        <v>0.00138130549578323</v>
      </c>
      <c r="AZ46" s="5" t="n">
        <f aca="false">AZ45*((1+AY46))</f>
        <v>98.2877787301518</v>
      </c>
      <c r="BA46" s="5" t="n">
        <f aca="false">BA45*(1+AW46)*(1+AY46)</f>
        <v>102.125890914251</v>
      </c>
      <c r="BB46" s="5"/>
      <c r="BC46" s="36" t="n">
        <f aca="false">T53/AF53</f>
        <v>0.0111033986646904</v>
      </c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5" t="n">
        <f aca="false">'Low pensions'!Q47</f>
        <v>104599087.87353</v>
      </c>
      <c r="E47" s="8"/>
      <c r="F47" s="42" t="n">
        <f aca="false">'Low pensions'!I47</f>
        <v>19012122.3839535</v>
      </c>
      <c r="G47" s="55" t="n">
        <f aca="false">'Low pensions'!K47</f>
        <v>506185.530278268</v>
      </c>
      <c r="H47" s="55" t="n">
        <f aca="false">'Low pensions'!V47</f>
        <v>2784883.43871455</v>
      </c>
      <c r="I47" s="55" t="n">
        <f aca="false">'Low pensions'!M47</f>
        <v>15655.2225859258</v>
      </c>
      <c r="J47" s="55" t="n">
        <f aca="false">'Low pensions'!W47</f>
        <v>86130.415630347</v>
      </c>
      <c r="K47" s="8"/>
      <c r="L47" s="55" t="n">
        <f aca="false">'Low pensions'!N47</f>
        <v>2790401.07195069</v>
      </c>
      <c r="M47" s="42"/>
      <c r="N47" s="55" t="n">
        <f aca="false">'Low pensions'!L47</f>
        <v>820524.255569447</v>
      </c>
      <c r="O47" s="8"/>
      <c r="P47" s="55" t="n">
        <f aca="false">'Low pensions'!X47</f>
        <v>18993686.7877095</v>
      </c>
      <c r="Q47" s="42"/>
      <c r="R47" s="55" t="n">
        <f aca="false">'Low SIPA income'!G42</f>
        <v>16158538.4491672</v>
      </c>
      <c r="S47" s="42"/>
      <c r="T47" s="55" t="n">
        <f aca="false">'Low SIPA income'!J42</f>
        <v>61783572.2483875</v>
      </c>
      <c r="U47" s="8"/>
      <c r="V47" s="55" t="n">
        <f aca="false">'Low SIPA income'!F42</f>
        <v>123410.587617776</v>
      </c>
      <c r="W47" s="42"/>
      <c r="X47" s="55" t="n">
        <f aca="false">'Low SIPA income'!M42</f>
        <v>309971.815836159</v>
      </c>
      <c r="Y47" s="8"/>
      <c r="Z47" s="8" t="n">
        <f aca="false">R47+V47-N47-L47-F47</f>
        <v>-6341098.67468867</v>
      </c>
      <c r="AA47" s="8"/>
      <c r="AB47" s="8" t="n">
        <f aca="false">T47-P47-D47</f>
        <v>-61809202.4128523</v>
      </c>
      <c r="AC47" s="23"/>
      <c r="AD47" s="8"/>
      <c r="AE47" s="8"/>
      <c r="AF47" s="8" t="n">
        <f aca="false">BA47/100*AF25</f>
        <v>5834894464.24958</v>
      </c>
      <c r="AG47" s="43" t="n">
        <f aca="false">(AF47-AF46)/AF46</f>
        <v>-0.00584501408864564</v>
      </c>
      <c r="AH47" s="43"/>
      <c r="AI47" s="43" t="n">
        <f aca="false">AB47/AF47</f>
        <v>-0.0105930283386542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 t="n">
        <v>11612612</v>
      </c>
      <c r="AV47" s="7"/>
      <c r="AW47" s="7" t="n">
        <f aca="false">(AU47-AU46)/AU46</f>
        <v>-0.0004852710175801</v>
      </c>
      <c r="AX47" s="11" t="n">
        <v>6571.6068986526</v>
      </c>
      <c r="AY47" s="43" t="n">
        <f aca="false">(AX47-AX46)/AX46</f>
        <v>-0.00536234526180709</v>
      </c>
      <c r="AZ47" s="7" t="n">
        <f aca="false">AZ46*((1+AY47))</f>
        <v>97.7607257255847</v>
      </c>
      <c r="BA47" s="7" t="n">
        <f aca="false">BA46*(1+AW47)*(1+AY47)</f>
        <v>101.528963643041</v>
      </c>
      <c r="BB47" s="7"/>
      <c r="BC47" s="43" t="n">
        <f aca="false">T54/AF54</f>
        <v>0.0094660903330518</v>
      </c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5" t="n">
        <f aca="false">'Low pensions'!Q48</f>
        <v>105314901.138451</v>
      </c>
      <c r="E48" s="8"/>
      <c r="F48" s="42" t="n">
        <f aca="false">'Low pensions'!I48</f>
        <v>19142229.9180955</v>
      </c>
      <c r="G48" s="55" t="n">
        <f aca="false">'Low pensions'!K48</f>
        <v>533200.156493334</v>
      </c>
      <c r="H48" s="55" t="n">
        <f aca="false">'Low pensions'!V48</f>
        <v>2933509.94154651</v>
      </c>
      <c r="I48" s="55" t="n">
        <f aca="false">'Low pensions'!M48</f>
        <v>16490.7264894845</v>
      </c>
      <c r="J48" s="55" t="n">
        <f aca="false">'Low pensions'!W48</f>
        <v>90727.1115942219</v>
      </c>
      <c r="K48" s="8"/>
      <c r="L48" s="55" t="n">
        <f aca="false">'Low pensions'!N48</f>
        <v>2719742.35371047</v>
      </c>
      <c r="M48" s="42"/>
      <c r="N48" s="55" t="n">
        <f aca="false">'Low pensions'!L48</f>
        <v>827481.98059905</v>
      </c>
      <c r="O48" s="8"/>
      <c r="P48" s="55" t="n">
        <f aca="false">'Low pensions'!X48</f>
        <v>18665317.7131156</v>
      </c>
      <c r="Q48" s="42"/>
      <c r="R48" s="55" t="n">
        <f aca="false">'Low SIPA income'!G43</f>
        <v>14197307.7673859</v>
      </c>
      <c r="S48" s="42"/>
      <c r="T48" s="55" t="n">
        <f aca="false">'Low SIPA income'!J43</f>
        <v>54284636.7533995</v>
      </c>
      <c r="U48" s="8"/>
      <c r="V48" s="55" t="n">
        <f aca="false">'Low SIPA income'!F43</f>
        <v>125204.614211142</v>
      </c>
      <c r="W48" s="42"/>
      <c r="X48" s="55" t="n">
        <f aca="false">'Low SIPA income'!M43</f>
        <v>314477.893406476</v>
      </c>
      <c r="Y48" s="8"/>
      <c r="Z48" s="8" t="n">
        <f aca="false">R48+V48-N48-L48-F48</f>
        <v>-8366941.87080799</v>
      </c>
      <c r="AA48" s="8"/>
      <c r="AB48" s="8" t="n">
        <f aca="false">T48-P48-D48</f>
        <v>-69695582.0981673</v>
      </c>
      <c r="AC48" s="23"/>
      <c r="AD48" s="8"/>
      <c r="AE48" s="8"/>
      <c r="AF48" s="8" t="n">
        <f aca="false">BA48/100*AF25</f>
        <v>5863914709.52752</v>
      </c>
      <c r="AG48" s="43" t="n">
        <f aca="false">(AF48-AF47)/AF47</f>
        <v>0.00497356815204576</v>
      </c>
      <c r="AH48" s="43"/>
      <c r="AI48" s="43" t="n">
        <f aca="false">AB48/AF48</f>
        <v>-0.011885504061805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 t="n">
        <v>11696181</v>
      </c>
      <c r="AV48" s="7"/>
      <c r="AW48" s="7" t="n">
        <f aca="false">(AU48-AU47)/AU47</f>
        <v>0.00719639991416229</v>
      </c>
      <c r="AX48" s="11" t="n">
        <v>6557.1036929782</v>
      </c>
      <c r="AY48" s="43" t="n">
        <f aca="false">(AX48-AX47)/AX47</f>
        <v>-0.00220694966970301</v>
      </c>
      <c r="AZ48" s="7" t="n">
        <f aca="false">AZ47*((1+AY48))</f>
        <v>97.5449727242346</v>
      </c>
      <c r="BA48" s="7" t="n">
        <f aca="false">BA47*(1+AW48)*(1+AY48)</f>
        <v>102.033924863127</v>
      </c>
      <c r="BB48" s="7"/>
      <c r="BC48" s="43" t="n">
        <f aca="false">T55/AF55</f>
        <v>0.0111869962844137</v>
      </c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5" t="n">
        <f aca="false">'Low pensions'!Q49</f>
        <v>106001122.312582</v>
      </c>
      <c r="E49" s="8"/>
      <c r="F49" s="42" t="n">
        <f aca="false">'Low pensions'!I49</f>
        <v>19266958.7394481</v>
      </c>
      <c r="G49" s="55" t="n">
        <f aca="false">'Low pensions'!K49</f>
        <v>549783.072999459</v>
      </c>
      <c r="H49" s="55" t="n">
        <f aca="false">'Low pensions'!V49</f>
        <v>3024744.25541184</v>
      </c>
      <c r="I49" s="55" t="n">
        <f aca="false">'Low pensions'!M49</f>
        <v>17003.6001958597</v>
      </c>
      <c r="J49" s="55" t="n">
        <f aca="false">'Low pensions'!W49</f>
        <v>93548.7914044904</v>
      </c>
      <c r="K49" s="8"/>
      <c r="L49" s="55" t="n">
        <f aca="false">'Low pensions'!N49</f>
        <v>2785771.81545225</v>
      </c>
      <c r="M49" s="42"/>
      <c r="N49" s="55" t="n">
        <f aca="false">'Low pensions'!L49</f>
        <v>834269.933030654</v>
      </c>
      <c r="O49" s="8"/>
      <c r="P49" s="55" t="n">
        <f aca="false">'Low pensions'!X49</f>
        <v>19045290.2154935</v>
      </c>
      <c r="Q49" s="42"/>
      <c r="R49" s="55" t="n">
        <f aca="false">'Low SIPA income'!G44</f>
        <v>16876722.3921644</v>
      </c>
      <c r="S49" s="42"/>
      <c r="T49" s="55" t="n">
        <f aca="false">'Low SIPA income'!J44</f>
        <v>64529610.8006606</v>
      </c>
      <c r="U49" s="8"/>
      <c r="V49" s="55" t="n">
        <f aca="false">'Low SIPA income'!F44</f>
        <v>124616.132025967</v>
      </c>
      <c r="W49" s="42"/>
      <c r="X49" s="55" t="n">
        <f aca="false">'Low SIPA income'!M44</f>
        <v>312999.795821437</v>
      </c>
      <c r="Y49" s="8"/>
      <c r="Z49" s="8" t="n">
        <f aca="false">R49+V49-N49-L49-F49</f>
        <v>-5885661.96374072</v>
      </c>
      <c r="AA49" s="8"/>
      <c r="AB49" s="8" t="n">
        <f aca="false">T49-P49-D49</f>
        <v>-60516801.7274145</v>
      </c>
      <c r="AC49" s="23"/>
      <c r="AD49" s="8"/>
      <c r="AE49" s="8"/>
      <c r="AF49" s="8" t="n">
        <f aca="false">BA49/100*AF25</f>
        <v>5895538782.86873</v>
      </c>
      <c r="AG49" s="43" t="n">
        <f aca="false">(AF49-AF48)/AF48</f>
        <v>0.00539299681317539</v>
      </c>
      <c r="AH49" s="43" t="n">
        <f aca="false">(AF49-AF45)/AF45</f>
        <v>0.00180977183792528</v>
      </c>
      <c r="AI49" s="43" t="n">
        <f aca="false">AB49/AF49</f>
        <v>-0.0102648466842868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 t="n">
        <v>11779991</v>
      </c>
      <c r="AV49" s="7"/>
      <c r="AW49" s="7" t="n">
        <f aca="false">(AU49-AU48)/AU48</f>
        <v>0.00716558678426745</v>
      </c>
      <c r="AX49" s="11" t="n">
        <v>6545.5633302036</v>
      </c>
      <c r="AY49" s="43" t="n">
        <f aca="false">(AX49-AX48)/AX48</f>
        <v>-0.00175997869104285</v>
      </c>
      <c r="AZ49" s="7" t="n">
        <f aca="false">AZ48*((1+AY49))</f>
        <v>97.3732956508216</v>
      </c>
      <c r="BA49" s="7" t="n">
        <f aca="false">BA48*(1+AW49)*(1+AY49)</f>
        <v>102.584193494749</v>
      </c>
      <c r="BB49" s="7"/>
      <c r="BC49" s="43" t="n">
        <f aca="false">T56/AF56</f>
        <v>0.0097199816402591</v>
      </c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4" t="n">
        <f aca="false">'Low pensions'!Q50</f>
        <v>107183581.645261</v>
      </c>
      <c r="E50" s="6"/>
      <c r="F50" s="35" t="n">
        <f aca="false">'Low pensions'!I50</f>
        <v>19481884.7201998</v>
      </c>
      <c r="G50" s="54" t="n">
        <f aca="false">'Low pensions'!K50</f>
        <v>571582.755799883</v>
      </c>
      <c r="H50" s="54" t="n">
        <f aca="false">'Low pensions'!V50</f>
        <v>3144679.6782335</v>
      </c>
      <c r="I50" s="54" t="n">
        <f aca="false">'Low pensions'!M50</f>
        <v>17677.8171896869</v>
      </c>
      <c r="J50" s="54" t="n">
        <f aca="false">'Low pensions'!W50</f>
        <v>97258.1343783547</v>
      </c>
      <c r="K50" s="6"/>
      <c r="L50" s="54" t="n">
        <f aca="false">'Low pensions'!N50</f>
        <v>3319829.70112668</v>
      </c>
      <c r="M50" s="35"/>
      <c r="N50" s="54" t="n">
        <f aca="false">'Low pensions'!L50</f>
        <v>845491.122819364</v>
      </c>
      <c r="O50" s="6"/>
      <c r="P50" s="54" t="n">
        <f aca="false">'Low pensions'!X50</f>
        <v>21878254.7984938</v>
      </c>
      <c r="Q50" s="35"/>
      <c r="R50" s="54" t="n">
        <f aca="false">'Low SIPA income'!G45</f>
        <v>14313134.59969</v>
      </c>
      <c r="S50" s="35"/>
      <c r="T50" s="54" t="n">
        <f aca="false">'Low SIPA income'!J45</f>
        <v>54727510.6856227</v>
      </c>
      <c r="U50" s="6"/>
      <c r="V50" s="54" t="n">
        <f aca="false">'Low SIPA income'!F45</f>
        <v>120653.690381675</v>
      </c>
      <c r="W50" s="35"/>
      <c r="X50" s="54" t="n">
        <f aca="false">'Low SIPA income'!M45</f>
        <v>303047.284814601</v>
      </c>
      <c r="Y50" s="6"/>
      <c r="Z50" s="6" t="n">
        <f aca="false">R50+V50-N50-L50-F50</f>
        <v>-9213417.25407415</v>
      </c>
      <c r="AA50" s="6"/>
      <c r="AB50" s="6" t="n">
        <f aca="false">T50-P50-D50</f>
        <v>-74334325.7581317</v>
      </c>
      <c r="AC50" s="23"/>
      <c r="AD50" s="6"/>
      <c r="AE50" s="6"/>
      <c r="AF50" s="6" t="n">
        <f aca="false">BA50/100*AF25</f>
        <v>5919811163.13449</v>
      </c>
      <c r="AG50" s="36" t="n">
        <f aca="false">(AF50-AF49)/AF49</f>
        <v>0.00411707583644218</v>
      </c>
      <c r="AH50" s="36"/>
      <c r="AI50" s="36" t="n">
        <f aca="false">AB50/AF50</f>
        <v>-0.0125568744863092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 t="n">
        <v>11815803</v>
      </c>
      <c r="AV50" s="5"/>
      <c r="AW50" s="5" t="n">
        <f aca="false">(AU50-AU49)/AU49</f>
        <v>0.00304007023434908</v>
      </c>
      <c r="AX50" s="10" t="n">
        <v>6552.5915722297</v>
      </c>
      <c r="AY50" s="36" t="n">
        <f aca="false">(AX50-AX49)/AX49</f>
        <v>0.0010737413529664</v>
      </c>
      <c r="AZ50" s="5" t="n">
        <f aca="false">AZ49*((1+AY50))</f>
        <v>97.4778493850365</v>
      </c>
      <c r="BA50" s="5" t="n">
        <f aca="false">BA49*(1+AW50)*(1+AY50)</f>
        <v>103.006540398987</v>
      </c>
      <c r="BB50" s="5"/>
      <c r="BC50" s="36" t="n">
        <f aca="false">T57/AF57</f>
        <v>0.0114047229666006</v>
      </c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5" t="n">
        <f aca="false">'Low pensions'!Q51</f>
        <v>108005813.828329</v>
      </c>
      <c r="E51" s="8"/>
      <c r="F51" s="42" t="n">
        <f aca="false">'Low pensions'!I51</f>
        <v>19631335.1524199</v>
      </c>
      <c r="G51" s="55" t="n">
        <f aca="false">'Low pensions'!K51</f>
        <v>591063.1973892</v>
      </c>
      <c r="H51" s="55" t="n">
        <f aca="false">'Low pensions'!V51</f>
        <v>3251855.32019844</v>
      </c>
      <c r="I51" s="55" t="n">
        <f aca="false">'Low pensions'!M51</f>
        <v>18280.3050738928</v>
      </c>
      <c r="J51" s="55" t="n">
        <f aca="false">'Low pensions'!W51</f>
        <v>100572.844954591</v>
      </c>
      <c r="K51" s="8"/>
      <c r="L51" s="55" t="n">
        <f aca="false">'Low pensions'!N51</f>
        <v>2774940.82275626</v>
      </c>
      <c r="M51" s="42"/>
      <c r="N51" s="55" t="n">
        <f aca="false">'Low pensions'!L51</f>
        <v>854581.599522691</v>
      </c>
      <c r="O51" s="8"/>
      <c r="P51" s="55" t="n">
        <f aca="false">'Low pensions'!X51</f>
        <v>19100836.9390344</v>
      </c>
      <c r="Q51" s="42"/>
      <c r="R51" s="55" t="n">
        <f aca="false">'Low SIPA income'!G46</f>
        <v>16817190.4520142</v>
      </c>
      <c r="S51" s="42"/>
      <c r="T51" s="55" t="n">
        <f aca="false">'Low SIPA income'!J46</f>
        <v>64301985.2677621</v>
      </c>
      <c r="U51" s="8"/>
      <c r="V51" s="55" t="n">
        <f aca="false">'Low SIPA income'!F46</f>
        <v>124756.188838798</v>
      </c>
      <c r="W51" s="42"/>
      <c r="X51" s="55" t="n">
        <f aca="false">'Low SIPA income'!M46</f>
        <v>313351.578155768</v>
      </c>
      <c r="Y51" s="8"/>
      <c r="Z51" s="8" t="n">
        <f aca="false">R51+V51-N51-L51-F51</f>
        <v>-6318910.93384579</v>
      </c>
      <c r="AA51" s="8"/>
      <c r="AB51" s="8" t="n">
        <f aca="false">T51-P51-D51</f>
        <v>-62804665.4996017</v>
      </c>
      <c r="AC51" s="23"/>
      <c r="AD51" s="8"/>
      <c r="AE51" s="8"/>
      <c r="AF51" s="8" t="n">
        <f aca="false">BA51/100*AF25</f>
        <v>5931790805.60796</v>
      </c>
      <c r="AG51" s="43" t="n">
        <f aca="false">(AF51-AF50)/AF50</f>
        <v>0.00202365280637286</v>
      </c>
      <c r="AH51" s="43"/>
      <c r="AI51" s="43" t="n">
        <f aca="false">AB51/AF51</f>
        <v>-0.0105878085653705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 t="n">
        <v>11881764</v>
      </c>
      <c r="AV51" s="7"/>
      <c r="AW51" s="7" t="n">
        <f aca="false">(AU51-AU50)/AU50</f>
        <v>0.00558243904371121</v>
      </c>
      <c r="AX51" s="11" t="n">
        <v>6529.4017552632</v>
      </c>
      <c r="AY51" s="43" t="n">
        <f aca="false">(AX51-AX50)/AX50</f>
        <v>-0.00353902981909936</v>
      </c>
      <c r="AZ51" s="7" t="n">
        <f aca="false">AZ50*((1+AY51))</f>
        <v>97.1328723693612</v>
      </c>
      <c r="BA51" s="7" t="n">
        <f aca="false">BA50*(1+AW51)*(1+AY51)</f>
        <v>103.214989873541</v>
      </c>
      <c r="BB51" s="7"/>
      <c r="BC51" s="43" t="n">
        <f aca="false">T58/AF58</f>
        <v>0.00987047869363066</v>
      </c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5" t="n">
        <f aca="false">'Low pensions'!Q52</f>
        <v>109105578.39732</v>
      </c>
      <c r="E52" s="8"/>
      <c r="F52" s="42" t="n">
        <f aca="false">'Low pensions'!I52</f>
        <v>19831230.3809946</v>
      </c>
      <c r="G52" s="55" t="n">
        <f aca="false">'Low pensions'!K52</f>
        <v>615702.821672644</v>
      </c>
      <c r="H52" s="55" t="n">
        <f aca="false">'Low pensions'!V52</f>
        <v>3387415.26314147</v>
      </c>
      <c r="I52" s="55" t="n">
        <f aca="false">'Low pensions'!M52</f>
        <v>19042.3553094632</v>
      </c>
      <c r="J52" s="55" t="n">
        <f aca="false">'Low pensions'!W52</f>
        <v>104765.42050953</v>
      </c>
      <c r="K52" s="8"/>
      <c r="L52" s="55" t="n">
        <f aca="false">'Low pensions'!N52</f>
        <v>2740284.98864127</v>
      </c>
      <c r="M52" s="42"/>
      <c r="N52" s="55" t="n">
        <f aca="false">'Low pensions'!L52</f>
        <v>865213.705805719</v>
      </c>
      <c r="O52" s="8"/>
      <c r="P52" s="55" t="n">
        <f aca="false">'Low pensions'!X52</f>
        <v>18979502.3628555</v>
      </c>
      <c r="Q52" s="42"/>
      <c r="R52" s="55" t="n">
        <f aca="false">'Low SIPA income'!G47</f>
        <v>14614279.56466</v>
      </c>
      <c r="S52" s="42"/>
      <c r="T52" s="55" t="n">
        <f aca="false">'Low SIPA income'!J47</f>
        <v>55878964.5599316</v>
      </c>
      <c r="U52" s="8"/>
      <c r="V52" s="55" t="n">
        <f aca="false">'Low SIPA income'!F47</f>
        <v>125003.480247347</v>
      </c>
      <c r="W52" s="42"/>
      <c r="X52" s="55" t="n">
        <f aca="false">'Low SIPA income'!M47</f>
        <v>313972.702877953</v>
      </c>
      <c r="Y52" s="8"/>
      <c r="Z52" s="8" t="n">
        <f aca="false">R52+V52-N52-L52-F52</f>
        <v>-8697446.0305343</v>
      </c>
      <c r="AA52" s="8"/>
      <c r="AB52" s="8" t="n">
        <f aca="false">T52-P52-D52</f>
        <v>-72206116.2002443</v>
      </c>
      <c r="AC52" s="23"/>
      <c r="AD52" s="8"/>
      <c r="AE52" s="8"/>
      <c r="AF52" s="8" t="n">
        <f aca="false">BA52/100*AF25</f>
        <v>5925893980.11316</v>
      </c>
      <c r="AG52" s="43" t="n">
        <f aca="false">(AF52-AF51)/AF51</f>
        <v>-0.000994105437641104</v>
      </c>
      <c r="AH52" s="43"/>
      <c r="AI52" s="43" t="n">
        <f aca="false">AB52/AF52</f>
        <v>-0.0121848477955499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 t="n">
        <v>11881635</v>
      </c>
      <c r="AV52" s="7"/>
      <c r="AW52" s="7" t="n">
        <f aca="false">(AU52-AU51)/AU51</f>
        <v>-1.08569737624817E-005</v>
      </c>
      <c r="AX52" s="11" t="n">
        <v>6522.9816613145</v>
      </c>
      <c r="AY52" s="43" t="n">
        <f aca="false">(AX52-AX51)/AX51</f>
        <v>-0.000983259139097227</v>
      </c>
      <c r="AZ52" s="7" t="n">
        <f aca="false">AZ51*((1+AY52))</f>
        <v>97.0373655848973</v>
      </c>
      <c r="BA52" s="7" t="n">
        <f aca="false">BA51*(1+AW52)*(1+AY52)</f>
        <v>103.112383290861</v>
      </c>
      <c r="BB52" s="7"/>
      <c r="BC52" s="43" t="n">
        <f aca="false">T59/AF59</f>
        <v>0.0117299708105502</v>
      </c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5" t="n">
        <f aca="false">'Low pensions'!Q53</f>
        <v>109686441.990713</v>
      </c>
      <c r="E53" s="8"/>
      <c r="F53" s="42" t="n">
        <f aca="false">'Low pensions'!I53</f>
        <v>19936809.2149069</v>
      </c>
      <c r="G53" s="55" t="n">
        <f aca="false">'Low pensions'!K53</f>
        <v>682865.676660853</v>
      </c>
      <c r="H53" s="55" t="n">
        <f aca="false">'Low pensions'!V53</f>
        <v>3756925.4750407</v>
      </c>
      <c r="I53" s="55" t="n">
        <f aca="false">'Low pensions'!M53</f>
        <v>21119.5570101294</v>
      </c>
      <c r="J53" s="55" t="n">
        <f aca="false">'Low pensions'!W53</f>
        <v>116193.571393011</v>
      </c>
      <c r="K53" s="8"/>
      <c r="L53" s="55" t="n">
        <f aca="false">'Low pensions'!N53</f>
        <v>2760909.50776184</v>
      </c>
      <c r="M53" s="42"/>
      <c r="N53" s="55" t="n">
        <f aca="false">'Low pensions'!L53</f>
        <v>871307.921705932</v>
      </c>
      <c r="O53" s="8"/>
      <c r="P53" s="55" t="n">
        <f aca="false">'Low pensions'!X53</f>
        <v>19120051.6684156</v>
      </c>
      <c r="Q53" s="42"/>
      <c r="R53" s="55" t="n">
        <f aca="false">'Low SIPA income'!G48</f>
        <v>17245946.2105102</v>
      </c>
      <c r="S53" s="42"/>
      <c r="T53" s="55" t="n">
        <f aca="false">'Low SIPA income'!J48</f>
        <v>65941370.0713619</v>
      </c>
      <c r="U53" s="8"/>
      <c r="V53" s="55" t="n">
        <f aca="false">'Low SIPA income'!F48</f>
        <v>128302.777485403</v>
      </c>
      <c r="W53" s="42"/>
      <c r="X53" s="55" t="n">
        <f aca="false">'Low SIPA income'!M48</f>
        <v>322259.586326161</v>
      </c>
      <c r="Y53" s="8"/>
      <c r="Z53" s="8" t="n">
        <f aca="false">R53+V53-N53-L53-F53</f>
        <v>-6194777.65637902</v>
      </c>
      <c r="AA53" s="8"/>
      <c r="AB53" s="8" t="n">
        <f aca="false">T53-P53-D53</f>
        <v>-62865123.5877669</v>
      </c>
      <c r="AC53" s="23"/>
      <c r="AD53" s="8"/>
      <c r="AE53" s="8"/>
      <c r="AF53" s="8" t="n">
        <f aca="false">BA53/100*AF25</f>
        <v>5938845578.97218</v>
      </c>
      <c r="AG53" s="43" t="n">
        <f aca="false">(AF53-AF52)/AF52</f>
        <v>0.00218559408968343</v>
      </c>
      <c r="AH53" s="43" t="n">
        <f aca="false">(AF53-AF49)/AF49</f>
        <v>0.00734568929124742</v>
      </c>
      <c r="AI53" s="43" t="n">
        <f aca="false">AB53/AF53</f>
        <v>-0.0105854113820294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 t="n">
        <v>11877882</v>
      </c>
      <c r="AV53" s="7"/>
      <c r="AW53" s="7" t="n">
        <f aca="false">(AU53-AU52)/AU52</f>
        <v>-0.000315865619504386</v>
      </c>
      <c r="AX53" s="11" t="n">
        <v>6539.3037927242</v>
      </c>
      <c r="AY53" s="43" t="n">
        <f aca="false">(AX53-AX52)/AX52</f>
        <v>0.00250225008396096</v>
      </c>
      <c r="AZ53" s="7" t="n">
        <f aca="false">AZ52*((1+AY53))</f>
        <v>97.2801773410794</v>
      </c>
      <c r="BA53" s="7" t="n">
        <f aca="false">BA52*(1+AW53)*(1+AY53)</f>
        <v>103.337745106355</v>
      </c>
      <c r="BB53" s="7"/>
      <c r="BC53" s="43" t="n">
        <f aca="false">T60/AF60</f>
        <v>0.0101580325717716</v>
      </c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4" t="n">
        <f aca="false">'Low pensions'!Q54</f>
        <v>110508733.45603</v>
      </c>
      <c r="E54" s="6"/>
      <c r="F54" s="35" t="n">
        <f aca="false">'Low pensions'!I54</f>
        <v>20086270.4223773</v>
      </c>
      <c r="G54" s="54" t="n">
        <f aca="false">'Low pensions'!K54</f>
        <v>736422.727444929</v>
      </c>
      <c r="H54" s="54" t="n">
        <f aca="false">'Low pensions'!V54</f>
        <v>4051580.56657004</v>
      </c>
      <c r="I54" s="54" t="n">
        <f aca="false">'Low pensions'!M54</f>
        <v>22775.9606426269</v>
      </c>
      <c r="J54" s="54" t="n">
        <f aca="false">'Low pensions'!W54</f>
        <v>125306.61546093</v>
      </c>
      <c r="K54" s="6"/>
      <c r="L54" s="54" t="n">
        <f aca="false">'Low pensions'!N54</f>
        <v>3322966.68419079</v>
      </c>
      <c r="M54" s="35"/>
      <c r="N54" s="54" t="n">
        <f aca="false">'Low pensions'!L54</f>
        <v>878966.967947781</v>
      </c>
      <c r="O54" s="6"/>
      <c r="P54" s="54" t="n">
        <f aca="false">'Low pensions'!X54</f>
        <v>22078706.8414515</v>
      </c>
      <c r="Q54" s="35"/>
      <c r="R54" s="54" t="n">
        <f aca="false">'Low SIPA income'!G49</f>
        <v>14749732.4695643</v>
      </c>
      <c r="S54" s="35"/>
      <c r="T54" s="54" t="n">
        <f aca="false">'Low SIPA income'!J49</f>
        <v>56396880.4817668</v>
      </c>
      <c r="U54" s="6"/>
      <c r="V54" s="54" t="n">
        <f aca="false">'Low SIPA income'!F49</f>
        <v>124697.663026958</v>
      </c>
      <c r="W54" s="35"/>
      <c r="X54" s="54" t="n">
        <f aca="false">'Low SIPA income'!M49</f>
        <v>313204.578189885</v>
      </c>
      <c r="Y54" s="6"/>
      <c r="Z54" s="6" t="n">
        <f aca="false">R54+V54-N54-L54-F54</f>
        <v>-9413773.94192466</v>
      </c>
      <c r="AA54" s="6"/>
      <c r="AB54" s="6" t="n">
        <f aca="false">T54-P54-D54</f>
        <v>-76190559.8157151</v>
      </c>
      <c r="AC54" s="23"/>
      <c r="AD54" s="6"/>
      <c r="AE54" s="6"/>
      <c r="AF54" s="6" t="n">
        <f aca="false">BA54/100*AF25</f>
        <v>5957779663.78067</v>
      </c>
      <c r="AG54" s="36" t="n">
        <f aca="false">(AF54-AF53)/AF53</f>
        <v>0.0031881759774195</v>
      </c>
      <c r="AH54" s="36"/>
      <c r="AI54" s="36" t="n">
        <f aca="false">AB54/AF54</f>
        <v>-0.0127884151672985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 t="n">
        <v>11916429</v>
      </c>
      <c r="AV54" s="5"/>
      <c r="AW54" s="5" t="n">
        <f aca="false">(AU54-AU53)/AU53</f>
        <v>0.00324527554659997</v>
      </c>
      <c r="AX54" s="10" t="n">
        <v>6538.9316091332</v>
      </c>
      <c r="AY54" s="36" t="n">
        <f aca="false">(AX54-AX53)/AX53</f>
        <v>-5.69148647619289E-005</v>
      </c>
      <c r="AZ54" s="5" t="n">
        <f aca="false">AZ53*((1+AY54))</f>
        <v>97.2746406529421</v>
      </c>
      <c r="BA54" s="5" t="n">
        <f aca="false">BA53*(1+AW54)*(1+AY54)</f>
        <v>103.667204022864</v>
      </c>
      <c r="BB54" s="5"/>
      <c r="BC54" s="36" t="n">
        <f aca="false">T61/AF61</f>
        <v>0.0118577547977574</v>
      </c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5" t="n">
        <f aca="false">'Low pensions'!Q55</f>
        <v>111004716.340291</v>
      </c>
      <c r="E55" s="8"/>
      <c r="F55" s="42" t="n">
        <f aca="false">'Low pensions'!I55</f>
        <v>20176421.1826527</v>
      </c>
      <c r="G55" s="55" t="n">
        <f aca="false">'Low pensions'!K55</f>
        <v>840136.952611737</v>
      </c>
      <c r="H55" s="55" t="n">
        <f aca="false">'Low pensions'!V55</f>
        <v>4622185.63279423</v>
      </c>
      <c r="I55" s="55" t="n">
        <f aca="false">'Low pensions'!M55</f>
        <v>25983.6170910846</v>
      </c>
      <c r="J55" s="55" t="n">
        <f aca="false">'Low pensions'!W55</f>
        <v>142954.194828687</v>
      </c>
      <c r="K55" s="8"/>
      <c r="L55" s="55" t="n">
        <f aca="false">'Low pensions'!N55</f>
        <v>2728246.88479189</v>
      </c>
      <c r="M55" s="42"/>
      <c r="N55" s="55" t="n">
        <f aca="false">'Low pensions'!L55</f>
        <v>885267.543213516</v>
      </c>
      <c r="O55" s="8"/>
      <c r="P55" s="55" t="n">
        <f aca="false">'Low pensions'!X55</f>
        <v>19027366.8813334</v>
      </c>
      <c r="Q55" s="42"/>
      <c r="R55" s="55" t="n">
        <f aca="false">'Low SIPA income'!G50</f>
        <v>17431924.3895356</v>
      </c>
      <c r="S55" s="42"/>
      <c r="T55" s="55" t="n">
        <f aca="false">'Low SIPA income'!J50</f>
        <v>66652473.7579104</v>
      </c>
      <c r="U55" s="8"/>
      <c r="V55" s="55" t="n">
        <f aca="false">'Low SIPA income'!F50</f>
        <v>122689.502603926</v>
      </c>
      <c r="W55" s="42"/>
      <c r="X55" s="55" t="n">
        <f aca="false">'Low SIPA income'!M50</f>
        <v>308160.658175946</v>
      </c>
      <c r="Y55" s="8"/>
      <c r="Z55" s="8" t="n">
        <f aca="false">R55+V55-N55-L55-F55</f>
        <v>-6235321.71851856</v>
      </c>
      <c r="AA55" s="8"/>
      <c r="AB55" s="8" t="n">
        <f aca="false">T55-P55-D55</f>
        <v>-63379609.4637138</v>
      </c>
      <c r="AC55" s="23"/>
      <c r="AD55" s="8"/>
      <c r="AE55" s="8"/>
      <c r="AF55" s="8" t="n">
        <f aca="false">BA55/100*AF25</f>
        <v>5958031276.97234</v>
      </c>
      <c r="AG55" s="43" t="n">
        <f aca="false">(AF55-AF54)/AF54</f>
        <v>4.2232711827843E-005</v>
      </c>
      <c r="AH55" s="43"/>
      <c r="AI55" s="43" t="n">
        <f aca="false">AB55/AF55</f>
        <v>-0.0106376765272573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 t="n">
        <v>11925014</v>
      </c>
      <c r="AV55" s="7"/>
      <c r="AW55" s="7" t="n">
        <f aca="false">(AU55-AU54)/AU54</f>
        <v>0.000720433948794559</v>
      </c>
      <c r="AX55" s="11" t="n">
        <v>6534.5000902441</v>
      </c>
      <c r="AY55" s="43" t="n">
        <f aca="false">(AX55-AX54)/AX54</f>
        <v>-0.000677712989521228</v>
      </c>
      <c r="AZ55" s="7" t="n">
        <f aca="false">AZ54*((1+AY55))</f>
        <v>97.2087163654205</v>
      </c>
      <c r="BA55" s="7" t="n">
        <f aca="false">BA54*(1+AW55)*(1+AY55)</f>
        <v>103.671582170017</v>
      </c>
      <c r="BB55" s="7"/>
      <c r="BC55" s="43" t="n">
        <f aca="false">T62/AF62</f>
        <v>0.0100814578061487</v>
      </c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5" t="n">
        <f aca="false">'Low pensions'!Q56</f>
        <v>111834123.086351</v>
      </c>
      <c r="E56" s="8"/>
      <c r="F56" s="42" t="n">
        <f aca="false">'Low pensions'!I56</f>
        <v>20327175.6766234</v>
      </c>
      <c r="G56" s="55" t="n">
        <f aca="false">'Low pensions'!K56</f>
        <v>890028.105133512</v>
      </c>
      <c r="H56" s="55" t="n">
        <f aca="false">'Low pensions'!V56</f>
        <v>4896672.03369923</v>
      </c>
      <c r="I56" s="55" t="n">
        <f aca="false">'Low pensions'!M56</f>
        <v>27526.6424268096</v>
      </c>
      <c r="J56" s="55" t="n">
        <f aca="false">'Low pensions'!W56</f>
        <v>151443.46495977</v>
      </c>
      <c r="K56" s="8"/>
      <c r="L56" s="55" t="n">
        <f aca="false">'Low pensions'!N56</f>
        <v>2732296.47731621</v>
      </c>
      <c r="M56" s="42"/>
      <c r="N56" s="55" t="n">
        <f aca="false">'Low pensions'!L56</f>
        <v>893904.965396222</v>
      </c>
      <c r="O56" s="8"/>
      <c r="P56" s="55" t="n">
        <f aca="false">'Low pensions'!X56</f>
        <v>19095900.7845908</v>
      </c>
      <c r="Q56" s="42"/>
      <c r="R56" s="55" t="n">
        <f aca="false">'Low SIPA income'!G51</f>
        <v>15091147.2371016</v>
      </c>
      <c r="S56" s="42"/>
      <c r="T56" s="55" t="n">
        <f aca="false">'Low SIPA income'!J51</f>
        <v>57702309.436444</v>
      </c>
      <c r="U56" s="8"/>
      <c r="V56" s="55" t="n">
        <f aca="false">'Low SIPA income'!F51</f>
        <v>122463.526730746</v>
      </c>
      <c r="W56" s="42"/>
      <c r="X56" s="55" t="n">
        <f aca="false">'Low SIPA income'!M51</f>
        <v>307593.07193317</v>
      </c>
      <c r="Y56" s="8"/>
      <c r="Z56" s="8" t="n">
        <f aca="false">R56+V56-N56-L56-F56</f>
        <v>-8739766.35550349</v>
      </c>
      <c r="AA56" s="8"/>
      <c r="AB56" s="8" t="n">
        <f aca="false">T56-P56-D56</f>
        <v>-73227714.4344979</v>
      </c>
      <c r="AC56" s="23"/>
      <c r="AD56" s="8"/>
      <c r="AE56" s="8"/>
      <c r="AF56" s="8" t="n">
        <f aca="false">BA56/100*AF25</f>
        <v>5936462801.2719</v>
      </c>
      <c r="AG56" s="43" t="n">
        <f aca="false">(AF56-AF55)/AF55</f>
        <v>-0.00362006755214567</v>
      </c>
      <c r="AH56" s="43"/>
      <c r="AI56" s="43" t="n">
        <f aca="false">AB56/AF56</f>
        <v>-0.0123352435424692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 t="n">
        <v>11932895</v>
      </c>
      <c r="AV56" s="7"/>
      <c r="AW56" s="7" t="n">
        <f aca="false">(AU56-AU55)/AU55</f>
        <v>0.000660879727269083</v>
      </c>
      <c r="AX56" s="11" t="n">
        <v>6506.5447150012</v>
      </c>
      <c r="AY56" s="43" t="n">
        <f aca="false">(AX56-AX55)/AX55</f>
        <v>-0.00427811995666463</v>
      </c>
      <c r="AZ56" s="7" t="n">
        <f aca="false">AZ55*((1+AY56))</f>
        <v>96.7928458159759</v>
      </c>
      <c r="BA56" s="7" t="n">
        <f aca="false">BA55*(1+AW56)*(1+AY56)</f>
        <v>103.296284039324</v>
      </c>
      <c r="BB56" s="7"/>
      <c r="BC56" s="43" t="n">
        <f aca="false">T63/AF63</f>
        <v>0.0119005977788419</v>
      </c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5" t="n">
        <f aca="false">'Low pensions'!Q57</f>
        <v>112609858.069634</v>
      </c>
      <c r="E57" s="8"/>
      <c r="F57" s="42" t="n">
        <f aca="false">'Low pensions'!I57</f>
        <v>20468174.6923846</v>
      </c>
      <c r="G57" s="55" t="n">
        <f aca="false">'Low pensions'!K57</f>
        <v>946900.714955675</v>
      </c>
      <c r="H57" s="55" t="n">
        <f aca="false">'Low pensions'!V57</f>
        <v>5209568.35280805</v>
      </c>
      <c r="I57" s="55" t="n">
        <f aca="false">'Low pensions'!M57</f>
        <v>29285.5891223405</v>
      </c>
      <c r="J57" s="55" t="n">
        <f aca="false">'Low pensions'!W57</f>
        <v>161120.670705404</v>
      </c>
      <c r="K57" s="8"/>
      <c r="L57" s="55" t="n">
        <f aca="false">'Low pensions'!N57</f>
        <v>2732126.59735788</v>
      </c>
      <c r="M57" s="42"/>
      <c r="N57" s="55" t="n">
        <f aca="false">'Low pensions'!L57</f>
        <v>900876.610011339</v>
      </c>
      <c r="O57" s="8"/>
      <c r="P57" s="55" t="n">
        <f aca="false">'Low pensions'!X57</f>
        <v>19133375.2083841</v>
      </c>
      <c r="Q57" s="42"/>
      <c r="R57" s="55" t="n">
        <f aca="false">'Low SIPA income'!G52</f>
        <v>17768504.6582581</v>
      </c>
      <c r="S57" s="42"/>
      <c r="T57" s="55" t="n">
        <f aca="false">'Low SIPA income'!J52</f>
        <v>67939417.5873551</v>
      </c>
      <c r="U57" s="8"/>
      <c r="V57" s="55" t="n">
        <f aca="false">'Low SIPA income'!F52</f>
        <v>131139.866528591</v>
      </c>
      <c r="W57" s="42"/>
      <c r="X57" s="55" t="n">
        <f aca="false">'Low SIPA income'!M52</f>
        <v>329385.536047181</v>
      </c>
      <c r="Y57" s="8"/>
      <c r="Z57" s="8" t="n">
        <f aca="false">R57+V57-N57-L57-F57</f>
        <v>-6201533.3749671</v>
      </c>
      <c r="AA57" s="8"/>
      <c r="AB57" s="8" t="n">
        <f aca="false">T57-P57-D57</f>
        <v>-63803815.6906628</v>
      </c>
      <c r="AC57" s="23"/>
      <c r="AD57" s="8"/>
      <c r="AE57" s="8"/>
      <c r="AF57" s="8" t="n">
        <f aca="false">BA57/100*AF25</f>
        <v>5957130022.91414</v>
      </c>
      <c r="AG57" s="43" t="n">
        <f aca="false">(AF57-AF56)/AF56</f>
        <v>0.00348140337673906</v>
      </c>
      <c r="AH57" s="43" t="n">
        <f aca="false">(AF57-AF53)/AF53</f>
        <v>0.00307878756886604</v>
      </c>
      <c r="AI57" s="43" t="n">
        <f aca="false">AB57/AF57</f>
        <v>-0.010710495732885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 t="n">
        <v>11994521</v>
      </c>
      <c r="AV57" s="7"/>
      <c r="AW57" s="7" t="n">
        <f aca="false">(AU57-AU56)/AU56</f>
        <v>0.00516437964131923</v>
      </c>
      <c r="AX57" s="11" t="n">
        <v>6495.6506159448</v>
      </c>
      <c r="AY57" s="43" t="n">
        <f aca="false">(AX57-AX56)/AX56</f>
        <v>-0.00167432939195557</v>
      </c>
      <c r="AZ57" s="7" t="n">
        <f aca="false">AZ56*((1+AY57))</f>
        <v>96.6307827092952</v>
      </c>
      <c r="BA57" s="7" t="n">
        <f aca="false">BA56*(1+AW57)*(1+AY57)</f>
        <v>103.655900071383</v>
      </c>
      <c r="BB57" s="7"/>
      <c r="BC57" s="43" t="n">
        <f aca="false">T64/AF64</f>
        <v>0.0102322838535496</v>
      </c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4" t="n">
        <f aca="false">'Low pensions'!Q58</f>
        <v>112879219.749739</v>
      </c>
      <c r="E58" s="6"/>
      <c r="F58" s="35" t="n">
        <f aca="false">'Low pensions'!I58</f>
        <v>20517134.3662385</v>
      </c>
      <c r="G58" s="54" t="n">
        <f aca="false">'Low pensions'!K58</f>
        <v>1046629.0649613</v>
      </c>
      <c r="H58" s="54" t="n">
        <f aca="false">'Low pensions'!V58</f>
        <v>5758244.3099187</v>
      </c>
      <c r="I58" s="54" t="n">
        <f aca="false">'Low pensions'!M58</f>
        <v>32369.9710812772</v>
      </c>
      <c r="J58" s="54" t="n">
        <f aca="false">'Low pensions'!W58</f>
        <v>178090.030203671</v>
      </c>
      <c r="K58" s="6"/>
      <c r="L58" s="54" t="n">
        <f aca="false">'Low pensions'!N58</f>
        <v>3350704.55171784</v>
      </c>
      <c r="M58" s="35"/>
      <c r="N58" s="54" t="n">
        <f aca="false">'Low pensions'!L58</f>
        <v>905382.38150543</v>
      </c>
      <c r="O58" s="6"/>
      <c r="P58" s="54" t="n">
        <f aca="false">'Low pensions'!X58</f>
        <v>22367968.5794968</v>
      </c>
      <c r="Q58" s="35"/>
      <c r="R58" s="54" t="n">
        <f aca="false">'Low SIPA income'!G53</f>
        <v>15402886.7033905</v>
      </c>
      <c r="S58" s="35"/>
      <c r="T58" s="54" t="n">
        <f aca="false">'Low SIPA income'!J53</f>
        <v>58894272.304789</v>
      </c>
      <c r="U58" s="6"/>
      <c r="V58" s="54" t="n">
        <f aca="false">'Low SIPA income'!F53</f>
        <v>131903.62793037</v>
      </c>
      <c r="W58" s="35"/>
      <c r="X58" s="54" t="n">
        <f aca="false">'Low SIPA income'!M53</f>
        <v>331303.884489928</v>
      </c>
      <c r="Y58" s="6"/>
      <c r="Z58" s="6" t="n">
        <f aca="false">R58+V58-N58-L58-F58</f>
        <v>-9238430.96814094</v>
      </c>
      <c r="AA58" s="6"/>
      <c r="AB58" s="6" t="n">
        <f aca="false">T58-P58-D58</f>
        <v>-76352916.0244467</v>
      </c>
      <c r="AC58" s="23"/>
      <c r="AD58" s="6"/>
      <c r="AE58" s="6"/>
      <c r="AF58" s="6" t="n">
        <f aca="false">BA58/100*AF25</f>
        <v>5966708822.62205</v>
      </c>
      <c r="AG58" s="36" t="n">
        <f aca="false">(AF58-AF57)/AF57</f>
        <v>0.00160795545355964</v>
      </c>
      <c r="AH58" s="36"/>
      <c r="AI58" s="36" t="n">
        <f aca="false">AB58/AF58</f>
        <v>-0.012796487694349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 t="n">
        <v>12018877</v>
      </c>
      <c r="AV58" s="5"/>
      <c r="AW58" s="5" t="n">
        <f aca="false">(AU58-AU57)/AU57</f>
        <v>0.00203059380195341</v>
      </c>
      <c r="AX58" s="10" t="n">
        <v>6492.9108682115</v>
      </c>
      <c r="AY58" s="36" t="n">
        <f aca="false">(AX58-AX57)/AX57</f>
        <v>-0.000421781880721003</v>
      </c>
      <c r="AZ58" s="5" t="n">
        <f aca="false">AZ57*((1+AY58))</f>
        <v>96.5900255960285</v>
      </c>
      <c r="BA58" s="5" t="n">
        <f aca="false">BA57*(1+AW58)*(1+AY58)</f>
        <v>103.822574141196</v>
      </c>
      <c r="BB58" s="5"/>
      <c r="BC58" s="36" t="n">
        <f aca="false">T65/AF65</f>
        <v>0.0119189922755817</v>
      </c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5" t="n">
        <f aca="false">'Low pensions'!Q59</f>
        <v>113010014.905102</v>
      </c>
      <c r="E59" s="8"/>
      <c r="F59" s="42" t="n">
        <f aca="false">'Low pensions'!I59</f>
        <v>20540907.9339775</v>
      </c>
      <c r="G59" s="55" t="n">
        <f aca="false">'Low pensions'!K59</f>
        <v>1125395.78532532</v>
      </c>
      <c r="H59" s="55" t="n">
        <f aca="false">'Low pensions'!V59</f>
        <v>6191595.56542186</v>
      </c>
      <c r="I59" s="55" t="n">
        <f aca="false">'Low pensions'!M59</f>
        <v>34806.0552162472</v>
      </c>
      <c r="J59" s="55" t="n">
        <f aca="false">'Low pensions'!W59</f>
        <v>191492.646353255</v>
      </c>
      <c r="K59" s="8"/>
      <c r="L59" s="55" t="n">
        <f aca="false">'Low pensions'!N59</f>
        <v>2717794.794916</v>
      </c>
      <c r="M59" s="42"/>
      <c r="N59" s="55" t="n">
        <f aca="false">'Low pensions'!L59</f>
        <v>909027.765808001</v>
      </c>
      <c r="O59" s="8"/>
      <c r="P59" s="55" t="n">
        <f aca="false">'Low pensions'!X59</f>
        <v>19103852.6715961</v>
      </c>
      <c r="Q59" s="42"/>
      <c r="R59" s="55" t="n">
        <f aca="false">'Low SIPA income'!G54</f>
        <v>18200612.1280536</v>
      </c>
      <c r="S59" s="42"/>
      <c r="T59" s="55" t="n">
        <f aca="false">'Low SIPA income'!J54</f>
        <v>69591617.9496069</v>
      </c>
      <c r="U59" s="8"/>
      <c r="V59" s="55" t="n">
        <f aca="false">'Low SIPA income'!F54</f>
        <v>128974.63821673</v>
      </c>
      <c r="W59" s="42"/>
      <c r="X59" s="55" t="n">
        <f aca="false">'Low SIPA income'!M54</f>
        <v>323947.106780431</v>
      </c>
      <c r="Y59" s="8"/>
      <c r="Z59" s="8" t="n">
        <f aca="false">R59+V59-N59-L59-F59</f>
        <v>-5838143.72843118</v>
      </c>
      <c r="AA59" s="8"/>
      <c r="AB59" s="8" t="n">
        <f aca="false">T59-P59-D59</f>
        <v>-62522249.6270913</v>
      </c>
      <c r="AC59" s="23"/>
      <c r="AD59" s="8"/>
      <c r="AE59" s="8"/>
      <c r="AF59" s="8" t="n">
        <f aca="false">BA59/100*AF25</f>
        <v>5932804017.46735</v>
      </c>
      <c r="AG59" s="43" t="n">
        <f aca="false">(AF59-AF58)/AF58</f>
        <v>-0.00568232943195515</v>
      </c>
      <c r="AH59" s="43"/>
      <c r="AI59" s="43" t="n">
        <f aca="false">AB59/AF59</f>
        <v>-0.0105383979384813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 t="n">
        <v>11960995</v>
      </c>
      <c r="AV59" s="7"/>
      <c r="AW59" s="7" t="n">
        <f aca="false">(AU59-AU58)/AU58</f>
        <v>-0.00481592414998506</v>
      </c>
      <c r="AX59" s="11" t="n">
        <v>6487.2581528917</v>
      </c>
      <c r="AY59" s="43" t="n">
        <f aca="false">(AX59-AX58)/AX58</f>
        <v>-0.000870598015980066</v>
      </c>
      <c r="AZ59" s="7" t="n">
        <f aca="false">AZ58*((1+AY59))</f>
        <v>96.5059345113812</v>
      </c>
      <c r="BA59" s="7" t="n">
        <f aca="false">BA58*(1+AW59)*(1+AY59)</f>
        <v>103.232620072453</v>
      </c>
      <c r="BB59" s="7"/>
      <c r="BC59" s="43" t="n">
        <f aca="false">T66/AF66</f>
        <v>0.0101570306848826</v>
      </c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5" t="n">
        <f aca="false">'Low pensions'!Q60</f>
        <v>113520249.89593</v>
      </c>
      <c r="E60" s="8"/>
      <c r="F60" s="42" t="n">
        <f aca="false">'Low pensions'!I60</f>
        <v>20633649.1833267</v>
      </c>
      <c r="G60" s="55" t="n">
        <f aca="false">'Low pensions'!K60</f>
        <v>1191631.24835427</v>
      </c>
      <c r="H60" s="55" t="n">
        <f aca="false">'Low pensions'!V60</f>
        <v>6556003.54038613</v>
      </c>
      <c r="I60" s="55" t="n">
        <f aca="false">'Low pensions'!M60</f>
        <v>36854.5746913692</v>
      </c>
      <c r="J60" s="55" t="n">
        <f aca="false">'Low pensions'!W60</f>
        <v>202762.996094416</v>
      </c>
      <c r="K60" s="8"/>
      <c r="L60" s="55" t="n">
        <f aca="false">'Low pensions'!N60</f>
        <v>2722377.61333731</v>
      </c>
      <c r="M60" s="42"/>
      <c r="N60" s="55" t="n">
        <f aca="false">'Low pensions'!L60</f>
        <v>914909.435899373</v>
      </c>
      <c r="O60" s="8"/>
      <c r="P60" s="55" t="n">
        <f aca="false">'Low pensions'!X60</f>
        <v>19159992.1516396</v>
      </c>
      <c r="Q60" s="42"/>
      <c r="R60" s="55" t="n">
        <f aca="false">'Low SIPA income'!G55</f>
        <v>15762626.645355</v>
      </c>
      <c r="S60" s="42"/>
      <c r="T60" s="55" t="n">
        <f aca="false">'Low SIPA income'!J55</f>
        <v>60269769.1521626</v>
      </c>
      <c r="U60" s="8"/>
      <c r="V60" s="55" t="n">
        <f aca="false">'Low SIPA income'!F55</f>
        <v>130269.512040265</v>
      </c>
      <c r="W60" s="42"/>
      <c r="X60" s="55" t="n">
        <f aca="false">'Low SIPA income'!M55</f>
        <v>327199.456502668</v>
      </c>
      <c r="Y60" s="8"/>
      <c r="Z60" s="8" t="n">
        <f aca="false">R60+V60-N60-L60-F60</f>
        <v>-8378040.07516817</v>
      </c>
      <c r="AA60" s="8"/>
      <c r="AB60" s="8" t="n">
        <f aca="false">T60-P60-D60</f>
        <v>-72410472.8954065</v>
      </c>
      <c r="AC60" s="23"/>
      <c r="AD60" s="8"/>
      <c r="AE60" s="8"/>
      <c r="AF60" s="8" t="n">
        <f aca="false">BA60/100*AF25</f>
        <v>5933212827.02397</v>
      </c>
      <c r="AG60" s="43" t="n">
        <f aca="false">(AF60-AF59)/AF59</f>
        <v>6.8906634268564E-005</v>
      </c>
      <c r="AH60" s="43"/>
      <c r="AI60" s="43" t="n">
        <f aca="false">AB60/AF60</f>
        <v>-0.0122042601549028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 t="n">
        <v>12005192</v>
      </c>
      <c r="AV60" s="7"/>
      <c r="AW60" s="7" t="n">
        <f aca="false">(AU60-AU59)/AU59</f>
        <v>0.00369509392822253</v>
      </c>
      <c r="AX60" s="11" t="n">
        <v>6463.8207432352</v>
      </c>
      <c r="AY60" s="43" t="n">
        <f aca="false">(AX60-AX59)/AX59</f>
        <v>-0.00361283751997021</v>
      </c>
      <c r="AZ60" s="7" t="n">
        <f aca="false">AZ59*((1+AY60))</f>
        <v>96.1572742502787</v>
      </c>
      <c r="BA60" s="7" t="n">
        <f aca="false">BA59*(1+AW60)*(1+AY60)</f>
        <v>103.239733484848</v>
      </c>
      <c r="BB60" s="7"/>
      <c r="BC60" s="43" t="n">
        <f aca="false">T67/AF67</f>
        <v>0.0120440393725876</v>
      </c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5" t="n">
        <f aca="false">'Low pensions'!Q61</f>
        <v>113823431.651051</v>
      </c>
      <c r="E61" s="8"/>
      <c r="F61" s="42" t="n">
        <f aca="false">'Low pensions'!I61</f>
        <v>20688756.0561508</v>
      </c>
      <c r="G61" s="55" t="n">
        <f aca="false">'Low pensions'!K61</f>
        <v>1234882.00868749</v>
      </c>
      <c r="H61" s="55" t="n">
        <f aca="false">'Low pensions'!V61</f>
        <v>6793956.46270215</v>
      </c>
      <c r="I61" s="55" t="n">
        <f aca="false">'Low pensions'!M61</f>
        <v>38192.2270728091</v>
      </c>
      <c r="J61" s="55" t="n">
        <f aca="false">'Low pensions'!W61</f>
        <v>210122.36482584</v>
      </c>
      <c r="K61" s="8"/>
      <c r="L61" s="55" t="n">
        <f aca="false">'Low pensions'!N61</f>
        <v>2708460.82106392</v>
      </c>
      <c r="M61" s="42"/>
      <c r="N61" s="55" t="n">
        <f aca="false">'Low pensions'!L61</f>
        <v>919411.243876368</v>
      </c>
      <c r="O61" s="8"/>
      <c r="P61" s="55" t="n">
        <f aca="false">'Low pensions'!X61</f>
        <v>19112545.4696167</v>
      </c>
      <c r="Q61" s="42"/>
      <c r="R61" s="55" t="n">
        <f aca="false">'Low SIPA income'!G56</f>
        <v>18433172.916266</v>
      </c>
      <c r="S61" s="42"/>
      <c r="T61" s="55" t="n">
        <f aca="false">'Low SIPA income'!J56</f>
        <v>70480834.279776</v>
      </c>
      <c r="U61" s="8"/>
      <c r="V61" s="55" t="n">
        <f aca="false">'Low SIPA income'!F56</f>
        <v>134024.652251051</v>
      </c>
      <c r="W61" s="42"/>
      <c r="X61" s="55" t="n">
        <f aca="false">'Low SIPA income'!M56</f>
        <v>336631.286075198</v>
      </c>
      <c r="Y61" s="8"/>
      <c r="Z61" s="8" t="n">
        <f aca="false">R61+V61-N61-L61-F61</f>
        <v>-5749430.55257407</v>
      </c>
      <c r="AA61" s="8"/>
      <c r="AB61" s="8" t="n">
        <f aca="false">T61-P61-D61</f>
        <v>-62455142.8408921</v>
      </c>
      <c r="AC61" s="23"/>
      <c r="AD61" s="8"/>
      <c r="AE61" s="8"/>
      <c r="AF61" s="8" t="n">
        <f aca="false">BA61/100*AF25</f>
        <v>5943859987.14578</v>
      </c>
      <c r="AG61" s="43" t="n">
        <f aca="false">(AF61-AF60)/AF60</f>
        <v>0.00179450163548991</v>
      </c>
      <c r="AH61" s="43" t="n">
        <f aca="false">(AF61-AF57)/AF57</f>
        <v>-0.00222758874110803</v>
      </c>
      <c r="AI61" s="43" t="n">
        <f aca="false">AB61/AF61</f>
        <v>-0.0105075057245557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 t="n">
        <v>11980958</v>
      </c>
      <c r="AV61" s="7"/>
      <c r="AW61" s="7" t="n">
        <f aca="false">(AU61-AU60)/AU60</f>
        <v>-0.00201862660755446</v>
      </c>
      <c r="AX61" s="11" t="n">
        <v>6488.5179751587</v>
      </c>
      <c r="AY61" s="43" t="n">
        <f aca="false">(AX61-AX60)/AX60</f>
        <v>0.00382084109454108</v>
      </c>
      <c r="AZ61" s="7" t="n">
        <f aca="false">AZ60*((1+AY61))</f>
        <v>96.5246759152732</v>
      </c>
      <c r="BA61" s="7" t="n">
        <f aca="false">BA60*(1+AW61)*(1+AY61)</f>
        <v>103.424997355435</v>
      </c>
      <c r="BB61" s="7"/>
      <c r="BC61" s="43" t="n">
        <f aca="false">T68/AF68</f>
        <v>0.0104126016036025</v>
      </c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4" t="n">
        <f aca="false">'Low pensions'!Q62</f>
        <v>113900601.403649</v>
      </c>
      <c r="E62" s="6"/>
      <c r="F62" s="35" t="n">
        <f aca="false">'Low pensions'!I62</f>
        <v>20702782.572161</v>
      </c>
      <c r="G62" s="54" t="n">
        <f aca="false">'Low pensions'!K62</f>
        <v>1315508.42781946</v>
      </c>
      <c r="H62" s="54" t="n">
        <f aca="false">'Low pensions'!V62</f>
        <v>7237539.23212669</v>
      </c>
      <c r="I62" s="54" t="n">
        <f aca="false">'Low pensions'!M62</f>
        <v>40685.8276645192</v>
      </c>
      <c r="J62" s="54" t="n">
        <f aca="false">'Low pensions'!W62</f>
        <v>223841.41955031</v>
      </c>
      <c r="K62" s="6"/>
      <c r="L62" s="54" t="n">
        <f aca="false">'Low pensions'!N62</f>
        <v>3383949.94567107</v>
      </c>
      <c r="M62" s="35"/>
      <c r="N62" s="54" t="n">
        <f aca="false">'Low pensions'!L62</f>
        <v>921916.532636199</v>
      </c>
      <c r="O62" s="6"/>
      <c r="P62" s="54" t="n">
        <f aca="false">'Low pensions'!X62</f>
        <v>22631445.1079203</v>
      </c>
      <c r="Q62" s="35"/>
      <c r="R62" s="54" t="n">
        <f aca="false">'Low SIPA income'!G57</f>
        <v>15728098.5043535</v>
      </c>
      <c r="S62" s="35"/>
      <c r="T62" s="54" t="n">
        <f aca="false">'Low SIPA income'!J57</f>
        <v>60137747.8124307</v>
      </c>
      <c r="U62" s="6"/>
      <c r="V62" s="54" t="n">
        <f aca="false">'Low SIPA income'!F57</f>
        <v>137605.900404575</v>
      </c>
      <c r="W62" s="35"/>
      <c r="X62" s="54" t="n">
        <f aca="false">'Low SIPA income'!M57</f>
        <v>345626.348934357</v>
      </c>
      <c r="Y62" s="6"/>
      <c r="Z62" s="6" t="n">
        <f aca="false">R62+V62-N62-L62-F62</f>
        <v>-9142944.64571026</v>
      </c>
      <c r="AA62" s="6"/>
      <c r="AB62" s="6" t="n">
        <f aca="false">T62-P62-D62</f>
        <v>-76394298.6991381</v>
      </c>
      <c r="AC62" s="23"/>
      <c r="AD62" s="6"/>
      <c r="AE62" s="6"/>
      <c r="AF62" s="6" t="n">
        <f aca="false">BA62/100*AF25</f>
        <v>5965183703.46722</v>
      </c>
      <c r="AG62" s="36" t="n">
        <f aca="false">(AF62-AF61)/AF61</f>
        <v>0.00358751995631783</v>
      </c>
      <c r="AH62" s="36"/>
      <c r="AI62" s="36" t="n">
        <f aca="false">AB62/AF62</f>
        <v>-0.0128066967417507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 t="n">
        <v>12029196</v>
      </c>
      <c r="AV62" s="5"/>
      <c r="AW62" s="5" t="n">
        <f aca="false">(AU62-AU61)/AU61</f>
        <v>0.00402622227704997</v>
      </c>
      <c r="AX62" s="10" t="n">
        <v>6485.6828620604</v>
      </c>
      <c r="AY62" s="36" t="n">
        <f aca="false">(AX62-AX61)/AX61</f>
        <v>-0.00043694309072647</v>
      </c>
      <c r="AZ62" s="5" t="n">
        <f aca="false">AZ61*((1+AY62))</f>
        <v>96.4825001250474</v>
      </c>
      <c r="BA62" s="5" t="n">
        <f aca="false">BA61*(1+AW62)*(1+AY62)</f>
        <v>103.796036597429</v>
      </c>
      <c r="BB62" s="5"/>
      <c r="BC62" s="36" t="n">
        <f aca="false">T69/AF69</f>
        <v>0.0122672542563084</v>
      </c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5" t="n">
        <f aca="false">'Low pensions'!Q63</f>
        <v>114024071.864609</v>
      </c>
      <c r="E63" s="8"/>
      <c r="F63" s="42" t="n">
        <f aca="false">'Low pensions'!I63</f>
        <v>20725224.7899882</v>
      </c>
      <c r="G63" s="55" t="n">
        <f aca="false">'Low pensions'!K63</f>
        <v>1348636.81028812</v>
      </c>
      <c r="H63" s="55" t="n">
        <f aca="false">'Low pensions'!V63</f>
        <v>7419801.81801623</v>
      </c>
      <c r="I63" s="55" t="n">
        <f aca="false">'Low pensions'!M63</f>
        <v>41710.4168130346</v>
      </c>
      <c r="J63" s="55" t="n">
        <f aca="false">'Low pensions'!W63</f>
        <v>229478.406742769</v>
      </c>
      <c r="K63" s="8"/>
      <c r="L63" s="55" t="n">
        <f aca="false">'Low pensions'!N63</f>
        <v>2752777.71093457</v>
      </c>
      <c r="M63" s="42"/>
      <c r="N63" s="55" t="n">
        <f aca="false">'Low pensions'!L63</f>
        <v>924872.879075624</v>
      </c>
      <c r="O63" s="8"/>
      <c r="P63" s="55" t="n">
        <f aca="false">'Low pensions'!X63</f>
        <v>19372554.3272525</v>
      </c>
      <c r="Q63" s="42"/>
      <c r="R63" s="55" t="n">
        <f aca="false">'Low SIPA income'!G58</f>
        <v>18511252.5013274</v>
      </c>
      <c r="S63" s="42"/>
      <c r="T63" s="55" t="n">
        <f aca="false">'Low SIPA income'!J58</f>
        <v>70779378.3405487</v>
      </c>
      <c r="U63" s="8"/>
      <c r="V63" s="55" t="n">
        <f aca="false">'Low SIPA income'!F58</f>
        <v>136462.603429091</v>
      </c>
      <c r="W63" s="42"/>
      <c r="X63" s="55" t="n">
        <f aca="false">'Low SIPA income'!M58</f>
        <v>342754.716553608</v>
      </c>
      <c r="Y63" s="8"/>
      <c r="Z63" s="8" t="n">
        <f aca="false">R63+V63-N63-L63-F63</f>
        <v>-5755160.27524193</v>
      </c>
      <c r="AA63" s="8"/>
      <c r="AB63" s="8" t="n">
        <f aca="false">T63-P63-D63</f>
        <v>-62617247.8513127</v>
      </c>
      <c r="AC63" s="23"/>
      <c r="AD63" s="8"/>
      <c r="AE63" s="8"/>
      <c r="AF63" s="8" t="n">
        <f aca="false">BA63/100*AF25</f>
        <v>5947548153.11776</v>
      </c>
      <c r="AG63" s="43" t="n">
        <f aca="false">(AF63-AF62)/AF62</f>
        <v>-0.00295641362045717</v>
      </c>
      <c r="AH63" s="43"/>
      <c r="AI63" s="43" t="n">
        <f aca="false">AB63/AF63</f>
        <v>-0.0105282456298379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 t="n">
        <v>12017415</v>
      </c>
      <c r="AV63" s="7"/>
      <c r="AW63" s="7" t="n">
        <f aca="false">(AU63-AU62)/AU62</f>
        <v>-0.000979367199603365</v>
      </c>
      <c r="AX63" s="11" t="n">
        <v>6472.8477957282</v>
      </c>
      <c r="AY63" s="43" t="n">
        <f aca="false">(AX63-AX62)/AX62</f>
        <v>-0.00197898457343355</v>
      </c>
      <c r="AZ63" s="7" t="n">
        <f aca="false">AZ62*((1+AY63))</f>
        <v>96.2915627456936</v>
      </c>
      <c r="BA63" s="7" t="n">
        <f aca="false">BA62*(1+AW63)*(1+AY63)</f>
        <v>103.489172581083</v>
      </c>
      <c r="BB63" s="7"/>
      <c r="BC63" s="43" t="n">
        <f aca="false">T70/AF70</f>
        <v>0.0104305858862247</v>
      </c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5" t="n">
        <f aca="false">'Low pensions'!Q64</f>
        <v>113825445.021679</v>
      </c>
      <c r="E64" s="8"/>
      <c r="F64" s="42" t="n">
        <f aca="false">'Low pensions'!I64</f>
        <v>20689122.010095</v>
      </c>
      <c r="G64" s="55" t="n">
        <f aca="false">'Low pensions'!K64</f>
        <v>1442758.9610448</v>
      </c>
      <c r="H64" s="55" t="n">
        <f aca="false">'Low pensions'!V64</f>
        <v>7937634.12095539</v>
      </c>
      <c r="I64" s="55" t="n">
        <f aca="false">'Low pensions'!M64</f>
        <v>44621.4111663343</v>
      </c>
      <c r="J64" s="55" t="n">
        <f aca="false">'Low pensions'!W64</f>
        <v>245493.838792436</v>
      </c>
      <c r="K64" s="8"/>
      <c r="L64" s="55" t="n">
        <f aca="false">'Low pensions'!N64</f>
        <v>2789053.09768989</v>
      </c>
      <c r="M64" s="42"/>
      <c r="N64" s="55" t="n">
        <f aca="false">'Low pensions'!L64</f>
        <v>924900.607548967</v>
      </c>
      <c r="O64" s="8"/>
      <c r="P64" s="55" t="n">
        <f aca="false">'Low pensions'!X64</f>
        <v>19560940.0354509</v>
      </c>
      <c r="Q64" s="42"/>
      <c r="R64" s="55" t="n">
        <f aca="false">'Low SIPA income'!G59</f>
        <v>15929551.2704126</v>
      </c>
      <c r="S64" s="42"/>
      <c r="T64" s="55" t="n">
        <f aca="false">'Low SIPA income'!J59</f>
        <v>60908019.9237116</v>
      </c>
      <c r="U64" s="8"/>
      <c r="V64" s="55" t="n">
        <f aca="false">'Low SIPA income'!F59</f>
        <v>139026.76894725</v>
      </c>
      <c r="W64" s="42"/>
      <c r="X64" s="55" t="n">
        <f aca="false">'Low SIPA income'!M59</f>
        <v>349195.16106579</v>
      </c>
      <c r="Y64" s="8"/>
      <c r="Z64" s="8" t="n">
        <f aca="false">R64+V64-N64-L64-F64</f>
        <v>-8334497.675974</v>
      </c>
      <c r="AA64" s="8"/>
      <c r="AB64" s="8" t="n">
        <f aca="false">T64-P64-D64</f>
        <v>-72478365.1334181</v>
      </c>
      <c r="AC64" s="23"/>
      <c r="AD64" s="8"/>
      <c r="AE64" s="8"/>
      <c r="AF64" s="8" t="n">
        <f aca="false">BA64/100*AF25</f>
        <v>5952534233.3601</v>
      </c>
      <c r="AG64" s="43" t="n">
        <f aca="false">(AF64-AF63)/AF63</f>
        <v>0.000838342139309743</v>
      </c>
      <c r="AH64" s="43"/>
      <c r="AI64" s="43" t="n">
        <f aca="false">AB64/AF64</f>
        <v>-0.0121760517944145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 t="n">
        <v>11995212</v>
      </c>
      <c r="AV64" s="7"/>
      <c r="AW64" s="7" t="n">
        <f aca="false">(AU64-AU63)/AU63</f>
        <v>-0.00184756871590105</v>
      </c>
      <c r="AX64" s="11" t="n">
        <v>6490.2654682337</v>
      </c>
      <c r="AY64" s="43" t="n">
        <f aca="false">(AX64-AX63)/AX63</f>
        <v>0.00269088244543528</v>
      </c>
      <c r="AZ64" s="7" t="n">
        <f aca="false">AZ63*((1+AY64))</f>
        <v>96.5506720215295</v>
      </c>
      <c r="BA64" s="7" t="n">
        <f aca="false">BA63*(1+AW64)*(1+AY64)</f>
        <v>103.57593191542</v>
      </c>
      <c r="BB64" s="7"/>
      <c r="BC64" s="43" t="n">
        <f aca="false">T71/AF71</f>
        <v>0.012214285040546</v>
      </c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5" t="n">
        <f aca="false">'Low pensions'!Q65</f>
        <v>114302662.565827</v>
      </c>
      <c r="E65" s="8"/>
      <c r="F65" s="42" t="n">
        <f aca="false">'Low pensions'!I65</f>
        <v>20775861.9476754</v>
      </c>
      <c r="G65" s="55" t="n">
        <f aca="false">'Low pensions'!K65</f>
        <v>1520358.88185404</v>
      </c>
      <c r="H65" s="55" t="n">
        <f aca="false">'Low pensions'!V65</f>
        <v>8364565.98956967</v>
      </c>
      <c r="I65" s="55" t="n">
        <f aca="false">'Low pensions'!M65</f>
        <v>47021.4087171357</v>
      </c>
      <c r="J65" s="55" t="n">
        <f aca="false">'Low pensions'!W65</f>
        <v>258697.917203188</v>
      </c>
      <c r="K65" s="8"/>
      <c r="L65" s="55" t="n">
        <f aca="false">'Low pensions'!N65</f>
        <v>2766567.45324036</v>
      </c>
      <c r="M65" s="42"/>
      <c r="N65" s="55" t="n">
        <f aca="false">'Low pensions'!L65</f>
        <v>930303.052639824</v>
      </c>
      <c r="O65" s="8"/>
      <c r="P65" s="55" t="n">
        <f aca="false">'Low pensions'!X65</f>
        <v>19473984.5784209</v>
      </c>
      <c r="Q65" s="42"/>
      <c r="R65" s="55" t="n">
        <f aca="false">'Low SIPA income'!G60</f>
        <v>18632250.3833882</v>
      </c>
      <c r="S65" s="42"/>
      <c r="T65" s="55" t="n">
        <f aca="false">'Low SIPA income'!J60</f>
        <v>71242024.2297003</v>
      </c>
      <c r="U65" s="8"/>
      <c r="V65" s="55" t="n">
        <f aca="false">'Low SIPA income'!F60</f>
        <v>142135.423900255</v>
      </c>
      <c r="W65" s="42"/>
      <c r="X65" s="55" t="n">
        <f aca="false">'Low SIPA income'!M60</f>
        <v>357003.206057648</v>
      </c>
      <c r="Y65" s="8"/>
      <c r="Z65" s="8" t="n">
        <f aca="false">R65+V65-N65-L65-F65</f>
        <v>-5698346.64626717</v>
      </c>
      <c r="AA65" s="8"/>
      <c r="AB65" s="8" t="n">
        <f aca="false">T65-P65-D65</f>
        <v>-62534622.9145476</v>
      </c>
      <c r="AC65" s="23"/>
      <c r="AD65" s="8"/>
      <c r="AE65" s="8"/>
      <c r="AF65" s="8" t="n">
        <f aca="false">BA65/100*AF25</f>
        <v>5977185200.09894</v>
      </c>
      <c r="AG65" s="43" t="n">
        <f aca="false">(AF65-AF64)/AF64</f>
        <v>0.00414125576980238</v>
      </c>
      <c r="AH65" s="43" t="n">
        <f aca="false">(AF65-AF61)/AF61</f>
        <v>0.00560666183679213</v>
      </c>
      <c r="AI65" s="43" t="n">
        <f aca="false">AB65/AF65</f>
        <v>-0.0104622193927524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 t="n">
        <v>12012508</v>
      </c>
      <c r="AV65" s="7"/>
      <c r="AW65" s="7" t="n">
        <f aca="false">(AU65-AU64)/AU64</f>
        <v>0.00144190865488663</v>
      </c>
      <c r="AX65" s="11" t="n">
        <v>6507.7597224838</v>
      </c>
      <c r="AY65" s="43" t="n">
        <f aca="false">(AX65-AX64)/AX64</f>
        <v>0.00269546050708174</v>
      </c>
      <c r="AZ65" s="7" t="n">
        <f aca="false">AZ64*((1+AY65))</f>
        <v>96.8109205448957</v>
      </c>
      <c r="BA65" s="7" t="n">
        <f aca="false">BA64*(1+AW65)*(1+AY65)</f>
        <v>104.004866341078</v>
      </c>
      <c r="BB65" s="7"/>
      <c r="BC65" s="43" t="n">
        <f aca="false">T72/AF72</f>
        <v>0.0104979447912168</v>
      </c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4" t="n">
        <f aca="false">'Low pensions'!Q66</f>
        <v>115078718.986363</v>
      </c>
      <c r="E66" s="6"/>
      <c r="F66" s="35" t="n">
        <f aca="false">'Low pensions'!I66</f>
        <v>20916919.3884624</v>
      </c>
      <c r="G66" s="54" t="n">
        <f aca="false">'Low pensions'!K66</f>
        <v>1586859.58724594</v>
      </c>
      <c r="H66" s="54" t="n">
        <f aca="false">'Low pensions'!V66</f>
        <v>8730433.24975571</v>
      </c>
      <c r="I66" s="54" t="n">
        <f aca="false">'Low pensions'!M66</f>
        <v>49078.1315643073</v>
      </c>
      <c r="J66" s="54" t="n">
        <f aca="false">'Low pensions'!W66</f>
        <v>270013.39947698</v>
      </c>
      <c r="K66" s="6"/>
      <c r="L66" s="54" t="n">
        <f aca="false">'Low pensions'!N66</f>
        <v>3376897.20051506</v>
      </c>
      <c r="M66" s="35"/>
      <c r="N66" s="54" t="n">
        <f aca="false">'Low pensions'!L66</f>
        <v>938694.516585313</v>
      </c>
      <c r="O66" s="6"/>
      <c r="P66" s="54" t="n">
        <f aca="false">'Low pensions'!X66</f>
        <v>22687155.8971608</v>
      </c>
      <c r="Q66" s="35"/>
      <c r="R66" s="54" t="n">
        <f aca="false">'Low SIPA income'!G61</f>
        <v>16021910.7030475</v>
      </c>
      <c r="S66" s="35"/>
      <c r="T66" s="54" t="n">
        <f aca="false">'Low SIPA income'!J61</f>
        <v>61261164.2193398</v>
      </c>
      <c r="U66" s="6"/>
      <c r="V66" s="54" t="n">
        <f aca="false">'Low SIPA income'!F61</f>
        <v>140695.784214418</v>
      </c>
      <c r="W66" s="35"/>
      <c r="X66" s="54" t="n">
        <f aca="false">'Low SIPA income'!M61</f>
        <v>353387.246226464</v>
      </c>
      <c r="Y66" s="6"/>
      <c r="Z66" s="6" t="n">
        <f aca="false">R66+V66-N66-L66-F66</f>
        <v>-9069904.6183009</v>
      </c>
      <c r="AA66" s="6"/>
      <c r="AB66" s="6" t="n">
        <f aca="false">T66-P66-D66</f>
        <v>-76504710.6641844</v>
      </c>
      <c r="AC66" s="23"/>
      <c r="AD66" s="6"/>
      <c r="AE66" s="6"/>
      <c r="AF66" s="6" t="n">
        <f aca="false">BA66/100*AF25</f>
        <v>6031404858.36271</v>
      </c>
      <c r="AG66" s="36" t="n">
        <f aca="false">(AF66-AF65)/AF65</f>
        <v>0.00907110227450622</v>
      </c>
      <c r="AH66" s="36"/>
      <c r="AI66" s="36" t="n">
        <f aca="false">AB66/AF66</f>
        <v>-0.012684393182147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 t="n">
        <v>12149495</v>
      </c>
      <c r="AV66" s="5"/>
      <c r="AW66" s="5" t="n">
        <f aca="false">(AU66-AU65)/AU65</f>
        <v>0.0114036968799521</v>
      </c>
      <c r="AX66" s="10" t="n">
        <v>6492.7509131735</v>
      </c>
      <c r="AY66" s="36" t="n">
        <f aca="false">(AX66-AX65)/AX65</f>
        <v>-0.00230629432405843</v>
      </c>
      <c r="AZ66" s="5" t="n">
        <f aca="false">AZ65*((1+AY66))</f>
        <v>96.5876460683362</v>
      </c>
      <c r="BA66" s="5" t="n">
        <f aca="false">BA65*(1+AW66)*(1+AY66)</f>
        <v>104.948305120704</v>
      </c>
      <c r="BB66" s="5"/>
      <c r="BC66" s="36" t="n">
        <f aca="false">T73/AF73</f>
        <v>0.0124086048028922</v>
      </c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5" t="n">
        <f aca="false">'Low pensions'!Q67</f>
        <v>115369162.936392</v>
      </c>
      <c r="E67" s="8"/>
      <c r="F67" s="42" t="n">
        <f aca="false">'Low pensions'!I67</f>
        <v>20969711.0144304</v>
      </c>
      <c r="G67" s="55" t="n">
        <f aca="false">'Low pensions'!K67</f>
        <v>1677964.70240235</v>
      </c>
      <c r="H67" s="55" t="n">
        <f aca="false">'Low pensions'!V67</f>
        <v>9231666.71299163</v>
      </c>
      <c r="I67" s="55" t="n">
        <f aca="false">'Low pensions'!M67</f>
        <v>51895.8155382171</v>
      </c>
      <c r="J67" s="55" t="n">
        <f aca="false">'Low pensions'!W67</f>
        <v>285515.465350256</v>
      </c>
      <c r="K67" s="8"/>
      <c r="L67" s="55" t="n">
        <f aca="false">'Low pensions'!N67</f>
        <v>2751095.36539483</v>
      </c>
      <c r="M67" s="42"/>
      <c r="N67" s="55" t="n">
        <f aca="false">'Low pensions'!L67</f>
        <v>943287.051006209</v>
      </c>
      <c r="O67" s="8"/>
      <c r="P67" s="55" t="n">
        <f aca="false">'Low pensions'!X67</f>
        <v>19465133.9691523</v>
      </c>
      <c r="Q67" s="42"/>
      <c r="R67" s="55" t="n">
        <f aca="false">'Low SIPA income'!G62</f>
        <v>18998119.4595987</v>
      </c>
      <c r="S67" s="42"/>
      <c r="T67" s="55" t="n">
        <f aca="false">'Low SIPA income'!J62</f>
        <v>72640956.3530861</v>
      </c>
      <c r="U67" s="8"/>
      <c r="V67" s="55" t="n">
        <f aca="false">'Low SIPA income'!F62</f>
        <v>139270.589950395</v>
      </c>
      <c r="W67" s="42"/>
      <c r="X67" s="55" t="n">
        <f aca="false">'Low SIPA income'!M62</f>
        <v>349807.569130144</v>
      </c>
      <c r="Y67" s="8"/>
      <c r="Z67" s="8" t="n">
        <f aca="false">R67+V67-N67-L67-F67</f>
        <v>-5526703.38128233</v>
      </c>
      <c r="AA67" s="8"/>
      <c r="AB67" s="8" t="n">
        <f aca="false">T67-P67-D67</f>
        <v>-62193340.5524577</v>
      </c>
      <c r="AC67" s="23"/>
      <c r="AD67" s="8"/>
      <c r="AE67" s="8"/>
      <c r="AF67" s="8" t="n">
        <f aca="false">BA67/100*AF25</f>
        <v>6031278552.47784</v>
      </c>
      <c r="AG67" s="43" t="n">
        <f aca="false">(AF67-AF66)/AF66</f>
        <v>-2.0941370680618E-005</v>
      </c>
      <c r="AH67" s="43"/>
      <c r="AI67" s="43" t="n">
        <f aca="false">AB67/AF67</f>
        <v>-0.0103118003937833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 t="n">
        <v>12145452</v>
      </c>
      <c r="AV67" s="7"/>
      <c r="AW67" s="7" t="n">
        <f aca="false">(AU67-AU66)/AU66</f>
        <v>-0.00033277103287009</v>
      </c>
      <c r="AX67" s="11" t="n">
        <v>6494.7762194607</v>
      </c>
      <c r="AY67" s="43" t="n">
        <f aca="false">(AX67-AX66)/AX66</f>
        <v>0.00031193346461073</v>
      </c>
      <c r="AZ67" s="7" t="n">
        <f aca="false">AZ66*((1+AY67))</f>
        <v>96.6177749874129</v>
      </c>
      <c r="BA67" s="7" t="n">
        <f aca="false">BA66*(1+AW67)*(1+AY67)</f>
        <v>104.946107359344</v>
      </c>
      <c r="BB67" s="7"/>
      <c r="BC67" s="43" t="n">
        <f aca="false">T74/AF74</f>
        <v>0.0106980136451972</v>
      </c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5" t="n">
        <f aca="false">'Low pensions'!Q68</f>
        <v>115550374.53912</v>
      </c>
      <c r="E68" s="8"/>
      <c r="F68" s="42" t="n">
        <f aca="false">'Low pensions'!I68</f>
        <v>21002648.3682689</v>
      </c>
      <c r="G68" s="55" t="n">
        <f aca="false">'Low pensions'!K68</f>
        <v>1720782.52882723</v>
      </c>
      <c r="H68" s="55" t="n">
        <f aca="false">'Low pensions'!V68</f>
        <v>9467237.76068011</v>
      </c>
      <c r="I68" s="55" t="n">
        <f aca="false">'Low pensions'!M68</f>
        <v>53220.078211152</v>
      </c>
      <c r="J68" s="55" t="n">
        <f aca="false">'Low pensions'!W68</f>
        <v>292801.167856088</v>
      </c>
      <c r="K68" s="8"/>
      <c r="L68" s="55" t="n">
        <f aca="false">'Low pensions'!N68</f>
        <v>2731240.41344291</v>
      </c>
      <c r="M68" s="42"/>
      <c r="N68" s="55" t="n">
        <f aca="false">'Low pensions'!L68</f>
        <v>946345.188407466</v>
      </c>
      <c r="O68" s="8"/>
      <c r="P68" s="55" t="n">
        <f aca="false">'Low pensions'!X68</f>
        <v>19378931.4987726</v>
      </c>
      <c r="Q68" s="42"/>
      <c r="R68" s="55" t="n">
        <f aca="false">'Low SIPA income'!G63</f>
        <v>16392863.2324842</v>
      </c>
      <c r="S68" s="42"/>
      <c r="T68" s="55" t="n">
        <f aca="false">'Low SIPA income'!J63</f>
        <v>62679533.3667276</v>
      </c>
      <c r="U68" s="8"/>
      <c r="V68" s="55" t="n">
        <f aca="false">'Low SIPA income'!F63</f>
        <v>143220.221654683</v>
      </c>
      <c r="W68" s="42"/>
      <c r="X68" s="55" t="n">
        <f aca="false">'Low SIPA income'!M63</f>
        <v>359727.905260899</v>
      </c>
      <c r="Y68" s="8"/>
      <c r="Z68" s="8" t="n">
        <f aca="false">R68+V68-N68-L68-F68</f>
        <v>-8144150.51598038</v>
      </c>
      <c r="AA68" s="8"/>
      <c r="AB68" s="8" t="n">
        <f aca="false">T68-P68-D68</f>
        <v>-72249772.6711655</v>
      </c>
      <c r="AC68" s="23"/>
      <c r="AD68" s="8"/>
      <c r="AE68" s="8"/>
      <c r="AF68" s="8" t="n">
        <f aca="false">BA68/100*AF25</f>
        <v>6019584322.2353</v>
      </c>
      <c r="AG68" s="43" t="n">
        <f aca="false">(AF68-AF67)/AF67</f>
        <v>-0.00193893055026266</v>
      </c>
      <c r="AH68" s="43"/>
      <c r="AI68" s="43" t="n">
        <f aca="false">AB68/AF68</f>
        <v>-0.0120024521301724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 t="n">
        <v>12116689</v>
      </c>
      <c r="AV68" s="7"/>
      <c r="AW68" s="7" t="n">
        <f aca="false">(AU68-AU67)/AU67</f>
        <v>-0.00236821157417608</v>
      </c>
      <c r="AX68" s="11" t="n">
        <v>6497.5709220934</v>
      </c>
      <c r="AY68" s="43" t="n">
        <f aca="false">(AX68-AX67)/AX67</f>
        <v>0.000430300065508985</v>
      </c>
      <c r="AZ68" s="7" t="n">
        <f aca="false">AZ67*((1+AY68))</f>
        <v>96.6593496223193</v>
      </c>
      <c r="BA68" s="7" t="n">
        <f aca="false">BA67*(1+AW68)*(1+AY68)</f>
        <v>104.742624145654</v>
      </c>
      <c r="BB68" s="7"/>
      <c r="BC68" s="43" t="n">
        <f aca="false">T75/AF75</f>
        <v>0.0126518065957472</v>
      </c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5" t="n">
        <f aca="false">'Low pensions'!Q69</f>
        <v>115979488.843295</v>
      </c>
      <c r="E69" s="8"/>
      <c r="F69" s="42" t="n">
        <f aca="false">'Low pensions'!I69</f>
        <v>21080644.9725752</v>
      </c>
      <c r="G69" s="55" t="n">
        <f aca="false">'Low pensions'!K69</f>
        <v>1798160.76878548</v>
      </c>
      <c r="H69" s="55" t="n">
        <f aca="false">'Low pensions'!V69</f>
        <v>9892950.00665865</v>
      </c>
      <c r="I69" s="55" t="n">
        <f aca="false">'Low pensions'!M69</f>
        <v>55613.2196531592</v>
      </c>
      <c r="J69" s="55" t="n">
        <f aca="false">'Low pensions'!W69</f>
        <v>305967.525979133</v>
      </c>
      <c r="K69" s="8"/>
      <c r="L69" s="55" t="n">
        <f aca="false">'Low pensions'!N69</f>
        <v>2714815.05950357</v>
      </c>
      <c r="M69" s="42"/>
      <c r="N69" s="55" t="n">
        <f aca="false">'Low pensions'!L69</f>
        <v>952211.042988654</v>
      </c>
      <c r="O69" s="8"/>
      <c r="P69" s="55" t="n">
        <f aca="false">'Low pensions'!X69</f>
        <v>19325972.4602973</v>
      </c>
      <c r="Q69" s="42"/>
      <c r="R69" s="55" t="n">
        <f aca="false">'Low SIPA income'!G64</f>
        <v>19329194.6212453</v>
      </c>
      <c r="S69" s="42"/>
      <c r="T69" s="55" t="n">
        <f aca="false">'Low SIPA income'!J64</f>
        <v>73906850.9284889</v>
      </c>
      <c r="U69" s="8"/>
      <c r="V69" s="55" t="n">
        <f aca="false">'Low SIPA income'!F64</f>
        <v>142362.916298047</v>
      </c>
      <c r="W69" s="42"/>
      <c r="X69" s="55" t="n">
        <f aca="false">'Low SIPA income'!M64</f>
        <v>357574.601373022</v>
      </c>
      <c r="Y69" s="8"/>
      <c r="Z69" s="8" t="n">
        <f aca="false">R69+V69-N69-L69-F69</f>
        <v>-5276113.53752406</v>
      </c>
      <c r="AA69" s="8"/>
      <c r="AB69" s="8" t="n">
        <f aca="false">T69-P69-D69</f>
        <v>-61398610.3751034</v>
      </c>
      <c r="AC69" s="23"/>
      <c r="AD69" s="8"/>
      <c r="AE69" s="8"/>
      <c r="AF69" s="8" t="n">
        <f aca="false">BA69/100*AF25</f>
        <v>6024726428.93843</v>
      </c>
      <c r="AG69" s="43" t="n">
        <f aca="false">(AF69-AF68)/AF68</f>
        <v>0.000854229532783282</v>
      </c>
      <c r="AH69" s="43" t="n">
        <f aca="false">(AF69-AF65)/AF65</f>
        <v>0.00795378213121137</v>
      </c>
      <c r="AI69" s="43" t="n">
        <f aca="false">AB69/AF69</f>
        <v>-0.0101911034632525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 t="n">
        <v>12149648</v>
      </c>
      <c r="AV69" s="7"/>
      <c r="AW69" s="7" t="n">
        <f aca="false">(AU69-AU68)/AU68</f>
        <v>0.0027201325378575</v>
      </c>
      <c r="AX69" s="11" t="n">
        <v>6485.4799739656</v>
      </c>
      <c r="AY69" s="43" t="n">
        <f aca="false">(AX69-AX68)/AX68</f>
        <v>-0.00186084127018731</v>
      </c>
      <c r="AZ69" s="7" t="n">
        <f aca="false">AZ68*((1+AY69))</f>
        <v>96.4794819153926</v>
      </c>
      <c r="BA69" s="7" t="n">
        <f aca="false">BA68*(1+AW69)*(1+AY69)</f>
        <v>104.83209838854</v>
      </c>
      <c r="BB69" s="7"/>
      <c r="BC69" s="43" t="n">
        <f aca="false">T76/AF76</f>
        <v>0.0108539287317426</v>
      </c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4" t="n">
        <f aca="false">'Low pensions'!Q70</f>
        <v>116232471.687526</v>
      </c>
      <c r="E70" s="6"/>
      <c r="F70" s="35" t="n">
        <f aca="false">'Low pensions'!I70</f>
        <v>21126627.5991291</v>
      </c>
      <c r="G70" s="54" t="n">
        <f aca="false">'Low pensions'!K70</f>
        <v>1864688.76030537</v>
      </c>
      <c r="H70" s="54" t="n">
        <f aca="false">'Low pensions'!V70</f>
        <v>10258967.3870702</v>
      </c>
      <c r="I70" s="54" t="n">
        <f aca="false">'Low pensions'!M70</f>
        <v>57670.7864011969</v>
      </c>
      <c r="J70" s="54" t="n">
        <f aca="false">'Low pensions'!W70</f>
        <v>317287.6511465</v>
      </c>
      <c r="K70" s="6"/>
      <c r="L70" s="54" t="n">
        <f aca="false">'Low pensions'!N70</f>
        <v>3344474.6252956</v>
      </c>
      <c r="M70" s="35"/>
      <c r="N70" s="54" t="n">
        <f aca="false">'Low pensions'!L70</f>
        <v>956107.178294007</v>
      </c>
      <c r="O70" s="6"/>
      <c r="P70" s="54" t="n">
        <f aca="false">'Low pensions'!X70</f>
        <v>22614714.3273721</v>
      </c>
      <c r="Q70" s="35"/>
      <c r="R70" s="54" t="n">
        <f aca="false">'Low SIPA income'!G65</f>
        <v>16487202.7178697</v>
      </c>
      <c r="S70" s="35"/>
      <c r="T70" s="54" t="n">
        <f aca="false">'Low SIPA income'!J65</f>
        <v>63040248.5656625</v>
      </c>
      <c r="U70" s="6"/>
      <c r="V70" s="54" t="n">
        <f aca="false">'Low SIPA income'!F65</f>
        <v>144950.260670723</v>
      </c>
      <c r="W70" s="35"/>
      <c r="X70" s="54" t="n">
        <f aca="false">'Low SIPA income'!M65</f>
        <v>364073.264485102</v>
      </c>
      <c r="Y70" s="6"/>
      <c r="Z70" s="6" t="n">
        <f aca="false">R70+V70-N70-L70-F70</f>
        <v>-8795056.42417831</v>
      </c>
      <c r="AA70" s="6"/>
      <c r="AB70" s="6" t="n">
        <f aca="false">T70-P70-D70</f>
        <v>-75806937.449236</v>
      </c>
      <c r="AC70" s="23"/>
      <c r="AD70" s="6"/>
      <c r="AE70" s="6"/>
      <c r="AF70" s="6" t="n">
        <f aca="false">BA70/100*AF25</f>
        <v>6043787880.49839</v>
      </c>
      <c r="AG70" s="36" t="n">
        <f aca="false">(AF70-AF69)/AF69</f>
        <v>0.00316387005863039</v>
      </c>
      <c r="AH70" s="36"/>
      <c r="AI70" s="36" t="n">
        <f aca="false">AB70/AF70</f>
        <v>-0.0125429513656235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 t="n">
        <v>12203767</v>
      </c>
      <c r="AV70" s="5"/>
      <c r="AW70" s="5" t="n">
        <f aca="false">(AU70-AU69)/AU69</f>
        <v>0.00445436773147666</v>
      </c>
      <c r="AX70" s="10" t="n">
        <v>6477.1475926424</v>
      </c>
      <c r="AY70" s="36" t="n">
        <f aca="false">(AX70-AX69)/AX69</f>
        <v>-0.00128477481337517</v>
      </c>
      <c r="AZ70" s="5" t="n">
        <f aca="false">AZ69*((1+AY70))</f>
        <v>96.3555275070202</v>
      </c>
      <c r="BA70" s="5" t="n">
        <f aca="false">BA69*(1+AW70)*(1+AY70)</f>
        <v>105.163773525815</v>
      </c>
      <c r="BB70" s="5"/>
      <c r="BC70" s="36" t="n">
        <f aca="false">T77/AF77</f>
        <v>0.0129623902673935</v>
      </c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5" t="n">
        <f aca="false">'Low pensions'!Q71</f>
        <v>116861393.822262</v>
      </c>
      <c r="E71" s="8"/>
      <c r="F71" s="42" t="n">
        <f aca="false">'Low pensions'!I71</f>
        <v>21240941.64181</v>
      </c>
      <c r="G71" s="55" t="n">
        <f aca="false">'Low pensions'!K71</f>
        <v>1946879.68228901</v>
      </c>
      <c r="H71" s="55" t="n">
        <f aca="false">'Low pensions'!V71</f>
        <v>10711157.5895817</v>
      </c>
      <c r="I71" s="55" t="n">
        <f aca="false">'Low pensions'!M71</f>
        <v>60212.7736790418</v>
      </c>
      <c r="J71" s="55" t="n">
        <f aca="false">'Low pensions'!W71</f>
        <v>331272.915141703</v>
      </c>
      <c r="K71" s="8"/>
      <c r="L71" s="55" t="n">
        <f aca="false">'Low pensions'!N71</f>
        <v>2735864.12433019</v>
      </c>
      <c r="M71" s="42"/>
      <c r="N71" s="55" t="n">
        <f aca="false">'Low pensions'!L71</f>
        <v>963025.485985443</v>
      </c>
      <c r="O71" s="8"/>
      <c r="P71" s="55" t="n">
        <f aca="false">'Low pensions'!X71</f>
        <v>19494694.0323375</v>
      </c>
      <c r="Q71" s="42"/>
      <c r="R71" s="55" t="n">
        <f aca="false">'Low SIPA income'!G66</f>
        <v>19269130.7629902</v>
      </c>
      <c r="S71" s="42"/>
      <c r="T71" s="55" t="n">
        <f aca="false">'Low SIPA income'!J66</f>
        <v>73677191.5606138</v>
      </c>
      <c r="U71" s="8"/>
      <c r="V71" s="55" t="n">
        <f aca="false">'Low SIPA income'!F66</f>
        <v>151094.041028493</v>
      </c>
      <c r="W71" s="42"/>
      <c r="X71" s="55" t="n">
        <f aca="false">'Low SIPA income'!M66</f>
        <v>379504.669442792</v>
      </c>
      <c r="Y71" s="8"/>
      <c r="Z71" s="8" t="n">
        <f aca="false">R71+V71-N71-L71-F71</f>
        <v>-5519606.44810697</v>
      </c>
      <c r="AA71" s="8"/>
      <c r="AB71" s="8" t="n">
        <f aca="false">T71-P71-D71</f>
        <v>-62678896.2939852</v>
      </c>
      <c r="AC71" s="23"/>
      <c r="AD71" s="8"/>
      <c r="AE71" s="8"/>
      <c r="AF71" s="8" t="n">
        <f aca="false">BA71/100*AF25</f>
        <v>6032051103.77221</v>
      </c>
      <c r="AG71" s="43" t="n">
        <f aca="false">(AF71-AF70)/AF70</f>
        <v>-0.00194195709019629</v>
      </c>
      <c r="AH71" s="43"/>
      <c r="AI71" s="43" t="n">
        <f aca="false">AB71/AF71</f>
        <v>-0.010390975675718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 t="n">
        <v>12179290</v>
      </c>
      <c r="AV71" s="7"/>
      <c r="AW71" s="7" t="n">
        <f aca="false">(AU71-AU70)/AU70</f>
        <v>-0.00200569217684998</v>
      </c>
      <c r="AX71" s="11" t="n">
        <v>6477.5612438625</v>
      </c>
      <c r="AY71" s="43" t="n">
        <f aca="false">(AX71-AX70)/AX70</f>
        <v>6.38631765269903E-005</v>
      </c>
      <c r="AZ71" s="7" t="n">
        <f aca="false">AZ70*((1+AY71))</f>
        <v>96.3616810770828</v>
      </c>
      <c r="BA71" s="7" t="n">
        <f aca="false">BA70*(1+AW71)*(1+AY71)</f>
        <v>104.959549990185</v>
      </c>
      <c r="BB71" s="7"/>
      <c r="BC71" s="43" t="n">
        <f aca="false">T78/AF78</f>
        <v>0.0111194588373026</v>
      </c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5" t="n">
        <f aca="false">'Low pensions'!Q72</f>
        <v>117277420.321615</v>
      </c>
      <c r="E72" s="8"/>
      <c r="F72" s="42" t="n">
        <f aca="false">'Low pensions'!I72</f>
        <v>21316559.3826669</v>
      </c>
      <c r="G72" s="55" t="n">
        <f aca="false">'Low pensions'!K72</f>
        <v>1999918.53549479</v>
      </c>
      <c r="H72" s="55" t="n">
        <f aca="false">'Low pensions'!V72</f>
        <v>11002961.7109282</v>
      </c>
      <c r="I72" s="55" t="n">
        <f aca="false">'Low pensions'!M72</f>
        <v>61853.1505823128</v>
      </c>
      <c r="J72" s="55" t="n">
        <f aca="false">'Low pensions'!W72</f>
        <v>340297.784874068</v>
      </c>
      <c r="K72" s="8"/>
      <c r="L72" s="55" t="n">
        <f aca="false">'Low pensions'!N72</f>
        <v>2731859.28939289</v>
      </c>
      <c r="M72" s="42"/>
      <c r="N72" s="55" t="n">
        <f aca="false">'Low pensions'!L72</f>
        <v>968428.451292295</v>
      </c>
      <c r="O72" s="8"/>
      <c r="P72" s="55" t="n">
        <f aca="false">'Low pensions'!X72</f>
        <v>19503638.4457954</v>
      </c>
      <c r="Q72" s="42"/>
      <c r="R72" s="55" t="n">
        <f aca="false">'Low SIPA income'!G67</f>
        <v>16550733.7014087</v>
      </c>
      <c r="S72" s="42"/>
      <c r="T72" s="55" t="n">
        <f aca="false">'Low SIPA income'!J67</f>
        <v>63283164.7875625</v>
      </c>
      <c r="U72" s="8"/>
      <c r="V72" s="55" t="n">
        <f aca="false">'Low SIPA income'!F67</f>
        <v>147491.251945268</v>
      </c>
      <c r="W72" s="42"/>
      <c r="X72" s="55" t="n">
        <f aca="false">'Low SIPA income'!M67</f>
        <v>370455.501978648</v>
      </c>
      <c r="Y72" s="8"/>
      <c r="Z72" s="8" t="n">
        <f aca="false">R72+V72-N72-L72-F72</f>
        <v>-8318622.16999804</v>
      </c>
      <c r="AA72" s="8"/>
      <c r="AB72" s="8" t="n">
        <f aca="false">T72-P72-D72</f>
        <v>-73497893.9798483</v>
      </c>
      <c r="AC72" s="23"/>
      <c r="AD72" s="8"/>
      <c r="AE72" s="8"/>
      <c r="AF72" s="8" t="n">
        <f aca="false">BA72/100*AF25</f>
        <v>6028147989.54831</v>
      </c>
      <c r="AG72" s="43" t="n">
        <f aca="false">(AF72-AF71)/AF71</f>
        <v>-0.000647062525956187</v>
      </c>
      <c r="AH72" s="43"/>
      <c r="AI72" s="43" t="n">
        <f aca="false">AB72/AF72</f>
        <v>-0.0121924501699826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 t="n">
        <v>12186458</v>
      </c>
      <c r="AV72" s="7"/>
      <c r="AW72" s="7" t="n">
        <f aca="false">(AU72-AU71)/AU71</f>
        <v>0.000588540054469513</v>
      </c>
      <c r="AX72" s="11" t="n">
        <v>6469.562260197</v>
      </c>
      <c r="AY72" s="43" t="n">
        <f aca="false">(AX72-AX71)/AX71</f>
        <v>-0.00123487580655134</v>
      </c>
      <c r="AZ72" s="7" t="n">
        <f aca="false">AZ71*((1+AY72))</f>
        <v>96.2426863684421</v>
      </c>
      <c r="BA72" s="7" t="n">
        <f aca="false">BA71*(1+AW72)*(1+AY72)</f>
        <v>104.891634598645</v>
      </c>
      <c r="BB72" s="7"/>
      <c r="BC72" s="43" t="n">
        <f aca="false">T79/AF79</f>
        <v>0.0129818504069203</v>
      </c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5" t="n">
        <f aca="false">'Low pensions'!Q73</f>
        <v>117181179.917754</v>
      </c>
      <c r="E73" s="8"/>
      <c r="F73" s="42" t="n">
        <f aca="false">'Low pensions'!I73</f>
        <v>21299066.5500457</v>
      </c>
      <c r="G73" s="55" t="n">
        <f aca="false">'Low pensions'!K73</f>
        <v>2078517.77484189</v>
      </c>
      <c r="H73" s="55" t="n">
        <f aca="false">'Low pensions'!V73</f>
        <v>11435391.5352912</v>
      </c>
      <c r="I73" s="55" t="n">
        <f aca="false">'Low pensions'!M73</f>
        <v>64284.0548920173</v>
      </c>
      <c r="J73" s="55" t="n">
        <f aca="false">'Low pensions'!W73</f>
        <v>353671.903153336</v>
      </c>
      <c r="K73" s="8"/>
      <c r="L73" s="55" t="n">
        <f aca="false">'Low pensions'!N73</f>
        <v>2750070.51529707</v>
      </c>
      <c r="M73" s="42"/>
      <c r="N73" s="55" t="n">
        <f aca="false">'Low pensions'!L73</f>
        <v>969023.769278832</v>
      </c>
      <c r="O73" s="8"/>
      <c r="P73" s="55" t="n">
        <f aca="false">'Low pensions'!X73</f>
        <v>19601411.8474995</v>
      </c>
      <c r="Q73" s="42"/>
      <c r="R73" s="55" t="n">
        <f aca="false">'Low SIPA income'!G68</f>
        <v>19582235.1130103</v>
      </c>
      <c r="S73" s="42"/>
      <c r="T73" s="55" t="n">
        <f aca="false">'Low SIPA income'!J68</f>
        <v>74874373.1802021</v>
      </c>
      <c r="U73" s="8"/>
      <c r="V73" s="55" t="n">
        <f aca="false">'Low SIPA income'!F68</f>
        <v>147874.094741076</v>
      </c>
      <c r="W73" s="42"/>
      <c r="X73" s="55" t="n">
        <f aca="false">'Low SIPA income'!M68</f>
        <v>371417.092705075</v>
      </c>
      <c r="Y73" s="8"/>
      <c r="Z73" s="8" t="n">
        <f aca="false">R73+V73-N73-L73-F73</f>
        <v>-5288051.62687022</v>
      </c>
      <c r="AA73" s="8"/>
      <c r="AB73" s="8" t="n">
        <f aca="false">T73-P73-D73</f>
        <v>-61908218.5850513</v>
      </c>
      <c r="AC73" s="23"/>
      <c r="AD73" s="8"/>
      <c r="AE73" s="8"/>
      <c r="AF73" s="8" t="n">
        <f aca="false">BA73/100*AF25</f>
        <v>6034068645.87631</v>
      </c>
      <c r="AG73" s="43" t="n">
        <f aca="false">(AF73-AF72)/AF72</f>
        <v>0.000982168377130352</v>
      </c>
      <c r="AH73" s="43" t="n">
        <f aca="false">(AF73-AF69)/AF69</f>
        <v>0.00155064583397523</v>
      </c>
      <c r="AI73" s="43" t="n">
        <f aca="false">AB73/AF73</f>
        <v>-0.0102597802939082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 t="n">
        <v>12208240</v>
      </c>
      <c r="AV73" s="7"/>
      <c r="AW73" s="7" t="n">
        <f aca="false">(AU73-AU72)/AU72</f>
        <v>0.00178739384323156</v>
      </c>
      <c r="AX73" s="11" t="n">
        <v>6464.3620986473</v>
      </c>
      <c r="AY73" s="43" t="n">
        <f aca="false">(AX73-AX72)/AX72</f>
        <v>-0.000803788778986389</v>
      </c>
      <c r="AZ73" s="7" t="n">
        <f aca="false">AZ72*((1+AY73))</f>
        <v>96.1653275770796</v>
      </c>
      <c r="BA73" s="7" t="n">
        <f aca="false">BA72*(1+AW73)*(1+AY73)</f>
        <v>104.994655845173</v>
      </c>
      <c r="BB73" s="7"/>
      <c r="BC73" s="43" t="n">
        <f aca="false">T80/AF80</f>
        <v>0.0111457753369836</v>
      </c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4" t="n">
        <f aca="false">'Low pensions'!Q74</f>
        <v>117695551.819915</v>
      </c>
      <c r="E74" s="6"/>
      <c r="F74" s="35" t="n">
        <f aca="false">'Low pensions'!I74</f>
        <v>21392559.7319995</v>
      </c>
      <c r="G74" s="54" t="n">
        <f aca="false">'Low pensions'!K74</f>
        <v>2167962.11066274</v>
      </c>
      <c r="H74" s="54" t="n">
        <f aca="false">'Low pensions'!V74</f>
        <v>11927487.880632</v>
      </c>
      <c r="I74" s="54" t="n">
        <f aca="false">'Low pensions'!M74</f>
        <v>67050.3745565792</v>
      </c>
      <c r="J74" s="54" t="n">
        <f aca="false">'Low pensions'!W74</f>
        <v>368891.377751501</v>
      </c>
      <c r="K74" s="6"/>
      <c r="L74" s="54" t="n">
        <f aca="false">'Low pensions'!N74</f>
        <v>3291939.33888641</v>
      </c>
      <c r="M74" s="35"/>
      <c r="N74" s="54" t="n">
        <f aca="false">'Low pensions'!L74</f>
        <v>975618.275834706</v>
      </c>
      <c r="O74" s="6"/>
      <c r="P74" s="54" t="n">
        <f aca="false">'Low pensions'!X74</f>
        <v>22449452.778417</v>
      </c>
      <c r="Q74" s="35"/>
      <c r="R74" s="54" t="n">
        <f aca="false">'Low SIPA income'!G69</f>
        <v>16902384.7284965</v>
      </c>
      <c r="S74" s="35"/>
      <c r="T74" s="54" t="n">
        <f aca="false">'Low SIPA income'!J69</f>
        <v>64627732.9678248</v>
      </c>
      <c r="U74" s="6"/>
      <c r="V74" s="54" t="n">
        <f aca="false">'Low SIPA income'!F69</f>
        <v>152502.261649633</v>
      </c>
      <c r="W74" s="35"/>
      <c r="X74" s="54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-75517271.6305075</v>
      </c>
      <c r="AC74" s="23"/>
      <c r="AD74" s="6"/>
      <c r="AE74" s="6"/>
      <c r="AF74" s="6" t="n">
        <f aca="false">BA74/100*AF25</f>
        <v>6041096516.7201</v>
      </c>
      <c r="AG74" s="36" t="n">
        <f aca="false">(AF74-AF73)/AF73</f>
        <v>0.00116469852370602</v>
      </c>
      <c r="AH74" s="36"/>
      <c r="AI74" s="36" t="n">
        <f aca="false">AB74/AF74</f>
        <v>-0.0125005901530453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 t="n">
        <v>12224550</v>
      </c>
      <c r="AV74" s="5"/>
      <c r="AW74" s="5" t="n">
        <f aca="false">(AU74-AU73)/AU73</f>
        <v>0.00133598290990347</v>
      </c>
      <c r="AX74" s="10" t="n">
        <v>6463.2563316389</v>
      </c>
      <c r="AY74" s="36" t="n">
        <f aca="false">(AX74-AX73)/AX73</f>
        <v>-0.000171055858493987</v>
      </c>
      <c r="AZ74" s="5" t="n">
        <f aca="false">AZ73*((1+AY74))</f>
        <v>96.1488779344136</v>
      </c>
      <c r="BA74" s="5" t="n">
        <f aca="false">BA73*(1+AW74)*(1+AY74)</f>
        <v>105.116942965833</v>
      </c>
      <c r="BB74" s="5"/>
      <c r="BC74" s="36" t="n">
        <f aca="false">T81/AF81</f>
        <v>0.0131625657777354</v>
      </c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5" t="n">
        <f aca="false">'Low pensions'!Q75</f>
        <v>118309781.521748</v>
      </c>
      <c r="E75" s="8"/>
      <c r="F75" s="42" t="n">
        <f aca="false">'Low pensions'!I75</f>
        <v>21504203.2510829</v>
      </c>
      <c r="G75" s="55" t="n">
        <f aca="false">'Low pensions'!K75</f>
        <v>2176400.99800667</v>
      </c>
      <c r="H75" s="55" t="n">
        <f aca="false">'Low pensions'!V75</f>
        <v>11973916.148924</v>
      </c>
      <c r="I75" s="55" t="n">
        <f aca="false">'Low pensions'!M75</f>
        <v>67311.3710723715</v>
      </c>
      <c r="J75" s="55" t="n">
        <f aca="false">'Low pensions'!W75</f>
        <v>370327.303574969</v>
      </c>
      <c r="K75" s="8"/>
      <c r="L75" s="55" t="n">
        <f aca="false">'Low pensions'!N75</f>
        <v>2710628.57205309</v>
      </c>
      <c r="M75" s="42"/>
      <c r="N75" s="55" t="n">
        <f aca="false">'Low pensions'!L75</f>
        <v>981215.111853667</v>
      </c>
      <c r="O75" s="8"/>
      <c r="P75" s="55" t="n">
        <f aca="false">'Low pensions'!X75</f>
        <v>19463820.5863265</v>
      </c>
      <c r="Q75" s="42"/>
      <c r="R75" s="55" t="n">
        <f aca="false">'Low SIPA income'!G70</f>
        <v>19941122.6227323</v>
      </c>
      <c r="S75" s="42"/>
      <c r="T75" s="55" t="n">
        <f aca="false">'Low SIPA income'!J70</f>
        <v>76246610.6790146</v>
      </c>
      <c r="U75" s="8"/>
      <c r="V75" s="55" t="n">
        <f aca="false">'Low SIPA income'!F70</f>
        <v>151387.914321955</v>
      </c>
      <c r="W75" s="42"/>
      <c r="X75" s="55" t="n">
        <f aca="false">'Low SIPA income'!M70</f>
        <v>380242.794429948</v>
      </c>
      <c r="Y75" s="8"/>
      <c r="Z75" s="8" t="n">
        <f aca="false">R75+V75-N75-L75-F75</f>
        <v>-5103536.39793536</v>
      </c>
      <c r="AA75" s="8"/>
      <c r="AB75" s="8" t="n">
        <f aca="false">T75-P75-D75</f>
        <v>-61526991.4290603</v>
      </c>
      <c r="AC75" s="23"/>
      <c r="AD75" s="8"/>
      <c r="AE75" s="8"/>
      <c r="AF75" s="8" t="n">
        <f aca="false">BA75/100*AF25</f>
        <v>6026539380.12648</v>
      </c>
      <c r="AG75" s="43" t="n">
        <f aca="false">(AF75-AF74)/AF74</f>
        <v>-0.00240968449243053</v>
      </c>
      <c r="AH75" s="43"/>
      <c r="AI75" s="43" t="n">
        <f aca="false">AB75/AF75</f>
        <v>-0.0102093403109512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 t="n">
        <v>12212095</v>
      </c>
      <c r="AV75" s="7"/>
      <c r="AW75" s="7" t="n">
        <f aca="false">(AU75-AU74)/AU74</f>
        <v>-0.00101885140966334</v>
      </c>
      <c r="AX75" s="11" t="n">
        <v>6454.2578527976</v>
      </c>
      <c r="AY75" s="43" t="n">
        <f aca="false">(AX75-AX74)/AX74</f>
        <v>-0.00139225158025222</v>
      </c>
      <c r="AZ75" s="7" t="n">
        <f aca="false">AZ74*((1+AY75))</f>
        <v>96.0150145071699</v>
      </c>
      <c r="BA75" s="7" t="n">
        <f aca="false">BA74*(1+AW75)*(1+AY75)</f>
        <v>104.863644298477</v>
      </c>
      <c r="BB75" s="7"/>
      <c r="BC75" s="43" t="n">
        <f aca="false">T82/AF82</f>
        <v>0.0112226584114661</v>
      </c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5" t="n">
        <f aca="false">'Low pensions'!Q76</f>
        <v>118551723.473652</v>
      </c>
      <c r="E76" s="8"/>
      <c r="F76" s="42" t="n">
        <f aca="false">'Low pensions'!I76</f>
        <v>21548179.0647626</v>
      </c>
      <c r="G76" s="55" t="n">
        <f aca="false">'Low pensions'!K76</f>
        <v>2227267.09076131</v>
      </c>
      <c r="H76" s="55" t="n">
        <f aca="false">'Low pensions'!V76</f>
        <v>12253766.3833363</v>
      </c>
      <c r="I76" s="55" t="n">
        <f aca="false">'Low pensions'!M76</f>
        <v>68884.549198803</v>
      </c>
      <c r="J76" s="55" t="n">
        <f aca="false">'Low pensions'!W76</f>
        <v>378982.465464008</v>
      </c>
      <c r="K76" s="8"/>
      <c r="L76" s="55" t="n">
        <f aca="false">'Low pensions'!N76</f>
        <v>2687253.18097515</v>
      </c>
      <c r="M76" s="42"/>
      <c r="N76" s="55" t="n">
        <f aca="false">'Low pensions'!L76</f>
        <v>985286.447463803</v>
      </c>
      <c r="O76" s="8"/>
      <c r="P76" s="55" t="n">
        <f aca="false">'Low pensions'!X76</f>
        <v>19364924.8581899</v>
      </c>
      <c r="Q76" s="42"/>
      <c r="R76" s="55" t="n">
        <f aca="false">'Low SIPA income'!G71</f>
        <v>17052424.3590733</v>
      </c>
      <c r="S76" s="42"/>
      <c r="T76" s="55" t="n">
        <f aca="false">'Low SIPA income'!J71</f>
        <v>65201422.499525</v>
      </c>
      <c r="U76" s="8"/>
      <c r="V76" s="55" t="n">
        <f aca="false">'Low SIPA income'!F71</f>
        <v>147920.701265004</v>
      </c>
      <c r="W76" s="42"/>
      <c r="X76" s="55" t="n">
        <f aca="false">'Low SIPA income'!M71</f>
        <v>371534.154856151</v>
      </c>
      <c r="Y76" s="8"/>
      <c r="Z76" s="8" t="n">
        <f aca="false">R76+V76-N76-L76-F76</f>
        <v>-8020373.63286329</v>
      </c>
      <c r="AA76" s="8"/>
      <c r="AB76" s="8" t="n">
        <f aca="false">T76-P76-D76</f>
        <v>-72715225.8323166</v>
      </c>
      <c r="AC76" s="23"/>
      <c r="AD76" s="8"/>
      <c r="AE76" s="8"/>
      <c r="AF76" s="8" t="n">
        <f aca="false">BA76/100*AF25</f>
        <v>6007172528.12265</v>
      </c>
      <c r="AG76" s="43" t="n">
        <f aca="false">(AF76-AF75)/AF75</f>
        <v>-0.00321359420096005</v>
      </c>
      <c r="AH76" s="43"/>
      <c r="AI76" s="43" t="n">
        <f aca="false">AB76/AF76</f>
        <v>-0.0121047340478236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 t="n">
        <v>12176551</v>
      </c>
      <c r="AV76" s="7"/>
      <c r="AW76" s="7" t="n">
        <f aca="false">(AU76-AU75)/AU75</f>
        <v>-0.00291055711571192</v>
      </c>
      <c r="AX76" s="11" t="n">
        <v>6452.2962639942</v>
      </c>
      <c r="AY76" s="43" t="n">
        <f aca="false">(AX76-AX75)/AX75</f>
        <v>-0.000303921666617362</v>
      </c>
      <c r="AZ76" s="7" t="n">
        <f aca="false">AZ75*((1+AY76))</f>
        <v>95.9858334639406</v>
      </c>
      <c r="BA76" s="7" t="n">
        <f aca="false">BA75*(1+AW76)*(1+AY76)</f>
        <v>104.526655099268</v>
      </c>
      <c r="BB76" s="7"/>
      <c r="BC76" s="43" t="n">
        <f aca="false">T83/AF83</f>
        <v>0.0132190193933672</v>
      </c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5" t="n">
        <f aca="false">'Low pensions'!Q77</f>
        <v>118748148.084439</v>
      </c>
      <c r="E77" s="8"/>
      <c r="F77" s="42" t="n">
        <f aca="false">'Low pensions'!I77</f>
        <v>21583881.5628955</v>
      </c>
      <c r="G77" s="55" t="n">
        <f aca="false">'Low pensions'!K77</f>
        <v>2292307.01388641</v>
      </c>
      <c r="H77" s="55" t="n">
        <f aca="false">'Low pensions'!V77</f>
        <v>12611596.8504909</v>
      </c>
      <c r="I77" s="55" t="n">
        <f aca="false">'Low pensions'!M77</f>
        <v>70896.0932129817</v>
      </c>
      <c r="J77" s="55" t="n">
        <f aca="false">'Low pensions'!W77</f>
        <v>390049.387128584</v>
      </c>
      <c r="K77" s="8"/>
      <c r="L77" s="55" t="n">
        <f aca="false">'Low pensions'!N77</f>
        <v>2634189.12962541</v>
      </c>
      <c r="M77" s="42"/>
      <c r="N77" s="55" t="n">
        <f aca="false">'Low pensions'!L77</f>
        <v>988798.139496911</v>
      </c>
      <c r="O77" s="8"/>
      <c r="P77" s="55" t="n">
        <f aca="false">'Low pensions'!X77</f>
        <v>19108895.5369297</v>
      </c>
      <c r="Q77" s="42"/>
      <c r="R77" s="55" t="n">
        <f aca="false">'Low SIPA income'!G72</f>
        <v>20400635.9336239</v>
      </c>
      <c r="S77" s="42"/>
      <c r="T77" s="55" t="n">
        <f aca="false">'Low SIPA income'!J72</f>
        <v>78003599.6500084</v>
      </c>
      <c r="U77" s="8"/>
      <c r="V77" s="55" t="n">
        <f aca="false">'Low SIPA income'!F72</f>
        <v>145244.957960396</v>
      </c>
      <c r="W77" s="42"/>
      <c r="X77" s="55" t="n">
        <f aca="false">'Low SIPA income'!M72</f>
        <v>364813.459113174</v>
      </c>
      <c r="Y77" s="8"/>
      <c r="Z77" s="8" t="n">
        <f aca="false">R77+V77-N77-L77-F77</f>
        <v>-4660987.94043349</v>
      </c>
      <c r="AA77" s="8"/>
      <c r="AB77" s="8" t="n">
        <f aca="false">T77-P77-D77</f>
        <v>-59853443.9713599</v>
      </c>
      <c r="AC77" s="23"/>
      <c r="AD77" s="8"/>
      <c r="AE77" s="8"/>
      <c r="AF77" s="8" t="n">
        <f aca="false">BA77/100*AF25</f>
        <v>6017686402.03838</v>
      </c>
      <c r="AG77" s="43" t="n">
        <f aca="false">(AF77-AF76)/AF76</f>
        <v>0.00175022006884463</v>
      </c>
      <c r="AH77" s="43" t="n">
        <f aca="false">(AF77-AF73)/AF73</f>
        <v>-0.00271495814836623</v>
      </c>
      <c r="AI77" s="43" t="n">
        <f aca="false">AB77/AF77</f>
        <v>-0.0099462550841941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 t="n">
        <v>12211777</v>
      </c>
      <c r="AV77" s="7"/>
      <c r="AW77" s="7" t="n">
        <f aca="false">(AU77-AU76)/AU76</f>
        <v>0.00289293741717174</v>
      </c>
      <c r="AX77" s="11" t="n">
        <v>6444.9443816523</v>
      </c>
      <c r="AY77" s="43" t="n">
        <f aca="false">(AX77-AX76)/AX76</f>
        <v>-0.00113942107446704</v>
      </c>
      <c r="AZ77" s="7" t="n">
        <f aca="false">AZ76*((1+AY77))</f>
        <v>95.8764651824415</v>
      </c>
      <c r="BA77" s="7" t="n">
        <f aca="false">BA76*(1+AW77)*(1+AY77)</f>
        <v>104.709599748752</v>
      </c>
      <c r="BB77" s="7"/>
      <c r="BC77" s="43" t="n">
        <f aca="false">T84/AF84</f>
        <v>0.0112448665132696</v>
      </c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4" t="n">
        <f aca="false">'Low pensions'!Q78</f>
        <v>118697238.140622</v>
      </c>
      <c r="E78" s="6"/>
      <c r="F78" s="35" t="n">
        <f aca="false">'Low pensions'!I78</f>
        <v>21574628.0779743</v>
      </c>
      <c r="G78" s="54" t="n">
        <f aca="false">'Low pensions'!K78</f>
        <v>2388827.55731362</v>
      </c>
      <c r="H78" s="54" t="n">
        <f aca="false">'Low pensions'!V78</f>
        <v>13142624.4022631</v>
      </c>
      <c r="I78" s="54" t="n">
        <f aca="false">'Low pensions'!M78</f>
        <v>73881.2646591845</v>
      </c>
      <c r="J78" s="54" t="n">
        <f aca="false">'Low pensions'!W78</f>
        <v>406472.919657622</v>
      </c>
      <c r="K78" s="6"/>
      <c r="L78" s="54" t="n">
        <f aca="false">'Low pensions'!N78</f>
        <v>3184760.17251569</v>
      </c>
      <c r="M78" s="35"/>
      <c r="N78" s="54" t="n">
        <f aca="false">'Low pensions'!L78</f>
        <v>990026.15836991</v>
      </c>
      <c r="O78" s="6"/>
      <c r="P78" s="54" t="n">
        <f aca="false">'Low pensions'!X78</f>
        <v>21972567.4933071</v>
      </c>
      <c r="Q78" s="35"/>
      <c r="R78" s="54" t="n">
        <f aca="false">'Low SIPA income'!G73</f>
        <v>17521997.5440886</v>
      </c>
      <c r="S78" s="35"/>
      <c r="T78" s="54" t="n">
        <f aca="false">'Low SIPA income'!J73</f>
        <v>66996876.2711371</v>
      </c>
      <c r="U78" s="6"/>
      <c r="V78" s="54" t="n">
        <f aca="false">'Low SIPA income'!F73</f>
        <v>147760.356117815</v>
      </c>
      <c r="W78" s="35"/>
      <c r="X78" s="54" t="n">
        <f aca="false">'Low SIPA income'!M73</f>
        <v>371131.4140752</v>
      </c>
      <c r="Y78" s="6"/>
      <c r="Z78" s="6" t="n">
        <f aca="false">R78+V78-N78-L78-F78</f>
        <v>-8079656.50865354</v>
      </c>
      <c r="AA78" s="6"/>
      <c r="AB78" s="6" t="n">
        <f aca="false">T78-P78-D78</f>
        <v>-73672929.3627918</v>
      </c>
      <c r="AC78" s="23"/>
      <c r="AD78" s="6"/>
      <c r="AE78" s="6"/>
      <c r="AF78" s="6" t="n">
        <f aca="false">BA78/100*AF25</f>
        <v>6025192165.50194</v>
      </c>
      <c r="AG78" s="36" t="n">
        <f aca="false">(AF78-AF77)/AF77</f>
        <v>0.00124728391645976</v>
      </c>
      <c r="AH78" s="36"/>
      <c r="AI78" s="36" t="n">
        <f aca="false">AB78/AF78</f>
        <v>-0.0122274821016691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 t="n">
        <v>12256048</v>
      </c>
      <c r="AV78" s="5"/>
      <c r="AW78" s="5" t="n">
        <f aca="false">(AU78-AU77)/AU77</f>
        <v>0.00362527091675519</v>
      </c>
      <c r="AX78" s="10" t="n">
        <v>6429.6737478796</v>
      </c>
      <c r="AY78" s="36" t="n">
        <f aca="false">(AX78-AX77)/AX77</f>
        <v>-0.00236939729319814</v>
      </c>
      <c r="AZ78" s="5" t="n">
        <f aca="false">AZ77*((1+AY78))</f>
        <v>95.6492957453568</v>
      </c>
      <c r="BA78" s="5" t="n">
        <f aca="false">BA77*(1+AW78)*(1+AY78)</f>
        <v>104.840202348417</v>
      </c>
      <c r="BB78" s="5"/>
      <c r="BC78" s="36" t="n">
        <f aca="false">T85/AF85</f>
        <v>0.0133357036395649</v>
      </c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5" t="n">
        <f aca="false">'Low pensions'!Q79</f>
        <v>118916236.711028</v>
      </c>
      <c r="E79" s="8"/>
      <c r="F79" s="42" t="n">
        <f aca="false">'Low pensions'!I79</f>
        <v>21614433.660481</v>
      </c>
      <c r="G79" s="55" t="n">
        <f aca="false">'Low pensions'!K79</f>
        <v>2460555.08042189</v>
      </c>
      <c r="H79" s="55" t="n">
        <f aca="false">'Low pensions'!V79</f>
        <v>13537248.0713641</v>
      </c>
      <c r="I79" s="55" t="n">
        <f aca="false">'Low pensions'!M79</f>
        <v>76099.6416625325</v>
      </c>
      <c r="J79" s="55" t="n">
        <f aca="false">'Low pensions'!W79</f>
        <v>418677.77540301</v>
      </c>
      <c r="K79" s="8"/>
      <c r="L79" s="55" t="n">
        <f aca="false">'Low pensions'!N79</f>
        <v>2640002.17855908</v>
      </c>
      <c r="M79" s="42"/>
      <c r="N79" s="55" t="n">
        <f aca="false">'Low pensions'!L79</f>
        <v>993298.44175984</v>
      </c>
      <c r="O79" s="8"/>
      <c r="P79" s="55" t="n">
        <f aca="false">'Low pensions'!X79</f>
        <v>19163818.8107274</v>
      </c>
      <c r="Q79" s="42"/>
      <c r="R79" s="55" t="n">
        <f aca="false">'Low SIPA income'!G74</f>
        <v>20415564.7940524</v>
      </c>
      <c r="S79" s="42"/>
      <c r="T79" s="55" t="n">
        <f aca="false">'Low SIPA income'!J74</f>
        <v>78060681.4417665</v>
      </c>
      <c r="U79" s="8"/>
      <c r="V79" s="55" t="n">
        <f aca="false">'Low SIPA income'!F74</f>
        <v>148375.12414699</v>
      </c>
      <c r="W79" s="42"/>
      <c r="X79" s="55" t="n">
        <f aca="false">'Low SIPA income'!M74</f>
        <v>372675.534121946</v>
      </c>
      <c r="Y79" s="8"/>
      <c r="Z79" s="8" t="n">
        <f aca="false">R79+V79-N79-L79-F79</f>
        <v>-4683794.36260057</v>
      </c>
      <c r="AA79" s="8"/>
      <c r="AB79" s="8" t="n">
        <f aca="false">T79-P79-D79</f>
        <v>-60019374.0799892</v>
      </c>
      <c r="AC79" s="23"/>
      <c r="AD79" s="8"/>
      <c r="AE79" s="8"/>
      <c r="AF79" s="8" t="n">
        <f aca="false">BA79/100*AF25</f>
        <v>6013062775.71605</v>
      </c>
      <c r="AG79" s="43" t="n">
        <f aca="false">(AF79-AF78)/AF78</f>
        <v>-0.00201311252035144</v>
      </c>
      <c r="AH79" s="43"/>
      <c r="AI79" s="43" t="n">
        <f aca="false">AB79/AF79</f>
        <v>-0.00998149800171377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 t="n">
        <v>12188008</v>
      </c>
      <c r="AV79" s="7"/>
      <c r="AW79" s="7" t="n">
        <f aca="false">(AU79-AU78)/AU78</f>
        <v>-0.00555154483729176</v>
      </c>
      <c r="AX79" s="11" t="n">
        <v>6452.551721352</v>
      </c>
      <c r="AY79" s="43" t="n">
        <f aca="false">(AX79-AX78)/AX78</f>
        <v>0.00355818574464127</v>
      </c>
      <c r="AZ79" s="7" t="n">
        <f aca="false">AZ78*((1+AY79))</f>
        <v>95.9896337059629</v>
      </c>
      <c r="BA79" s="7" t="n">
        <f aca="false">BA78*(1+AW79)*(1+AY79)</f>
        <v>104.629147224433</v>
      </c>
      <c r="BB79" s="7"/>
      <c r="BC79" s="43" t="n">
        <f aca="false">T86/AF86</f>
        <v>0.0113472188374261</v>
      </c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5" t="n">
        <f aca="false">'Low pensions'!Q80</f>
        <v>119049013.206486</v>
      </c>
      <c r="E80" s="8"/>
      <c r="F80" s="42" t="n">
        <f aca="false">'Low pensions'!I80</f>
        <v>21638567.3602358</v>
      </c>
      <c r="G80" s="55" t="n">
        <f aca="false">'Low pensions'!K80</f>
        <v>2528571.4871509</v>
      </c>
      <c r="H80" s="55" t="n">
        <f aca="false">'Low pensions'!V80</f>
        <v>13911454.2731027</v>
      </c>
      <c r="I80" s="55" t="n">
        <f aca="false">'Low pensions'!M80</f>
        <v>78203.2418706468</v>
      </c>
      <c r="J80" s="55" t="n">
        <f aca="false">'Low pensions'!W80</f>
        <v>430251.163085652</v>
      </c>
      <c r="K80" s="8"/>
      <c r="L80" s="55" t="n">
        <f aca="false">'Low pensions'!N80</f>
        <v>2532778.80353415</v>
      </c>
      <c r="M80" s="42"/>
      <c r="N80" s="55" t="n">
        <f aca="false">'Low pensions'!L80</f>
        <v>995972.555238884</v>
      </c>
      <c r="O80" s="8"/>
      <c r="P80" s="55" t="n">
        <f aca="false">'Low pensions'!X80</f>
        <v>18622148.3913753</v>
      </c>
      <c r="Q80" s="42"/>
      <c r="R80" s="55" t="n">
        <f aca="false">'Low SIPA income'!G75</f>
        <v>17515289.1468284</v>
      </c>
      <c r="S80" s="42"/>
      <c r="T80" s="55" t="n">
        <f aca="false">'Low SIPA income'!J75</f>
        <v>66971226.1327847</v>
      </c>
      <c r="U80" s="8"/>
      <c r="V80" s="55" t="n">
        <f aca="false">'Low SIPA income'!F75</f>
        <v>146126.011907011</v>
      </c>
      <c r="W80" s="42"/>
      <c r="X80" s="55" t="n">
        <f aca="false">'Low SIPA income'!M75</f>
        <v>367026.412612171</v>
      </c>
      <c r="Y80" s="8"/>
      <c r="Z80" s="8" t="n">
        <f aca="false">R80+V80-N80-L80-F80</f>
        <v>-7505903.56027344</v>
      </c>
      <c r="AA80" s="8"/>
      <c r="AB80" s="8" t="n">
        <f aca="false">T80-P80-D80</f>
        <v>-70699935.465077</v>
      </c>
      <c r="AC80" s="23"/>
      <c r="AD80" s="8"/>
      <c r="AE80" s="8"/>
      <c r="AF80" s="8" t="n">
        <f aca="false">BA80/100*AF25</f>
        <v>6008664638.21162</v>
      </c>
      <c r="AG80" s="43" t="n">
        <f aca="false">(AF80-AF79)/AF79</f>
        <v>-0.000731430498646164</v>
      </c>
      <c r="AH80" s="43"/>
      <c r="AI80" s="43" t="n">
        <f aca="false">AB80/AF80</f>
        <v>-0.0117663307443498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 t="n">
        <v>12229047</v>
      </c>
      <c r="AV80" s="7"/>
      <c r="AW80" s="7" t="n">
        <f aca="false">(AU80-AU79)/AU79</f>
        <v>0.00336716221387449</v>
      </c>
      <c r="AX80" s="11" t="n">
        <v>6426.194090309</v>
      </c>
      <c r="AY80" s="43" t="n">
        <f aca="false">(AX80-AX79)/AX79</f>
        <v>-0.00408483839901359</v>
      </c>
      <c r="AZ80" s="7" t="n">
        <f aca="false">AZ79*((1+AY80))</f>
        <v>95.5975315642935</v>
      </c>
      <c r="BA80" s="7" t="n">
        <f aca="false">BA79*(1+AW80)*(1+AY80)</f>
        <v>104.552618275106</v>
      </c>
      <c r="BB80" s="7"/>
      <c r="BC80" s="43" t="n">
        <f aca="false">T87/AF87</f>
        <v>0.0133603117785498</v>
      </c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5" t="n">
        <f aca="false">'Low pensions'!Q81</f>
        <v>119250857.709009</v>
      </c>
      <c r="E81" s="8"/>
      <c r="F81" s="42" t="n">
        <f aca="false">'Low pensions'!I81</f>
        <v>21675254.987848</v>
      </c>
      <c r="G81" s="55" t="n">
        <f aca="false">'Low pensions'!K81</f>
        <v>2583634.08460793</v>
      </c>
      <c r="H81" s="55" t="n">
        <f aca="false">'Low pensions'!V81</f>
        <v>14214392.4382185</v>
      </c>
      <c r="I81" s="55" t="n">
        <f aca="false">'Low pensions'!M81</f>
        <v>79906.208802307</v>
      </c>
      <c r="J81" s="55" t="n">
        <f aca="false">'Low pensions'!W81</f>
        <v>439620.38468717</v>
      </c>
      <c r="K81" s="8"/>
      <c r="L81" s="55" t="n">
        <f aca="false">'Low pensions'!N81</f>
        <v>2544302.08651083</v>
      </c>
      <c r="M81" s="42"/>
      <c r="N81" s="55" t="n">
        <f aca="false">'Low pensions'!L81</f>
        <v>999098.943521794</v>
      </c>
      <c r="O81" s="8"/>
      <c r="P81" s="55" t="n">
        <f aca="false">'Low pensions'!X81</f>
        <v>18699143.2274195</v>
      </c>
      <c r="Q81" s="42"/>
      <c r="R81" s="55" t="n">
        <f aca="false">'Low SIPA income'!G76</f>
        <v>20703384.5365487</v>
      </c>
      <c r="S81" s="42"/>
      <c r="T81" s="55" t="n">
        <f aca="false">'Low SIPA income'!J76</f>
        <v>79161185.1730273</v>
      </c>
      <c r="U81" s="8"/>
      <c r="V81" s="55" t="n">
        <f aca="false">'Low SIPA income'!F76</f>
        <v>145458.930152863</v>
      </c>
      <c r="W81" s="42"/>
      <c r="X81" s="55" t="n">
        <f aca="false">'Low SIPA income'!M76</f>
        <v>365350.895570757</v>
      </c>
      <c r="Y81" s="8"/>
      <c r="Z81" s="8" t="n">
        <f aca="false">R81+V81-N81-L81-F81</f>
        <v>-4369812.5511791</v>
      </c>
      <c r="AA81" s="8"/>
      <c r="AB81" s="8" t="n">
        <f aca="false">T81-P81-D81</f>
        <v>-58788815.7634008</v>
      </c>
      <c r="AC81" s="23"/>
      <c r="AD81" s="8"/>
      <c r="AE81" s="8"/>
      <c r="AF81" s="8" t="n">
        <f aca="false">BA81/100*AF25</f>
        <v>6014115067.66631</v>
      </c>
      <c r="AG81" s="43" t="n">
        <f aca="false">(AF81-AF80)/AF80</f>
        <v>0.00090709496749662</v>
      </c>
      <c r="AH81" s="43" t="n">
        <f aca="false">(AF81-AF77)/AF77</f>
        <v>-0.000593472995013597</v>
      </c>
      <c r="AI81" s="43" t="n">
        <f aca="false">AB81/AF81</f>
        <v>-0.00977513983386636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 t="n">
        <v>12253631</v>
      </c>
      <c r="AV81" s="7"/>
      <c r="AW81" s="7" t="n">
        <f aca="false">(AU81-AU80)/AU80</f>
        <v>0.00201029565100208</v>
      </c>
      <c r="AX81" s="11" t="n">
        <v>6419.1189317567</v>
      </c>
      <c r="AY81" s="43" t="n">
        <f aca="false">(AX81-AX80)/AX80</f>
        <v>-0.00110098737337703</v>
      </c>
      <c r="AZ81" s="7" t="n">
        <f aca="false">AZ80*((1+AY81))</f>
        <v>95.4922798891152</v>
      </c>
      <c r="BA81" s="7" t="n">
        <f aca="false">BA80*(1+AW81)*(1+AY81)</f>
        <v>104.647457428982</v>
      </c>
      <c r="BB81" s="7"/>
      <c r="BC81" s="43" t="n">
        <f aca="false">T88/AF88</f>
        <v>0.0114684150150158</v>
      </c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4" t="n">
        <f aca="false">'Low pensions'!Q82</f>
        <v>119742943.947901</v>
      </c>
      <c r="E82" s="6"/>
      <c r="F82" s="35" t="n">
        <f aca="false">'Low pensions'!I82</f>
        <v>21764697.4867022</v>
      </c>
      <c r="G82" s="54" t="n">
        <f aca="false">'Low pensions'!K82</f>
        <v>2659477.55816348</v>
      </c>
      <c r="H82" s="54" t="n">
        <f aca="false">'Low pensions'!V82</f>
        <v>14631660.8522787</v>
      </c>
      <c r="I82" s="54" t="n">
        <f aca="false">'Low pensions'!M82</f>
        <v>82251.8832421703</v>
      </c>
      <c r="J82" s="54" t="n">
        <f aca="false">'Low pensions'!W82</f>
        <v>452525.59336945</v>
      </c>
      <c r="K82" s="6"/>
      <c r="L82" s="54" t="n">
        <f aca="false">'Low pensions'!N82</f>
        <v>3020625.80610472</v>
      </c>
      <c r="M82" s="35"/>
      <c r="N82" s="54" t="n">
        <f aca="false">'Low pensions'!L82</f>
        <v>1004766.27538949</v>
      </c>
      <c r="O82" s="6"/>
      <c r="P82" s="54" t="n">
        <f aca="false">'Low pensions'!X82</f>
        <v>21201969.2605427</v>
      </c>
      <c r="Q82" s="35"/>
      <c r="R82" s="54" t="n">
        <f aca="false">'Low SIPA income'!G77</f>
        <v>17675138.3757679</v>
      </c>
      <c r="S82" s="35"/>
      <c r="T82" s="54" t="n">
        <f aca="false">'Low SIPA income'!J77</f>
        <v>67582423.5140394</v>
      </c>
      <c r="U82" s="6"/>
      <c r="V82" s="54" t="n">
        <f aca="false">'Low SIPA income'!F77</f>
        <v>149203.62134514</v>
      </c>
      <c r="W82" s="35"/>
      <c r="X82" s="54" t="n">
        <f aca="false">'Low SIPA income'!M77</f>
        <v>374756.480221328</v>
      </c>
      <c r="Y82" s="6"/>
      <c r="Z82" s="6" t="n">
        <f aca="false">R82+V82-N82-L82-F82</f>
        <v>-7965747.57108338</v>
      </c>
      <c r="AA82" s="6"/>
      <c r="AB82" s="6" t="n">
        <f aca="false">T82-P82-D82</f>
        <v>-73362489.6944043</v>
      </c>
      <c r="AC82" s="23"/>
      <c r="AD82" s="6"/>
      <c r="AE82" s="6"/>
      <c r="AF82" s="6" t="n">
        <f aca="false">BA82/100*AF25</f>
        <v>6021962090.99539</v>
      </c>
      <c r="AG82" s="36" t="n">
        <f aca="false">(AF82-AF81)/AF81</f>
        <v>0.00130476774068755</v>
      </c>
      <c r="AH82" s="36"/>
      <c r="AI82" s="36" t="n">
        <f aca="false">AB82/AF82</f>
        <v>-0.0121824894587269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 t="n">
        <v>12241316</v>
      </c>
      <c r="AV82" s="5"/>
      <c r="AW82" s="5" t="n">
        <f aca="false">(AU82-AU81)/AU81</f>
        <v>-0.00100500822980552</v>
      </c>
      <c r="AX82" s="10" t="n">
        <v>6433.96057439</v>
      </c>
      <c r="AY82" s="36" t="n">
        <f aca="false">(AX82-AX81)/AX81</f>
        <v>0.00231209964966935</v>
      </c>
      <c r="AZ82" s="5" t="n">
        <f aca="false">AZ81*((1+AY82))</f>
        <v>95.713067555993</v>
      </c>
      <c r="BA82" s="5" t="n">
        <f aca="false">BA81*(1+AW82)*(1+AY82)</f>
        <v>104.78399805558</v>
      </c>
      <c r="BB82" s="5"/>
      <c r="BC82" s="36" t="n">
        <f aca="false">T89/AF89</f>
        <v>0.0133472104062015</v>
      </c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5" t="n">
        <f aca="false">'Low pensions'!Q83</f>
        <v>119629131.411508</v>
      </c>
      <c r="E83" s="8"/>
      <c r="F83" s="42" t="n">
        <f aca="false">'Low pensions'!I83</f>
        <v>21744010.7109881</v>
      </c>
      <c r="G83" s="55" t="n">
        <f aca="false">'Low pensions'!K83</f>
        <v>2742821.94271206</v>
      </c>
      <c r="H83" s="55" t="n">
        <f aca="false">'Low pensions'!V83</f>
        <v>15090197.0654961</v>
      </c>
      <c r="I83" s="55" t="n">
        <f aca="false">'Low pensions'!M83</f>
        <v>84829.5446199607</v>
      </c>
      <c r="J83" s="55" t="n">
        <f aca="false">'Low pensions'!W83</f>
        <v>466707.125736992</v>
      </c>
      <c r="K83" s="8"/>
      <c r="L83" s="55" t="n">
        <f aca="false">'Low pensions'!N83</f>
        <v>2535322.93647683</v>
      </c>
      <c r="M83" s="42"/>
      <c r="N83" s="55" t="n">
        <f aca="false">'Low pensions'!L83</f>
        <v>1005549.20889796</v>
      </c>
      <c r="O83" s="8"/>
      <c r="P83" s="55" t="n">
        <f aca="false">'Low pensions'!X83</f>
        <v>18688037.8321717</v>
      </c>
      <c r="Q83" s="42"/>
      <c r="R83" s="55" t="n">
        <f aca="false">'Low SIPA income'!G78</f>
        <v>20770418.2884208</v>
      </c>
      <c r="S83" s="42"/>
      <c r="T83" s="55" t="n">
        <f aca="false">'Low SIPA income'!J78</f>
        <v>79417494.5332397</v>
      </c>
      <c r="U83" s="8"/>
      <c r="V83" s="55" t="n">
        <f aca="false">'Low SIPA income'!F78</f>
        <v>149105.998092453</v>
      </c>
      <c r="W83" s="42"/>
      <c r="X83" s="55" t="n">
        <f aca="false">'Low SIPA income'!M78</f>
        <v>374511.278756144</v>
      </c>
      <c r="Y83" s="8"/>
      <c r="Z83" s="8" t="n">
        <f aca="false">R83+V83-N83-L83-F83</f>
        <v>-4365358.56984963</v>
      </c>
      <c r="AA83" s="8"/>
      <c r="AB83" s="8" t="n">
        <f aca="false">T83-P83-D83</f>
        <v>-58899674.7104395</v>
      </c>
      <c r="AC83" s="23"/>
      <c r="AD83" s="8"/>
      <c r="AE83" s="8"/>
      <c r="AF83" s="8" t="n">
        <f aca="false">BA83/100*AF25</f>
        <v>6007820411.63267</v>
      </c>
      <c r="AG83" s="43" t="n">
        <f aca="false">(AF83-AF82)/AF82</f>
        <v>-0.00234835077820579</v>
      </c>
      <c r="AH83" s="43"/>
      <c r="AI83" s="43" t="n">
        <f aca="false">AB83/AF83</f>
        <v>-0.0098038341153465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 t="n">
        <v>12246726</v>
      </c>
      <c r="AV83" s="7"/>
      <c r="AW83" s="7" t="n">
        <f aca="false">(AU83-AU82)/AU82</f>
        <v>0.000441945947641577</v>
      </c>
      <c r="AX83" s="11" t="n">
        <v>6416.0158458651</v>
      </c>
      <c r="AY83" s="43" t="n">
        <f aca="false">(AX83-AX82)/AX82</f>
        <v>-0.00278906411026635</v>
      </c>
      <c r="AZ83" s="7" t="n">
        <f aca="false">AZ82*((1+AY83))</f>
        <v>95.4461176743891</v>
      </c>
      <c r="BA83" s="7" t="n">
        <f aca="false">BA82*(1+AW83)*(1+AY83)</f>
        <v>104.537928472203</v>
      </c>
      <c r="BB83" s="7"/>
      <c r="BC83" s="43" t="n">
        <f aca="false">T90/AF90</f>
        <v>0.0113887472048493</v>
      </c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5" t="n">
        <f aca="false">'Low pensions'!Q84</f>
        <v>120135514.547313</v>
      </c>
      <c r="E84" s="8"/>
      <c r="F84" s="42" t="n">
        <f aca="false">'Low pensions'!I84</f>
        <v>21836051.8400919</v>
      </c>
      <c r="G84" s="55" t="n">
        <f aca="false">'Low pensions'!K84</f>
        <v>2846275.14737888</v>
      </c>
      <c r="H84" s="55" t="n">
        <f aca="false">'Low pensions'!V84</f>
        <v>15659366.0739428</v>
      </c>
      <c r="I84" s="55" t="n">
        <f aca="false">'Low pensions'!M84</f>
        <v>88029.1282694498</v>
      </c>
      <c r="J84" s="55" t="n">
        <f aca="false">'Low pensions'!W84</f>
        <v>484310.290946684</v>
      </c>
      <c r="K84" s="8"/>
      <c r="L84" s="55" t="n">
        <f aca="false">'Low pensions'!N84</f>
        <v>2510001.17306117</v>
      </c>
      <c r="M84" s="42"/>
      <c r="N84" s="55" t="n">
        <f aca="false">'Low pensions'!L84</f>
        <v>1012954.43438884</v>
      </c>
      <c r="O84" s="8"/>
      <c r="P84" s="55" t="n">
        <f aca="false">'Low pensions'!X84</f>
        <v>18597384.4471893</v>
      </c>
      <c r="Q84" s="42"/>
      <c r="R84" s="55" t="n">
        <f aca="false">'Low SIPA income'!G79</f>
        <v>17616195.542591</v>
      </c>
      <c r="S84" s="42"/>
      <c r="T84" s="55" t="n">
        <f aca="false">'Low SIPA income'!J79</f>
        <v>67357050.482712</v>
      </c>
      <c r="U84" s="8"/>
      <c r="V84" s="55" t="n">
        <f aca="false">'Low SIPA income'!F79</f>
        <v>153054.431201674</v>
      </c>
      <c r="W84" s="42"/>
      <c r="X84" s="55" t="n">
        <f aca="false">'Low SIPA income'!M79</f>
        <v>384428.604361653</v>
      </c>
      <c r="Y84" s="8"/>
      <c r="Z84" s="8" t="n">
        <f aca="false">R84+V84-N84-L84-F84</f>
        <v>-7589757.47374921</v>
      </c>
      <c r="AA84" s="8"/>
      <c r="AB84" s="8" t="n">
        <f aca="false">T84-P84-D84</f>
        <v>-71375848.5117904</v>
      </c>
      <c r="AC84" s="23"/>
      <c r="AD84" s="8"/>
      <c r="AE84" s="8"/>
      <c r="AF84" s="8" t="n">
        <f aca="false">BA84/100*AF25</f>
        <v>5990026684.90787</v>
      </c>
      <c r="AG84" s="43" t="n">
        <f aca="false">(AF84-AF83)/AF83</f>
        <v>-0.00296176075608786</v>
      </c>
      <c r="AH84" s="43"/>
      <c r="AI84" s="43" t="n">
        <f aca="false">AB84/AF84</f>
        <v>-0.0119157813923642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 t="n">
        <v>12189857</v>
      </c>
      <c r="AV84" s="7"/>
      <c r="AW84" s="7" t="n">
        <f aca="false">(AU84-AU83)/AU83</f>
        <v>-0.00464360842236529</v>
      </c>
      <c r="AX84" s="11" t="n">
        <v>6426.85694898</v>
      </c>
      <c r="AY84" s="43" t="n">
        <f aca="false">(AX84-AX83)/AX83</f>
        <v>0.00168969394330386</v>
      </c>
      <c r="AZ84" s="7" t="n">
        <f aca="false">AZ83*((1+AY84))</f>
        <v>95.6073924013353</v>
      </c>
      <c r="BA84" s="7" t="n">
        <f aca="false">BA83*(1+AW84)*(1+AY84)</f>
        <v>104.228312138131</v>
      </c>
      <c r="BB84" s="7"/>
      <c r="BC84" s="43" t="n">
        <f aca="false">T91/AF91</f>
        <v>0.013561830506284</v>
      </c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5" t="n">
        <f aca="false">'Low pensions'!Q85</f>
        <v>120747083.204469</v>
      </c>
      <c r="E85" s="8"/>
      <c r="F85" s="42" t="n">
        <f aca="false">'Low pensions'!I85</f>
        <v>21947211.6828057</v>
      </c>
      <c r="G85" s="55" t="n">
        <f aca="false">'Low pensions'!K85</f>
        <v>2907030.22514638</v>
      </c>
      <c r="H85" s="55" t="n">
        <f aca="false">'Low pensions'!V85</f>
        <v>15993622.5861736</v>
      </c>
      <c r="I85" s="55" t="n">
        <f aca="false">'Low pensions'!M85</f>
        <v>89908.1512931879</v>
      </c>
      <c r="J85" s="55" t="n">
        <f aca="false">'Low pensions'!W85</f>
        <v>494648.121221869</v>
      </c>
      <c r="K85" s="8"/>
      <c r="L85" s="55" t="n">
        <f aca="false">'Low pensions'!N85</f>
        <v>2531812.05596725</v>
      </c>
      <c r="M85" s="42"/>
      <c r="N85" s="55" t="n">
        <f aca="false">'Low pensions'!L85</f>
        <v>1019578.59998578</v>
      </c>
      <c r="O85" s="8"/>
      <c r="P85" s="55" t="n">
        <f aca="false">'Low pensions'!X85</f>
        <v>18747005.4269431</v>
      </c>
      <c r="Q85" s="42"/>
      <c r="R85" s="55" t="n">
        <f aca="false">'Low SIPA income'!G80</f>
        <v>20841876.7330015</v>
      </c>
      <c r="S85" s="42"/>
      <c r="T85" s="55" t="n">
        <f aca="false">'Low SIPA income'!J80</f>
        <v>79690722.089519</v>
      </c>
      <c r="U85" s="8"/>
      <c r="V85" s="55" t="n">
        <f aca="false">'Low SIPA income'!F80</f>
        <v>156523.843199387</v>
      </c>
      <c r="W85" s="42"/>
      <c r="X85" s="55" t="n">
        <f aca="false">'Low SIPA income'!M80</f>
        <v>393142.767040675</v>
      </c>
      <c r="Y85" s="8"/>
      <c r="Z85" s="8" t="n">
        <f aca="false">R85+V85-N85-L85-F85</f>
        <v>-4500201.7625578</v>
      </c>
      <c r="AA85" s="8"/>
      <c r="AB85" s="8" t="n">
        <f aca="false">T85-P85-D85</f>
        <v>-59803366.5418926</v>
      </c>
      <c r="AC85" s="23"/>
      <c r="AD85" s="8"/>
      <c r="AE85" s="8"/>
      <c r="AF85" s="8" t="n">
        <f aca="false">BA85/100*AF25</f>
        <v>5975741831.35632</v>
      </c>
      <c r="AG85" s="43" t="n">
        <f aca="false">(AF85-AF84)/AF84</f>
        <v>-0.00238477294058636</v>
      </c>
      <c r="AH85" s="43" t="n">
        <f aca="false">(AF85-AF81)/AF81</f>
        <v>-0.00638052911829084</v>
      </c>
      <c r="AI85" s="43" t="n">
        <f aca="false">AB85/AF85</f>
        <v>-0.010007689125405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 t="n">
        <v>12189296</v>
      </c>
      <c r="AV85" s="7"/>
      <c r="AW85" s="7" t="n">
        <f aca="false">(AU85-AU84)/AU84</f>
        <v>-4.60218688373457E-005</v>
      </c>
      <c r="AX85" s="11" t="n">
        <v>6411.8254386244</v>
      </c>
      <c r="AY85" s="43" t="n">
        <f aca="false">(AX85-AX84)/AX84</f>
        <v>-0.00233885871039747</v>
      </c>
      <c r="AZ85" s="7" t="n">
        <f aca="false">AZ84*((1+AY85))</f>
        <v>95.3837802188391</v>
      </c>
      <c r="BA85" s="7" t="n">
        <f aca="false">BA84*(1+AW85)*(1+AY85)</f>
        <v>103.979751279701</v>
      </c>
      <c r="BB85" s="7"/>
      <c r="BC85" s="43" t="n">
        <f aca="false">T92/AF92</f>
        <v>0.0116353226738437</v>
      </c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4" t="n">
        <f aca="false">'Low pensions'!Q86</f>
        <v>120487298.779608</v>
      </c>
      <c r="E86" s="6"/>
      <c r="F86" s="35" t="n">
        <f aca="false">'Low pensions'!I86</f>
        <v>21899992.7884606</v>
      </c>
      <c r="G86" s="54" t="n">
        <f aca="false">'Low pensions'!K86</f>
        <v>2960128.55534362</v>
      </c>
      <c r="H86" s="54" t="n">
        <f aca="false">'Low pensions'!V86</f>
        <v>16285753.9323786</v>
      </c>
      <c r="I86" s="54" t="n">
        <f aca="false">'Low pensions'!M86</f>
        <v>91550.3676910391</v>
      </c>
      <c r="J86" s="54" t="n">
        <f aca="false">'Low pensions'!W86</f>
        <v>503683.111310676</v>
      </c>
      <c r="K86" s="6"/>
      <c r="L86" s="54" t="n">
        <f aca="false">'Low pensions'!N86</f>
        <v>3037863.03945803</v>
      </c>
      <c r="M86" s="35"/>
      <c r="N86" s="54" t="n">
        <f aca="false">'Low pensions'!L86</f>
        <v>1018192.58021013</v>
      </c>
      <c r="O86" s="6"/>
      <c r="P86" s="54" t="n">
        <f aca="false">'Low pensions'!X86</f>
        <v>21365280.9140782</v>
      </c>
      <c r="Q86" s="35"/>
      <c r="R86" s="54" t="n">
        <f aca="false">'Low SIPA income'!G81</f>
        <v>17793872.8482303</v>
      </c>
      <c r="S86" s="35"/>
      <c r="T86" s="54" t="n">
        <f aca="false">'Low SIPA income'!J81</f>
        <v>68036415.0604179</v>
      </c>
      <c r="U86" s="6"/>
      <c r="V86" s="54" t="n">
        <f aca="false">'Low SIPA income'!F81</f>
        <v>155737.483065002</v>
      </c>
      <c r="W86" s="35"/>
      <c r="X86" s="54" t="n">
        <f aca="false">'Low SIPA income'!M81</f>
        <v>391167.657097019</v>
      </c>
      <c r="Y86" s="6"/>
      <c r="Z86" s="6" t="n">
        <f aca="false">R86+V86-N86-L86-F86</f>
        <v>-8006438.07683343</v>
      </c>
      <c r="AA86" s="6"/>
      <c r="AB86" s="6" t="n">
        <f aca="false">T86-P86-D86</f>
        <v>-73816164.6332681</v>
      </c>
      <c r="AC86" s="23"/>
      <c r="AD86" s="6"/>
      <c r="AE86" s="6"/>
      <c r="AF86" s="6" t="n">
        <f aca="false">BA86/100*AF25</f>
        <v>5995867008.04748</v>
      </c>
      <c r="AG86" s="36" t="n">
        <f aca="false">(AF86-AF85)/AF85</f>
        <v>0.00336781227488203</v>
      </c>
      <c r="AH86" s="36"/>
      <c r="AI86" s="36" t="n">
        <f aca="false">AB86/AF86</f>
        <v>-0.0123111744363566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 t="n">
        <v>12296968</v>
      </c>
      <c r="AV86" s="5"/>
      <c r="AW86" s="5" t="n">
        <f aca="false">(AU86-AU85)/AU85</f>
        <v>0.0088333239261726</v>
      </c>
      <c r="AX86" s="10" t="n">
        <v>6377.0883757125</v>
      </c>
      <c r="AY86" s="36" t="n">
        <f aca="false">(AX86-AX85)/AX85</f>
        <v>-0.00541765574319068</v>
      </c>
      <c r="AZ86" s="5" t="n">
        <f aca="false">AZ85*((1+AY86))</f>
        <v>94.8670237341292</v>
      </c>
      <c r="BA86" s="5" t="n">
        <f aca="false">BA85*(1+AW86)*(1+AY86)</f>
        <v>104.3299355624</v>
      </c>
      <c r="BB86" s="5"/>
      <c r="BC86" s="36" t="n">
        <f aca="false">T93/AF93</f>
        <v>0.0136344162850576</v>
      </c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5" t="n">
        <f aca="false">'Low pensions'!Q87</f>
        <v>120758140.159074</v>
      </c>
      <c r="E87" s="8"/>
      <c r="F87" s="42" t="n">
        <f aca="false">'Low pensions'!I87</f>
        <v>21949221.4151889</v>
      </c>
      <c r="G87" s="55" t="n">
        <f aca="false">'Low pensions'!K87</f>
        <v>3045435.43272404</v>
      </c>
      <c r="H87" s="55" t="n">
        <f aca="false">'Low pensions'!V87</f>
        <v>16755087.2021277</v>
      </c>
      <c r="I87" s="55" t="n">
        <f aca="false">'Low pensions'!M87</f>
        <v>94188.7247234234</v>
      </c>
      <c r="J87" s="55" t="n">
        <f aca="false">'Low pensions'!W87</f>
        <v>518198.57326168</v>
      </c>
      <c r="K87" s="8"/>
      <c r="L87" s="55" t="n">
        <f aca="false">'Low pensions'!N87</f>
        <v>2577401.94981469</v>
      </c>
      <c r="M87" s="42"/>
      <c r="N87" s="55" t="n">
        <f aca="false">'Low pensions'!L87</f>
        <v>1022019.69398284</v>
      </c>
      <c r="O87" s="8"/>
      <c r="P87" s="55" t="n">
        <f aca="false">'Low pensions'!X87</f>
        <v>18997001.7817753</v>
      </c>
      <c r="Q87" s="42"/>
      <c r="R87" s="55" t="n">
        <f aca="false">'Low SIPA income'!G82</f>
        <v>20823530.9069129</v>
      </c>
      <c r="S87" s="42"/>
      <c r="T87" s="55" t="n">
        <f aca="false">'Low SIPA income'!J82</f>
        <v>79620575.2334053</v>
      </c>
      <c r="U87" s="8"/>
      <c r="V87" s="55" t="n">
        <f aca="false">'Low SIPA income'!F82</f>
        <v>158152.171600035</v>
      </c>
      <c r="W87" s="42"/>
      <c r="X87" s="55" t="n">
        <f aca="false">'Low SIPA income'!M82</f>
        <v>397232.658522998</v>
      </c>
      <c r="Y87" s="8"/>
      <c r="Z87" s="8" t="n">
        <f aca="false">R87+V87-N87-L87-F87</f>
        <v>-4566959.98047342</v>
      </c>
      <c r="AA87" s="8"/>
      <c r="AB87" s="8" t="n">
        <f aca="false">T87-P87-D87</f>
        <v>-60134566.7074438</v>
      </c>
      <c r="AC87" s="23"/>
      <c r="AD87" s="8"/>
      <c r="AE87" s="8"/>
      <c r="AF87" s="8" t="n">
        <f aca="false">BA87/100*AF25</f>
        <v>5959484819.90051</v>
      </c>
      <c r="AG87" s="43" t="n">
        <f aca="false">(AF87-AF86)/AF86</f>
        <v>-0.00606787777283007</v>
      </c>
      <c r="AH87" s="43"/>
      <c r="AI87" s="43" t="n">
        <f aca="false">AB87/AF87</f>
        <v>-0.0100905646250891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 t="n">
        <v>12208424</v>
      </c>
      <c r="AV87" s="7"/>
      <c r="AW87" s="7" t="n">
        <f aca="false">(AU87-AU86)/AU86</f>
        <v>-0.00720047413313591</v>
      </c>
      <c r="AX87" s="11" t="n">
        <v>6384.363426612</v>
      </c>
      <c r="AY87" s="43" t="n">
        <f aca="false">(AX87-AX86)/AX86</f>
        <v>0.00114081073851932</v>
      </c>
      <c r="AZ87" s="7" t="n">
        <f aca="false">AZ86*((1+AY87))</f>
        <v>94.9752490535365</v>
      </c>
      <c r="BA87" s="7" t="n">
        <f aca="false">BA86*(1+AW87)*(1+AY87)</f>
        <v>103.69687426536</v>
      </c>
      <c r="BB87" s="7"/>
      <c r="BC87" s="43" t="n">
        <f aca="false">T94/AF94</f>
        <v>0.0117478278898565</v>
      </c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5" t="n">
        <f aca="false">'Low pensions'!Q88</f>
        <v>120966957.563852</v>
      </c>
      <c r="E88" s="8"/>
      <c r="F88" s="42" t="n">
        <f aca="false">'Low pensions'!I88</f>
        <v>21987176.450326</v>
      </c>
      <c r="G88" s="55" t="n">
        <f aca="false">'Low pensions'!K88</f>
        <v>3111280.24466074</v>
      </c>
      <c r="H88" s="55" t="n">
        <f aca="false">'Low pensions'!V88</f>
        <v>17117345.9300432</v>
      </c>
      <c r="I88" s="55" t="n">
        <f aca="false">'Low pensions'!M88</f>
        <v>96225.162206003</v>
      </c>
      <c r="J88" s="55" t="n">
        <f aca="false">'Low pensions'!W88</f>
        <v>529402.451444637</v>
      </c>
      <c r="K88" s="8"/>
      <c r="L88" s="55" t="n">
        <f aca="false">'Low pensions'!N88</f>
        <v>2501254.38712916</v>
      </c>
      <c r="M88" s="42"/>
      <c r="N88" s="55" t="n">
        <f aca="false">'Low pensions'!L88</f>
        <v>1024245.76386617</v>
      </c>
      <c r="O88" s="8"/>
      <c r="P88" s="55" t="n">
        <f aca="false">'Low pensions'!X88</f>
        <v>18614118.8967111</v>
      </c>
      <c r="Q88" s="42"/>
      <c r="R88" s="55" t="n">
        <f aca="false">'Low SIPA income'!G83</f>
        <v>17839113.7307045</v>
      </c>
      <c r="S88" s="42"/>
      <c r="T88" s="55" t="n">
        <f aca="false">'Low SIPA income'!J83</f>
        <v>68209397.4956621</v>
      </c>
      <c r="U88" s="8"/>
      <c r="V88" s="55" t="n">
        <f aca="false">'Low SIPA income'!F83</f>
        <v>160172.695009584</v>
      </c>
      <c r="W88" s="42"/>
      <c r="X88" s="55" t="n">
        <f aca="false">'Low SIPA income'!M83</f>
        <v>402307.630794723</v>
      </c>
      <c r="Y88" s="8"/>
      <c r="Z88" s="8" t="n">
        <f aca="false">R88+V88-N88-L88-F88</f>
        <v>-7513390.17560725</v>
      </c>
      <c r="AA88" s="8"/>
      <c r="AB88" s="8" t="n">
        <f aca="false">T88-P88-D88</f>
        <v>-71371678.9649014</v>
      </c>
      <c r="AC88" s="23"/>
      <c r="AD88" s="8"/>
      <c r="AE88" s="8"/>
      <c r="AF88" s="8" t="n">
        <f aca="false">BA88/100*AF25</f>
        <v>5947587125.71476</v>
      </c>
      <c r="AG88" s="43" t="n">
        <f aca="false">(AF88-AF87)/AF87</f>
        <v>-0.00199642998435353</v>
      </c>
      <c r="AH88" s="43"/>
      <c r="AI88" s="43" t="n">
        <f aca="false">AB88/AF88</f>
        <v>-0.0120001065064388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 t="n">
        <v>12212985</v>
      </c>
      <c r="AV88" s="7"/>
      <c r="AW88" s="7" t="n">
        <f aca="false">(AU88-AU87)/AU87</f>
        <v>0.000373594495079791</v>
      </c>
      <c r="AX88" s="11" t="n">
        <v>6369.237979789</v>
      </c>
      <c r="AY88" s="43" t="n">
        <f aca="false">(AX88-AX87)/AX87</f>
        <v>-0.00236913938200203</v>
      </c>
      <c r="AZ88" s="7" t="n">
        <f aca="false">AZ87*((1+AY88))</f>
        <v>94.7502394506883</v>
      </c>
      <c r="BA88" s="7" t="n">
        <f aca="false">BA87*(1+AW88)*(1+AY88)</f>
        <v>103.489850716293</v>
      </c>
      <c r="BB88" s="7"/>
      <c r="BC88" s="43" t="n">
        <f aca="false">T95/AF95</f>
        <v>0.0138560783013989</v>
      </c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5" t="n">
        <f aca="false">'Low pensions'!Q89</f>
        <v>121301906.864093</v>
      </c>
      <c r="E89" s="8"/>
      <c r="F89" s="42" t="n">
        <f aca="false">'Low pensions'!I89</f>
        <v>22048057.4505149</v>
      </c>
      <c r="G89" s="55" t="n">
        <f aca="false">'Low pensions'!K89</f>
        <v>3190275.67739505</v>
      </c>
      <c r="H89" s="55" t="n">
        <f aca="false">'Low pensions'!V89</f>
        <v>17551955.4935266</v>
      </c>
      <c r="I89" s="55" t="n">
        <f aca="false">'Low pensions'!M89</f>
        <v>98668.3199194349</v>
      </c>
      <c r="J89" s="55" t="n">
        <f aca="false">'Low pensions'!W89</f>
        <v>542843.984335875</v>
      </c>
      <c r="K89" s="8"/>
      <c r="L89" s="55" t="n">
        <f aca="false">'Low pensions'!N89</f>
        <v>2510890.87618823</v>
      </c>
      <c r="M89" s="42"/>
      <c r="N89" s="55" t="n">
        <f aca="false">'Low pensions'!L89</f>
        <v>1029091.98946801</v>
      </c>
      <c r="O89" s="8"/>
      <c r="P89" s="55" t="n">
        <f aca="false">'Low pensions'!X89</f>
        <v>18690785.1876422</v>
      </c>
      <c r="Q89" s="42"/>
      <c r="R89" s="55" t="n">
        <f aca="false">'Low SIPA income'!G84</f>
        <v>20789275.8867304</v>
      </c>
      <c r="S89" s="42"/>
      <c r="T89" s="55" t="n">
        <f aca="false">'Low SIPA income'!J84</f>
        <v>79489598.1947967</v>
      </c>
      <c r="U89" s="8"/>
      <c r="V89" s="55" t="n">
        <f aca="false">'Low SIPA income'!F84</f>
        <v>160222.052514536</v>
      </c>
      <c r="W89" s="42"/>
      <c r="X89" s="55" t="n">
        <f aca="false">'Low SIPA income'!M84</f>
        <v>402431.602616998</v>
      </c>
      <c r="Y89" s="8"/>
      <c r="Z89" s="8" t="n">
        <f aca="false">R89+V89-N89-L89-F89</f>
        <v>-4638542.37692618</v>
      </c>
      <c r="AA89" s="8"/>
      <c r="AB89" s="8" t="n">
        <f aca="false">T89-P89-D89</f>
        <v>-60503093.8569383</v>
      </c>
      <c r="AC89" s="23"/>
      <c r="AD89" s="8"/>
      <c r="AE89" s="8"/>
      <c r="AF89" s="8" t="n">
        <f aca="false">BA89/100*AF25</f>
        <v>5955521474.19986</v>
      </c>
      <c r="AG89" s="43" t="n">
        <f aca="false">(AF89-AF88)/AF88</f>
        <v>0.0013340449357685</v>
      </c>
      <c r="AH89" s="43" t="n">
        <f aca="false">(AF89-AF85)/AF85</f>
        <v>-0.00338374008233662</v>
      </c>
      <c r="AI89" s="43" t="n">
        <f aca="false">AB89/AF89</f>
        <v>-0.0101591597174229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 t="n">
        <v>12272310</v>
      </c>
      <c r="AV89" s="7"/>
      <c r="AW89" s="7" t="n">
        <f aca="false">(AU89-AU88)/AU88</f>
        <v>0.00485753482870895</v>
      </c>
      <c r="AX89" s="11" t="n">
        <v>6346.9045197017</v>
      </c>
      <c r="AY89" s="43" t="n">
        <f aca="false">(AX89-AX88)/AX88</f>
        <v>-0.00350645715518379</v>
      </c>
      <c r="AZ89" s="7" t="n">
        <f aca="false">AZ88*((1+AY89))</f>
        <v>94.4180017956111</v>
      </c>
      <c r="BA89" s="7" t="n">
        <f aca="false">BA88*(1+AW89)*(1+AY89)</f>
        <v>103.627910827545</v>
      </c>
      <c r="BB89" s="7"/>
      <c r="BC89" s="43" t="n">
        <f aca="false">T96/AF96</f>
        <v>0.0117582775621125</v>
      </c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4" t="n">
        <f aca="false">'Low pensions'!Q90</f>
        <v>121354109.936734</v>
      </c>
      <c r="E90" s="6"/>
      <c r="F90" s="35" t="n">
        <f aca="false">'Low pensions'!I90</f>
        <v>22057545.976907</v>
      </c>
      <c r="G90" s="54" t="n">
        <f aca="false">'Low pensions'!K90</f>
        <v>3247811.82169374</v>
      </c>
      <c r="H90" s="54" t="n">
        <f aca="false">'Low pensions'!V90</f>
        <v>17868502.3835509</v>
      </c>
      <c r="I90" s="54" t="n">
        <f aca="false">'Low pensions'!M90</f>
        <v>100447.788299806</v>
      </c>
      <c r="J90" s="54" t="n">
        <f aca="false">'Low pensions'!W90</f>
        <v>552634.094336627</v>
      </c>
      <c r="K90" s="6"/>
      <c r="L90" s="54" t="n">
        <f aca="false">'Low pensions'!N90</f>
        <v>3022285.72324252</v>
      </c>
      <c r="M90" s="35"/>
      <c r="N90" s="54" t="n">
        <f aca="false">'Low pensions'!L90</f>
        <v>1029855.11310402</v>
      </c>
      <c r="O90" s="6"/>
      <c r="P90" s="54" t="n">
        <f aca="false">'Low pensions'!X90</f>
        <v>21348613.9611631</v>
      </c>
      <c r="Q90" s="35"/>
      <c r="R90" s="54" t="n">
        <f aca="false">'Low SIPA income'!G85</f>
        <v>17752999.5052308</v>
      </c>
      <c r="S90" s="35"/>
      <c r="T90" s="54" t="n">
        <f aca="false">'Low SIPA income'!J85</f>
        <v>67880132.2908972</v>
      </c>
      <c r="U90" s="6"/>
      <c r="V90" s="54" t="n">
        <f aca="false">'Low SIPA income'!F85</f>
        <v>158890.777263639</v>
      </c>
      <c r="W90" s="35"/>
      <c r="X90" s="54" t="n">
        <f aca="false">'Low SIPA income'!M85</f>
        <v>399087.823004049</v>
      </c>
      <c r="Y90" s="6"/>
      <c r="Z90" s="6" t="n">
        <f aca="false">R90+V90-N90-L90-F90</f>
        <v>-8197796.53075914</v>
      </c>
      <c r="AA90" s="6"/>
      <c r="AB90" s="6" t="n">
        <f aca="false">T90-P90-D90</f>
        <v>-74822591.6070004</v>
      </c>
      <c r="AC90" s="23"/>
      <c r="AD90" s="6"/>
      <c r="AE90" s="6"/>
      <c r="AF90" s="6" t="n">
        <f aca="false">BA90/100*AF25</f>
        <v>5960280886.90863</v>
      </c>
      <c r="AG90" s="36" t="n">
        <f aca="false">(AF90-AF89)/AF89</f>
        <v>0.000799159692294293</v>
      </c>
      <c r="AH90" s="36"/>
      <c r="AI90" s="36" t="n">
        <f aca="false">AB90/AF90</f>
        <v>-0.0125535344770988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 t="n">
        <v>12255779</v>
      </c>
      <c r="AV90" s="5"/>
      <c r="AW90" s="5" t="n">
        <f aca="false">(AU90-AU89)/AU89</f>
        <v>-0.00134701616892011</v>
      </c>
      <c r="AX90" s="10" t="n">
        <v>6360.5444662038</v>
      </c>
      <c r="AY90" s="36" t="n">
        <f aca="false">(AX90-AX89)/AX89</f>
        <v>0.00214907069418788</v>
      </c>
      <c r="AZ90" s="5" t="n">
        <f aca="false">AZ89*((1+AY90))</f>
        <v>94.6209127562738</v>
      </c>
      <c r="BA90" s="5" t="n">
        <f aca="false">BA89*(1+AW90)*(1+AY90)</f>
        <v>103.710726076875</v>
      </c>
      <c r="BB90" s="5"/>
      <c r="BC90" s="36" t="n">
        <f aca="false">T97/AF97</f>
        <v>0.0140970069042941</v>
      </c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5" t="n">
        <f aca="false">'Low pensions'!Q91</f>
        <v>122250561.035905</v>
      </c>
      <c r="E91" s="8"/>
      <c r="F91" s="42" t="n">
        <f aca="false">'Low pensions'!I91</f>
        <v>22220486.5756747</v>
      </c>
      <c r="G91" s="55" t="n">
        <f aca="false">'Low pensions'!K91</f>
        <v>3301560.71146188</v>
      </c>
      <c r="H91" s="55" t="n">
        <f aca="false">'Low pensions'!V91</f>
        <v>18164212.916569</v>
      </c>
      <c r="I91" s="55" t="n">
        <f aca="false">'Low pensions'!M91</f>
        <v>102110.125096759</v>
      </c>
      <c r="J91" s="55" t="n">
        <f aca="false">'Low pensions'!W91</f>
        <v>561779.780924811</v>
      </c>
      <c r="K91" s="8"/>
      <c r="L91" s="55" t="n">
        <f aca="false">'Low pensions'!N91</f>
        <v>2469371.36484019</v>
      </c>
      <c r="M91" s="42"/>
      <c r="N91" s="55" t="n">
        <f aca="false">'Low pensions'!L91</f>
        <v>1038003.33902866</v>
      </c>
      <c r="O91" s="8"/>
      <c r="P91" s="55" t="n">
        <f aca="false">'Low pensions'!X91</f>
        <v>18524367.8618912</v>
      </c>
      <c r="Q91" s="42"/>
      <c r="R91" s="55" t="n">
        <f aca="false">'Low SIPA income'!G86</f>
        <v>20990850.9990906</v>
      </c>
      <c r="S91" s="42"/>
      <c r="T91" s="55" t="n">
        <f aca="false">'Low SIPA income'!J86</f>
        <v>80260338.1077635</v>
      </c>
      <c r="U91" s="8"/>
      <c r="V91" s="55" t="n">
        <f aca="false">'Low SIPA income'!F86</f>
        <v>156526.270227673</v>
      </c>
      <c r="W91" s="42"/>
      <c r="X91" s="55" t="n">
        <f aca="false">'Low SIPA income'!M86</f>
        <v>393148.863035997</v>
      </c>
      <c r="Y91" s="8"/>
      <c r="Z91" s="8" t="n">
        <f aca="false">R91+V91-N91-L91-F91</f>
        <v>-4580484.0102253</v>
      </c>
      <c r="AA91" s="8"/>
      <c r="AB91" s="8" t="n">
        <f aca="false">T91-P91-D91</f>
        <v>-60514590.7900331</v>
      </c>
      <c r="AC91" s="23"/>
      <c r="AD91" s="8"/>
      <c r="AE91" s="8"/>
      <c r="AF91" s="8" t="n">
        <f aca="false">BA91/100*AF25</f>
        <v>5918105086.96258</v>
      </c>
      <c r="AG91" s="43" t="n">
        <f aca="false">(AF91-AF90)/AF90</f>
        <v>-0.00707614301176475</v>
      </c>
      <c r="AH91" s="43"/>
      <c r="AI91" s="43" t="n">
        <f aca="false">AB91/AF91</f>
        <v>-0.0102253322475373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 t="n">
        <v>12199168</v>
      </c>
      <c r="AV91" s="7"/>
      <c r="AW91" s="7" t="n">
        <f aca="false">(AU91-AU90)/AU90</f>
        <v>-0.00461912702570763</v>
      </c>
      <c r="AX91" s="11" t="n">
        <v>6344.8439842498</v>
      </c>
      <c r="AY91" s="43" t="n">
        <f aca="false">(AX91-AX90)/AX90</f>
        <v>-0.00246841792199126</v>
      </c>
      <c r="AZ91" s="7" t="n">
        <f aca="false">AZ90*((1+AY91))</f>
        <v>94.387348799431</v>
      </c>
      <c r="BA91" s="7" t="n">
        <f aca="false">BA90*(1+AW91)*(1+AY91)</f>
        <v>102.976854147301</v>
      </c>
      <c r="BB91" s="7"/>
      <c r="BC91" s="43" t="n">
        <f aca="false">T98/AF98</f>
        <v>0.0120256949103911</v>
      </c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5" t="n">
        <f aca="false">'Low pensions'!Q92</f>
        <v>122769259.690122</v>
      </c>
      <c r="E92" s="8"/>
      <c r="F92" s="42" t="n">
        <f aca="false">'Low pensions'!I92</f>
        <v>22314766.1960314</v>
      </c>
      <c r="G92" s="55" t="n">
        <f aca="false">'Low pensions'!K92</f>
        <v>3321607.93415815</v>
      </c>
      <c r="H92" s="55" t="n">
        <f aca="false">'Low pensions'!V92</f>
        <v>18274506.8209569</v>
      </c>
      <c r="I92" s="55" t="n">
        <f aca="false">'Low pensions'!M92</f>
        <v>102730.142293551</v>
      </c>
      <c r="J92" s="55" t="n">
        <f aca="false">'Low pensions'!W92</f>
        <v>565190.932606911</v>
      </c>
      <c r="K92" s="8"/>
      <c r="L92" s="55" t="n">
        <f aca="false">'Low pensions'!N92</f>
        <v>2514139.02187929</v>
      </c>
      <c r="M92" s="42"/>
      <c r="N92" s="55" t="n">
        <f aca="false">'Low pensions'!L92</f>
        <v>1042825.10974608</v>
      </c>
      <c r="O92" s="8"/>
      <c r="P92" s="55" t="n">
        <f aca="false">'Low pensions'!X92</f>
        <v>18783195.4069185</v>
      </c>
      <c r="Q92" s="42"/>
      <c r="R92" s="55" t="n">
        <f aca="false">'Low SIPA income'!G87</f>
        <v>18063060.1728367</v>
      </c>
      <c r="S92" s="42"/>
      <c r="T92" s="55" t="n">
        <f aca="false">'Low SIPA income'!J87</f>
        <v>69065676.1269733</v>
      </c>
      <c r="U92" s="8"/>
      <c r="V92" s="55" t="n">
        <f aca="false">'Low SIPA income'!F87</f>
        <v>158060.930350745</v>
      </c>
      <c r="W92" s="42"/>
      <c r="X92" s="55" t="n">
        <f aca="false">'Low SIPA income'!M87</f>
        <v>397003.486810364</v>
      </c>
      <c r="Y92" s="8"/>
      <c r="Z92" s="8" t="n">
        <f aca="false">R92+V92-N92-L92-F92</f>
        <v>-7650609.22446934</v>
      </c>
      <c r="AA92" s="8"/>
      <c r="AB92" s="8" t="n">
        <f aca="false">T92-P92-D92</f>
        <v>-72486778.9700676</v>
      </c>
      <c r="AC92" s="23"/>
      <c r="AD92" s="8"/>
      <c r="AE92" s="8"/>
      <c r="AF92" s="8" t="n">
        <f aca="false">BA92/100*AF25</f>
        <v>5935862550.87135</v>
      </c>
      <c r="AG92" s="43" t="n">
        <f aca="false">(AF92-AF91)/AF91</f>
        <v>0.00300053203649405</v>
      </c>
      <c r="AH92" s="43"/>
      <c r="AI92" s="43" t="n">
        <f aca="false">AB92/AF92</f>
        <v>-0.0122116673606984</v>
      </c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 t="n">
        <v>12180048</v>
      </c>
      <c r="AV92" s="7"/>
      <c r="AW92" s="7" t="n">
        <f aca="false">(AU92-AU91)/AU91</f>
        <v>-0.0015673200008394</v>
      </c>
      <c r="AX92" s="11" t="n">
        <v>6373.8717886282</v>
      </c>
      <c r="AY92" s="43" t="n">
        <f aca="false">(AX92-AX91)/AX91</f>
        <v>0.00457502256169854</v>
      </c>
      <c r="AZ92" s="7" t="n">
        <f aca="false">AZ91*((1+AY92))</f>
        <v>94.8191730497273</v>
      </c>
      <c r="BA92" s="7" t="n">
        <f aca="false">BA91*(1+AW92)*(1+AY92)</f>
        <v>103.285839497187</v>
      </c>
      <c r="BB92" s="7"/>
      <c r="BC92" s="43" t="n">
        <f aca="false">T99/AF99</f>
        <v>0.0141825026330168</v>
      </c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5" t="n">
        <f aca="false">'Low pensions'!Q93</f>
        <v>123025095.39033</v>
      </c>
      <c r="E93" s="8"/>
      <c r="F93" s="42" t="n">
        <f aca="false">'Low pensions'!I93</f>
        <v>22361267.3629288</v>
      </c>
      <c r="G93" s="55" t="n">
        <f aca="false">'Low pensions'!K93</f>
        <v>3344526.22419479</v>
      </c>
      <c r="H93" s="55" t="n">
        <f aca="false">'Low pensions'!V93</f>
        <v>18400596.4907497</v>
      </c>
      <c r="I93" s="55" t="n">
        <f aca="false">'Low pensions'!M93</f>
        <v>103438.955387468</v>
      </c>
      <c r="J93" s="55" t="n">
        <f aca="false">'Low pensions'!W93</f>
        <v>569090.613115974</v>
      </c>
      <c r="K93" s="8"/>
      <c r="L93" s="55" t="n">
        <f aca="false">'Low pensions'!N93</f>
        <v>2525735.05639902</v>
      </c>
      <c r="M93" s="42"/>
      <c r="N93" s="55" t="n">
        <f aca="false">'Low pensions'!L93</f>
        <v>1045072.26600192</v>
      </c>
      <c r="O93" s="8"/>
      <c r="P93" s="55" t="n">
        <f aca="false">'Low pensions'!X93</f>
        <v>18855730.475868</v>
      </c>
      <c r="Q93" s="42"/>
      <c r="R93" s="55" t="n">
        <f aca="false">'Low SIPA income'!G88</f>
        <v>21070267.2596228</v>
      </c>
      <c r="S93" s="42"/>
      <c r="T93" s="55" t="n">
        <f aca="false">'Low SIPA income'!J88</f>
        <v>80563993.0630507</v>
      </c>
      <c r="U93" s="8"/>
      <c r="V93" s="55" t="n">
        <f aca="false">'Low SIPA income'!F88</f>
        <v>159768.798409873</v>
      </c>
      <c r="W93" s="42"/>
      <c r="X93" s="55" t="n">
        <f aca="false">'Low SIPA income'!M88</f>
        <v>401293.158982869</v>
      </c>
      <c r="Y93" s="8"/>
      <c r="Z93" s="8" t="n">
        <f aca="false">R93+V93-N93-L93-F93</f>
        <v>-4702038.62729705</v>
      </c>
      <c r="AA93" s="8"/>
      <c r="AB93" s="8" t="n">
        <f aca="false">T93-P93-D93</f>
        <v>-61316832.803147</v>
      </c>
      <c r="AC93" s="23"/>
      <c r="AD93" s="8"/>
      <c r="AE93" s="8"/>
      <c r="AF93" s="8" t="n">
        <f aca="false">BA93/100*AF25</f>
        <v>5908869978.63953</v>
      </c>
      <c r="AG93" s="43" t="n">
        <f aca="false">(AF93-AF92)/AF92</f>
        <v>-0.00454737150675008</v>
      </c>
      <c r="AH93" s="43" t="n">
        <f aca="false">(AF93-AF89)/AF89</f>
        <v>-0.0078333183353344</v>
      </c>
      <c r="AI93" s="43" t="n">
        <f aca="false">AB93/AF93</f>
        <v>-0.0103770827628305</v>
      </c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 t="n">
        <v>12182352</v>
      </c>
      <c r="AV93" s="7"/>
      <c r="AW93" s="7" t="n">
        <f aca="false">(AU93-AU92)/AU92</f>
        <v>0.00018916181611107</v>
      </c>
      <c r="AX93" s="11" t="n">
        <v>6343.6874422315</v>
      </c>
      <c r="AY93" s="43" t="n">
        <f aca="false">(AX93-AX92)/AX92</f>
        <v>-0.00473563752106726</v>
      </c>
      <c r="AZ93" s="7" t="n">
        <f aca="false">AZ92*((1+AY93))</f>
        <v>94.3701438161165</v>
      </c>
      <c r="BA93" s="7" t="n">
        <f aca="false">BA92*(1+AW93)*(1+AY93)</f>
        <v>102.816160413607</v>
      </c>
      <c r="BB93" s="7"/>
      <c r="BC93" s="43" t="n">
        <f aca="false">T100/AF100</f>
        <v>0.0121544775736955</v>
      </c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4" t="n">
        <f aca="false">'Low pensions'!Q94</f>
        <v>123645596.378196</v>
      </c>
      <c r="E94" s="6"/>
      <c r="F94" s="35" t="n">
        <f aca="false">'Low pensions'!I94</f>
        <v>22474050.7624834</v>
      </c>
      <c r="G94" s="54" t="n">
        <f aca="false">'Low pensions'!K94</f>
        <v>3403909.79750206</v>
      </c>
      <c r="H94" s="54" t="n">
        <f aca="false">'Low pensions'!V94</f>
        <v>18727307.3900996</v>
      </c>
      <c r="I94" s="54" t="n">
        <f aca="false">'Low pensions'!M94</f>
        <v>105275.560747487</v>
      </c>
      <c r="J94" s="54" t="n">
        <f aca="false">'Low pensions'!W94</f>
        <v>579195.073920606</v>
      </c>
      <c r="K94" s="6"/>
      <c r="L94" s="54" t="n">
        <f aca="false">'Low pensions'!N94</f>
        <v>3098664.49544236</v>
      </c>
      <c r="M94" s="35"/>
      <c r="N94" s="54" t="n">
        <f aca="false">'Low pensions'!L94</f>
        <v>1051460.58737685</v>
      </c>
      <c r="O94" s="6"/>
      <c r="P94" s="54" t="n">
        <f aca="false">'Low pensions'!X94</f>
        <v>21863810.7180012</v>
      </c>
      <c r="Q94" s="35"/>
      <c r="R94" s="54" t="n">
        <f aca="false">'Low SIPA income'!G89</f>
        <v>18070364.7322121</v>
      </c>
      <c r="S94" s="35"/>
      <c r="T94" s="54" t="n">
        <f aca="false">'Low SIPA income'!J89</f>
        <v>69093605.7428439</v>
      </c>
      <c r="U94" s="6"/>
      <c r="V94" s="54" t="n">
        <f aca="false">'Low SIPA income'!F89</f>
        <v>164218.29615369</v>
      </c>
      <c r="W94" s="35"/>
      <c r="X94" s="54" t="n">
        <f aca="false">'Low SIPA income'!M89</f>
        <v>412469.014489542</v>
      </c>
      <c r="Y94" s="6"/>
      <c r="Z94" s="6" t="n">
        <f aca="false">R94+V94-N94-L94-F94</f>
        <v>-8389592.81693677</v>
      </c>
      <c r="AA94" s="6"/>
      <c r="AB94" s="6" t="n">
        <f aca="false">T94-P94-D94</f>
        <v>-76415801.3533535</v>
      </c>
      <c r="AC94" s="23"/>
      <c r="AD94" s="6"/>
      <c r="AE94" s="6"/>
      <c r="AF94" s="6" t="n">
        <f aca="false">BA94/100*AF25</f>
        <v>5881394108.82091</v>
      </c>
      <c r="AG94" s="36" t="n">
        <f aca="false">(AF94-AF93)/AF93</f>
        <v>-0.00464993643758327</v>
      </c>
      <c r="AH94" s="36"/>
      <c r="AI94" s="36" t="n">
        <f aca="false">AB94/AF94</f>
        <v>-0.0129928040766296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 t="n">
        <v>12110740</v>
      </c>
      <c r="AV94" s="5"/>
      <c r="AW94" s="5" t="n">
        <f aca="false">(AU94-AU93)/AU93</f>
        <v>-0.00587833942082777</v>
      </c>
      <c r="AX94" s="10" t="n">
        <v>6351.5261252497</v>
      </c>
      <c r="AY94" s="36" t="n">
        <f aca="false">(AX94-AX93)/AX93</f>
        <v>0.00123566665123124</v>
      </c>
      <c r="AZ94" s="5" t="n">
        <f aca="false">AZ93*((1+AY94))</f>
        <v>94.4867538557019</v>
      </c>
      <c r="BA94" s="5" t="n">
        <f aca="false">BA93*(1+AW94)*(1+AY94)</f>
        <v>102.338071802927</v>
      </c>
      <c r="BB94" s="5"/>
      <c r="BC94" s="36" t="n">
        <f aca="false">T101/AF101</f>
        <v>0.0143140560770729</v>
      </c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5" t="n">
        <f aca="false">'Low pensions'!Q95</f>
        <v>123900665.622878</v>
      </c>
      <c r="E95" s="8"/>
      <c r="F95" s="42" t="n">
        <f aca="false">'Low pensions'!I95</f>
        <v>22520412.6170163</v>
      </c>
      <c r="G95" s="55" t="n">
        <f aca="false">'Low pensions'!K95</f>
        <v>3450662.66884441</v>
      </c>
      <c r="H95" s="55" t="n">
        <f aca="false">'Low pensions'!V95</f>
        <v>18984527.893898</v>
      </c>
      <c r="I95" s="55" t="n">
        <f aca="false">'Low pensions'!M95</f>
        <v>106721.525840549</v>
      </c>
      <c r="J95" s="55" t="n">
        <f aca="false">'Low pensions'!W95</f>
        <v>587150.347233962</v>
      </c>
      <c r="K95" s="8"/>
      <c r="L95" s="55" t="n">
        <f aca="false">'Low pensions'!N95</f>
        <v>2504770.67928189</v>
      </c>
      <c r="M95" s="42"/>
      <c r="N95" s="55" t="n">
        <f aca="false">'Low pensions'!L95</f>
        <v>1054743.54439135</v>
      </c>
      <c r="O95" s="8"/>
      <c r="P95" s="55" t="n">
        <f aca="false">'Low pensions'!X95</f>
        <v>18800154.7435569</v>
      </c>
      <c r="Q95" s="42"/>
      <c r="R95" s="55" t="n">
        <f aca="false">'Low SIPA income'!G90</f>
        <v>21350440.849446</v>
      </c>
      <c r="S95" s="42"/>
      <c r="T95" s="55" t="n">
        <f aca="false">'Low SIPA income'!J90</f>
        <v>81635261.0668611</v>
      </c>
      <c r="U95" s="8"/>
      <c r="V95" s="55" t="n">
        <f aca="false">'Low SIPA income'!F90</f>
        <v>162489.118378786</v>
      </c>
      <c r="W95" s="42"/>
      <c r="X95" s="55" t="n">
        <f aca="false">'Low SIPA income'!M90</f>
        <v>408125.818454768</v>
      </c>
      <c r="Y95" s="8"/>
      <c r="Z95" s="8" t="n">
        <f aca="false">R95+V95-N95-L95-F95</f>
        <v>-4566996.87286476</v>
      </c>
      <c r="AA95" s="8"/>
      <c r="AB95" s="8" t="n">
        <f aca="false">T95-P95-D95</f>
        <v>-61065559.2995741</v>
      </c>
      <c r="AC95" s="23"/>
      <c r="AD95" s="8"/>
      <c r="AE95" s="8"/>
      <c r="AF95" s="8" t="n">
        <f aca="false">BA95/100*AF25</f>
        <v>5891657025.25072</v>
      </c>
      <c r="AG95" s="43" t="n">
        <f aca="false">(AF95-AF94)/AF94</f>
        <v>0.00174498022746214</v>
      </c>
      <c r="AH95" s="43"/>
      <c r="AI95" s="43" t="n">
        <f aca="false">AB95/AF95</f>
        <v>-0.0103647512130894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 t="n">
        <v>12123092</v>
      </c>
      <c r="AV95" s="7"/>
      <c r="AW95" s="7" t="n">
        <f aca="false">(AU95-AU94)/AU94</f>
        <v>0.00101992116088695</v>
      </c>
      <c r="AX95" s="11" t="n">
        <v>6356.1266646659</v>
      </c>
      <c r="AY95" s="43" t="n">
        <f aca="false">(AX95-AX94)/AX94</f>
        <v>0.000724320316956657</v>
      </c>
      <c r="AZ95" s="7" t="n">
        <f aca="false">AZ94*((1+AY95))</f>
        <v>94.5551925312029</v>
      </c>
      <c r="BA95" s="7" t="n">
        <f aca="false">BA94*(1+AW95)*(1+AY95)</f>
        <v>102.51664971474</v>
      </c>
      <c r="BB95" s="7"/>
      <c r="BC95" s="43" t="n">
        <f aca="false">T102/AF102</f>
        <v>0.0123706308662153</v>
      </c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5" t="n">
        <f aca="false">'Low pensions'!Q96</f>
        <v>124228635.737854</v>
      </c>
      <c r="E96" s="8"/>
      <c r="F96" s="42" t="n">
        <f aca="false">'Low pensions'!I96</f>
        <v>22580025.0676692</v>
      </c>
      <c r="G96" s="55" t="n">
        <f aca="false">'Low pensions'!K96</f>
        <v>3528171.50392774</v>
      </c>
      <c r="H96" s="55" t="n">
        <f aca="false">'Low pensions'!V96</f>
        <v>19410958.635723</v>
      </c>
      <c r="I96" s="55" t="n">
        <f aca="false">'Low pensions'!M96</f>
        <v>109118.706307044</v>
      </c>
      <c r="J96" s="55" t="n">
        <f aca="false">'Low pensions'!W96</f>
        <v>600338.926878032</v>
      </c>
      <c r="K96" s="8"/>
      <c r="L96" s="55" t="n">
        <f aca="false">'Low pensions'!N96</f>
        <v>2538114.69866959</v>
      </c>
      <c r="M96" s="42"/>
      <c r="N96" s="55" t="n">
        <f aca="false">'Low pensions'!L96</f>
        <v>1059088.35968084</v>
      </c>
      <c r="O96" s="8"/>
      <c r="P96" s="55" t="n">
        <f aca="false">'Low pensions'!X96</f>
        <v>18997080.9104655</v>
      </c>
      <c r="Q96" s="42"/>
      <c r="R96" s="55" t="n">
        <f aca="false">'Low SIPA income'!G91</f>
        <v>18165979.1665401</v>
      </c>
      <c r="S96" s="42"/>
      <c r="T96" s="55" t="n">
        <f aca="false">'Low SIPA income'!J91</f>
        <v>69459195.8195627</v>
      </c>
      <c r="U96" s="8"/>
      <c r="V96" s="55" t="n">
        <f aca="false">'Low SIPA income'!F91</f>
        <v>164552.447994489</v>
      </c>
      <c r="W96" s="42"/>
      <c r="X96" s="55" t="n">
        <f aca="false">'Low SIPA income'!M91</f>
        <v>413308.307574981</v>
      </c>
      <c r="Y96" s="8"/>
      <c r="Z96" s="8" t="n">
        <f aca="false">R96+V96-N96-L96-F96</f>
        <v>-7846696.51148502</v>
      </c>
      <c r="AA96" s="8"/>
      <c r="AB96" s="8" t="n">
        <f aca="false">T96-P96-D96</f>
        <v>-73766520.8287566</v>
      </c>
      <c r="AC96" s="23"/>
      <c r="AD96" s="8"/>
      <c r="AE96" s="8"/>
      <c r="AF96" s="8" t="n">
        <f aca="false">BA96/100*AF25</f>
        <v>5907259413.85956</v>
      </c>
      <c r="AG96" s="43" t="n">
        <f aca="false">(AF96-AF95)/AF95</f>
        <v>0.00264821739316705</v>
      </c>
      <c r="AH96" s="43"/>
      <c r="AI96" s="43" t="n">
        <f aca="false">AB96/AF96</f>
        <v>-0.0124874354858509</v>
      </c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 t="n">
        <v>12188710</v>
      </c>
      <c r="AV96" s="7"/>
      <c r="AW96" s="7" t="n">
        <f aca="false">(AU96-AU95)/AU95</f>
        <v>0.00541264555280122</v>
      </c>
      <c r="AX96" s="11" t="n">
        <v>6338.6502030203</v>
      </c>
      <c r="AY96" s="43" t="n">
        <f aca="false">(AX96-AX95)/AX95</f>
        <v>-0.00274954584255727</v>
      </c>
      <c r="AZ96" s="7" t="n">
        <f aca="false">AZ95*((1+AY96))</f>
        <v>94.2952086946866</v>
      </c>
      <c r="BA96" s="7" t="n">
        <f aca="false">BA95*(1+AW96)*(1+AY96)</f>
        <v>102.788136089604</v>
      </c>
      <c r="BB96" s="7"/>
      <c r="BC96" s="43" t="n">
        <f aca="false">T103/AF103</f>
        <v>0.0144230961767368</v>
      </c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5" t="n">
        <f aca="false">'Low pensions'!Q97</f>
        <v>123999248.518242</v>
      </c>
      <c r="E97" s="8"/>
      <c r="F97" s="42" t="n">
        <f aca="false">'Low pensions'!I97</f>
        <v>22538331.2251967</v>
      </c>
      <c r="G97" s="55" t="n">
        <f aca="false">'Low pensions'!K97</f>
        <v>3605442.37383987</v>
      </c>
      <c r="H97" s="55" t="n">
        <f aca="false">'Low pensions'!V97</f>
        <v>19836080.1633871</v>
      </c>
      <c r="I97" s="55" t="n">
        <f aca="false">'Low pensions'!M97</f>
        <v>111508.527025975</v>
      </c>
      <c r="J97" s="55" t="n">
        <f aca="false">'Low pensions'!W97</f>
        <v>613487.015362487</v>
      </c>
      <c r="K97" s="8"/>
      <c r="L97" s="55" t="n">
        <f aca="false">'Low pensions'!N97</f>
        <v>2479228.72386588</v>
      </c>
      <c r="M97" s="42"/>
      <c r="N97" s="55" t="n">
        <f aca="false">'Low pensions'!L97</f>
        <v>1058671.836883</v>
      </c>
      <c r="O97" s="8"/>
      <c r="P97" s="55" t="n">
        <f aca="false">'Low pensions'!X97</f>
        <v>18689229.7217373</v>
      </c>
      <c r="Q97" s="42"/>
      <c r="R97" s="55" t="n">
        <f aca="false">'Low SIPA income'!G92</f>
        <v>21709982.7048652</v>
      </c>
      <c r="S97" s="42"/>
      <c r="T97" s="55" t="n">
        <f aca="false">'Low SIPA income'!J92</f>
        <v>83010000.5131602</v>
      </c>
      <c r="U97" s="8"/>
      <c r="V97" s="55" t="n">
        <f aca="false">'Low SIPA income'!F92</f>
        <v>158664.215651715</v>
      </c>
      <c r="W97" s="42"/>
      <c r="X97" s="55" t="n">
        <f aca="false">'Low SIPA income'!M92</f>
        <v>398518.765554423</v>
      </c>
      <c r="Y97" s="8"/>
      <c r="Z97" s="8" t="n">
        <f aca="false">R97+V97-N97-L97-F97</f>
        <v>-4207584.8654286</v>
      </c>
      <c r="AA97" s="8"/>
      <c r="AB97" s="8" t="n">
        <f aca="false">T97-P97-D97</f>
        <v>-59678477.7268194</v>
      </c>
      <c r="AC97" s="23"/>
      <c r="AD97" s="8"/>
      <c r="AE97" s="8"/>
      <c r="AF97" s="8" t="n">
        <f aca="false">BA97/100*AF25</f>
        <v>5888484064.50553</v>
      </c>
      <c r="AG97" s="43" t="n">
        <f aca="false">(AF97-AF96)/AF96</f>
        <v>-0.00317835192915123</v>
      </c>
      <c r="AH97" s="43" t="n">
        <f aca="false">(AF97-AF93)/AF93</f>
        <v>-0.00345005292174328</v>
      </c>
      <c r="AI97" s="43" t="n">
        <f aca="false">AB97/AF97</f>
        <v>-0.0101347778261892</v>
      </c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 t="n">
        <v>12221913</v>
      </c>
      <c r="AV97" s="7"/>
      <c r="AW97" s="7" t="n">
        <f aca="false">(AU97-AU96)/AU96</f>
        <v>0.00272407826587063</v>
      </c>
      <c r="AX97" s="11" t="n">
        <v>6301.33840293</v>
      </c>
      <c r="AY97" s="43" t="n">
        <f aca="false">(AX97-AX96)/AX96</f>
        <v>-0.00588639519380985</v>
      </c>
      <c r="AZ97" s="7" t="n">
        <f aca="false">AZ96*((1+AY97))</f>
        <v>93.7401498314268</v>
      </c>
      <c r="BA97" s="7" t="n">
        <f aca="false">BA96*(1+AW97)*(1+AY97)</f>
        <v>102.46143921897</v>
      </c>
      <c r="BB97" s="7"/>
      <c r="BC97" s="43" t="n">
        <f aca="false">T104/AF104</f>
        <v>0.0124504729590964</v>
      </c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4" t="n">
        <f aca="false">'Low pensions'!Q98</f>
        <v>124139748.645556</v>
      </c>
      <c r="E98" s="6"/>
      <c r="F98" s="35" t="n">
        <f aca="false">'Low pensions'!I98</f>
        <v>22563868.7864676</v>
      </c>
      <c r="G98" s="54" t="n">
        <f aca="false">'Low pensions'!K98</f>
        <v>3668303.95907299</v>
      </c>
      <c r="H98" s="54" t="n">
        <f aca="false">'Low pensions'!V98</f>
        <v>20181926.0581736</v>
      </c>
      <c r="I98" s="54" t="n">
        <f aca="false">'Low pensions'!M98</f>
        <v>113452.699765144</v>
      </c>
      <c r="J98" s="54" t="n">
        <f aca="false">'Low pensions'!W98</f>
        <v>624183.2801497</v>
      </c>
      <c r="K98" s="6"/>
      <c r="L98" s="54" t="n">
        <f aca="false">'Low pensions'!N98</f>
        <v>2909343.64480283</v>
      </c>
      <c r="M98" s="35"/>
      <c r="N98" s="54" t="n">
        <f aca="false">'Low pensions'!L98</f>
        <v>1061416.06328342</v>
      </c>
      <c r="O98" s="6"/>
      <c r="P98" s="54" t="n">
        <f aca="false">'Low pensions'!X98</f>
        <v>20936196.0151369</v>
      </c>
      <c r="Q98" s="35"/>
      <c r="R98" s="54" t="n">
        <f aca="false">'Low SIPA income'!G93</f>
        <v>18545743.2529747</v>
      </c>
      <c r="S98" s="35"/>
      <c r="T98" s="54" t="n">
        <f aca="false">'Low SIPA income'!J93</f>
        <v>70911256.7188443</v>
      </c>
      <c r="U98" s="6"/>
      <c r="V98" s="54" t="n">
        <f aca="false">'Low SIPA income'!F93</f>
        <v>160531.769966738</v>
      </c>
      <c r="W98" s="35"/>
      <c r="X98" s="54" t="n">
        <f aca="false">'Low SIPA income'!M93</f>
        <v>403209.52356291</v>
      </c>
      <c r="Y98" s="6"/>
      <c r="Z98" s="6" t="n">
        <f aca="false">R98+V98-N98-L98-F98</f>
        <v>-7828353.47161244</v>
      </c>
      <c r="AA98" s="6"/>
      <c r="AB98" s="6" t="n">
        <f aca="false">T98-P98-D98</f>
        <v>-74164687.9418489</v>
      </c>
      <c r="AC98" s="23"/>
      <c r="AD98" s="6"/>
      <c r="AE98" s="6"/>
      <c r="AF98" s="6" t="n">
        <f aca="false">BA98/100*AF25</f>
        <v>5896645245.63745</v>
      </c>
      <c r="AG98" s="36" t="n">
        <f aca="false">(AF98-AF97)/AF97</f>
        <v>0.00138595622277732</v>
      </c>
      <c r="AH98" s="36"/>
      <c r="AI98" s="36" t="n">
        <f aca="false">AB98/AF98</f>
        <v>-0.0125774376535062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 t="n">
        <v>12238727</v>
      </c>
      <c r="AV98" s="5"/>
      <c r="AW98" s="5" t="n">
        <f aca="false">(AU98-AU97)/AU97</f>
        <v>0.0013757257149515</v>
      </c>
      <c r="AX98" s="10" t="n">
        <v>6301.4027802563</v>
      </c>
      <c r="AY98" s="36" t="n">
        <f aca="false">(AX98-AX97)/AX97</f>
        <v>1.02164527888368E-005</v>
      </c>
      <c r="AZ98" s="5" t="n">
        <f aca="false">AZ97*((1+AY98))</f>
        <v>93.741107523242</v>
      </c>
      <c r="BA98" s="5" t="n">
        <f aca="false">BA97*(1+AW98)*(1+AY98)</f>
        <v>102.60344628825</v>
      </c>
      <c r="BB98" s="5"/>
      <c r="BC98" s="36" t="n">
        <f aca="false">T105/AF105</f>
        <v>0.0147548445147049</v>
      </c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5" t="n">
        <f aca="false">'Low pensions'!Q99</f>
        <v>124351059.808768</v>
      </c>
      <c r="E99" s="8"/>
      <c r="F99" s="42" t="n">
        <f aca="false">'Low pensions'!I99</f>
        <v>22602277.091719</v>
      </c>
      <c r="G99" s="55" t="n">
        <f aca="false">'Low pensions'!K99</f>
        <v>3754454.70348416</v>
      </c>
      <c r="H99" s="55" t="n">
        <f aca="false">'Low pensions'!V99</f>
        <v>20655902.0353448</v>
      </c>
      <c r="I99" s="55" t="n">
        <f aca="false">'Low pensions'!M99</f>
        <v>116117.155777862</v>
      </c>
      <c r="J99" s="55" t="n">
        <f aca="false">'Low pensions'!W99</f>
        <v>638842.330990053</v>
      </c>
      <c r="K99" s="8"/>
      <c r="L99" s="55" t="n">
        <f aca="false">'Low pensions'!N99</f>
        <v>2435934.47914083</v>
      </c>
      <c r="M99" s="42"/>
      <c r="N99" s="55" t="n">
        <f aca="false">'Low pensions'!L99</f>
        <v>1063729.61223105</v>
      </c>
      <c r="O99" s="8"/>
      <c r="P99" s="55" t="n">
        <f aca="false">'Low pensions'!X99</f>
        <v>18492402.0677268</v>
      </c>
      <c r="Q99" s="42"/>
      <c r="R99" s="55" t="n">
        <f aca="false">'Low SIPA income'!G94</f>
        <v>21873654.2160631</v>
      </c>
      <c r="S99" s="42"/>
      <c r="T99" s="55" t="n">
        <f aca="false">'Low SIPA income'!J94</f>
        <v>83635812.7219133</v>
      </c>
      <c r="U99" s="8"/>
      <c r="V99" s="55" t="n">
        <f aca="false">'Low SIPA income'!F94</f>
        <v>167780.778306551</v>
      </c>
      <c r="W99" s="42"/>
      <c r="X99" s="55" t="n">
        <f aca="false">'Low SIPA income'!M94</f>
        <v>421416.942565424</v>
      </c>
      <c r="Y99" s="8"/>
      <c r="Z99" s="8" t="n">
        <f aca="false">R99+V99-N99-L99-F99</f>
        <v>-4060506.1887213</v>
      </c>
      <c r="AA99" s="8"/>
      <c r="AB99" s="8" t="n">
        <f aca="false">T99-P99-D99</f>
        <v>-59207649.154581</v>
      </c>
      <c r="AC99" s="23"/>
      <c r="AD99" s="8"/>
      <c r="AE99" s="8"/>
      <c r="AF99" s="8" t="n">
        <f aca="false">BA99/100*AF25</f>
        <v>5897112441.01653</v>
      </c>
      <c r="AG99" s="43" t="n">
        <f aca="false">(AF99-AF98)/AF98</f>
        <v>7.92307082448991E-005</v>
      </c>
      <c r="AH99" s="43"/>
      <c r="AI99" s="43" t="n">
        <f aca="false">AB99/AF99</f>
        <v>-0.0100401085695383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 t="n">
        <v>12241791</v>
      </c>
      <c r="AV99" s="7"/>
      <c r="AW99" s="7" t="n">
        <f aca="false">(AU99-AU98)/AU98</f>
        <v>0.000250352834898597</v>
      </c>
      <c r="AX99" s="11" t="n">
        <v>6300.3247407019</v>
      </c>
      <c r="AY99" s="43" t="n">
        <f aca="false">(AX99-AX98)/AX98</f>
        <v>-0.000171079296466733</v>
      </c>
      <c r="AZ99" s="7" t="n">
        <f aca="false">AZ98*((1+AY99))</f>
        <v>93.7250703605169</v>
      </c>
      <c r="BA99" s="7" t="n">
        <f aca="false">BA98*(1+AW99)*(1+AY99)</f>
        <v>102.611575631968</v>
      </c>
      <c r="BB99" s="7"/>
      <c r="BC99" s="43" t="n">
        <f aca="false">T106/AF106</f>
        <v>0.0126269371108815</v>
      </c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5" t="n">
        <f aca="false">'Low pensions'!Q100</f>
        <v>124408192.266078</v>
      </c>
      <c r="E100" s="8"/>
      <c r="F100" s="42" t="n">
        <f aca="false">'Low pensions'!I100</f>
        <v>22612661.592125</v>
      </c>
      <c r="G100" s="55" t="n">
        <f aca="false">'Low pensions'!K100</f>
        <v>3806166.48811705</v>
      </c>
      <c r="H100" s="55" t="n">
        <f aca="false">'Low pensions'!V100</f>
        <v>20940405.0169519</v>
      </c>
      <c r="I100" s="55" t="n">
        <f aca="false">'Low pensions'!M100</f>
        <v>117716.489323208</v>
      </c>
      <c r="J100" s="55" t="n">
        <f aca="false">'Low pensions'!W100</f>
        <v>647641.392276862</v>
      </c>
      <c r="K100" s="8"/>
      <c r="L100" s="55" t="n">
        <f aca="false">'Low pensions'!N100</f>
        <v>2427398.6019297</v>
      </c>
      <c r="M100" s="42"/>
      <c r="N100" s="55" t="n">
        <f aca="false">'Low pensions'!L100</f>
        <v>1065134.78947537</v>
      </c>
      <c r="O100" s="8"/>
      <c r="P100" s="55" t="n">
        <f aca="false">'Low pensions'!X100</f>
        <v>18455840.2309044</v>
      </c>
      <c r="Q100" s="42"/>
      <c r="R100" s="55" t="n">
        <f aca="false">'Low SIPA income'!G95</f>
        <v>18782609.4336075</v>
      </c>
      <c r="S100" s="42"/>
      <c r="T100" s="55" t="n">
        <f aca="false">'Low SIPA income'!J95</f>
        <v>71816935.0900884</v>
      </c>
      <c r="U100" s="8"/>
      <c r="V100" s="55" t="n">
        <f aca="false">'Low SIPA income'!F95</f>
        <v>168969.676774205</v>
      </c>
      <c r="W100" s="42"/>
      <c r="X100" s="55" t="n">
        <f aca="false">'Low SIPA income'!M95</f>
        <v>424403.112747233</v>
      </c>
      <c r="Y100" s="8"/>
      <c r="Z100" s="8" t="n">
        <f aca="false">R100+V100-N100-L100-F100</f>
        <v>-7153615.87314832</v>
      </c>
      <c r="AA100" s="8"/>
      <c r="AB100" s="8" t="n">
        <f aca="false">T100-P100-D100</f>
        <v>-71047097.4068939</v>
      </c>
      <c r="AC100" s="23"/>
      <c r="AD100" s="8"/>
      <c r="AE100" s="8"/>
      <c r="AF100" s="8" t="n">
        <f aca="false">BA100/100*AF25</f>
        <v>5908681360.81086</v>
      </c>
      <c r="AG100" s="43" t="n">
        <f aca="false">(AF100-AF99)/AF99</f>
        <v>0.00196179399834123</v>
      </c>
      <c r="AH100" s="43"/>
      <c r="AI100" s="43" t="n">
        <f aca="false">AB100/AF100</f>
        <v>-0.0120241883202759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 t="n">
        <v>12270425</v>
      </c>
      <c r="AV100" s="7"/>
      <c r="AW100" s="7" t="n">
        <f aca="false">(AU100-AU99)/AU99</f>
        <v>0.0023390368288431</v>
      </c>
      <c r="AX100" s="11" t="n">
        <v>6297.9535347018</v>
      </c>
      <c r="AY100" s="43" t="n">
        <f aca="false">(AX100-AX99)/AX99</f>
        <v>-0.000376362504742204</v>
      </c>
      <c r="AZ100" s="7" t="n">
        <f aca="false">AZ99*((1+AY100))</f>
        <v>93.6897957582789</v>
      </c>
      <c r="BA100" s="7" t="n">
        <f aca="false">BA99*(1+AW100)*(1+AY100)</f>
        <v>102.812878405203</v>
      </c>
      <c r="BB100" s="7"/>
      <c r="BC100" s="43" t="n">
        <f aca="false">T107/AF107</f>
        <v>0.0147853616999456</v>
      </c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5" t="n">
        <f aca="false">'Low pensions'!Q101</f>
        <v>124987954.326532</v>
      </c>
      <c r="E101" s="8"/>
      <c r="F101" s="42" t="n">
        <f aca="false">'Low pensions'!I101</f>
        <v>22718040.2093864</v>
      </c>
      <c r="G101" s="55" t="n">
        <f aca="false">'Low pensions'!K101</f>
        <v>3855760.73333219</v>
      </c>
      <c r="H101" s="55" t="n">
        <f aca="false">'Low pensions'!V101</f>
        <v>21213257.9214576</v>
      </c>
      <c r="I101" s="55" t="n">
        <f aca="false">'Low pensions'!M101</f>
        <v>119250.331958729</v>
      </c>
      <c r="J101" s="55" t="n">
        <f aca="false">'Low pensions'!W101</f>
        <v>656080.141900757</v>
      </c>
      <c r="K101" s="8"/>
      <c r="L101" s="55" t="n">
        <f aca="false">'Low pensions'!N101</f>
        <v>2405731.19398376</v>
      </c>
      <c r="M101" s="42"/>
      <c r="N101" s="55" t="n">
        <f aca="false">'Low pensions'!L101</f>
        <v>1071158.91368524</v>
      </c>
      <c r="O101" s="8"/>
      <c r="P101" s="55" t="n">
        <f aca="false">'Low pensions'!X101</f>
        <v>18376550.9020691</v>
      </c>
      <c r="Q101" s="42"/>
      <c r="R101" s="55" t="n">
        <f aca="false">'Low SIPA income'!G96</f>
        <v>22001106.2578495</v>
      </c>
      <c r="S101" s="42"/>
      <c r="T101" s="55" t="n">
        <f aca="false">'Low SIPA income'!J96</f>
        <v>84123136.650169</v>
      </c>
      <c r="U101" s="8"/>
      <c r="V101" s="55" t="n">
        <f aca="false">'Low SIPA income'!F96</f>
        <v>166153.362492413</v>
      </c>
      <c r="W101" s="42"/>
      <c r="X101" s="55" t="n">
        <f aca="false">'Low SIPA income'!M96</f>
        <v>417329.343237308</v>
      </c>
      <c r="Y101" s="8"/>
      <c r="Z101" s="8" t="n">
        <f aca="false">R101+V101-N101-L101-F101</f>
        <v>-4027670.69671344</v>
      </c>
      <c r="AA101" s="8"/>
      <c r="AB101" s="8" t="n">
        <f aca="false">T101-P101-D101</f>
        <v>-59241368.5784317</v>
      </c>
      <c r="AC101" s="23"/>
      <c r="AD101" s="8"/>
      <c r="AE101" s="8"/>
      <c r="AF101" s="8" t="n">
        <f aca="false">BA101/100*AF25</f>
        <v>5876960115.0935</v>
      </c>
      <c r="AG101" s="43" t="n">
        <f aca="false">(AF101-AF100)/AF100</f>
        <v>-0.00536858290036568</v>
      </c>
      <c r="AH101" s="43" t="n">
        <f aca="false">(AF101-AF97)/AF97</f>
        <v>-0.0019570316036831</v>
      </c>
      <c r="AI101" s="43" t="n">
        <f aca="false">AB101/AF101</f>
        <v>-0.0100802740563587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 t="n">
        <v>12241320</v>
      </c>
      <c r="AV101" s="7"/>
      <c r="AW101" s="7" t="n">
        <f aca="false">(AU101-AU100)/AU100</f>
        <v>-0.00237196348129751</v>
      </c>
      <c r="AX101" s="11" t="n">
        <v>6279.0360933593</v>
      </c>
      <c r="AY101" s="43" t="n">
        <f aca="false">(AX101-AX100)/AX100</f>
        <v>-0.00300374419059533</v>
      </c>
      <c r="AZ101" s="7" t="n">
        <f aca="false">AZ100*((1+AY101))</f>
        <v>93.4083755785519</v>
      </c>
      <c r="BA101" s="7" t="n">
        <f aca="false">BA100*(1+AW101)*(1+AY101)</f>
        <v>102.260918944259</v>
      </c>
      <c r="BB101" s="7"/>
      <c r="BC101" s="43" t="n">
        <f aca="false">T108/AF108</f>
        <v>0.0125904434215076</v>
      </c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4" t="n">
        <f aca="false">'Low pensions'!Q102</f>
        <v>125081694.771068</v>
      </c>
      <c r="E102" s="6"/>
      <c r="F102" s="35" t="n">
        <f aca="false">'Low pensions'!I102</f>
        <v>22735078.6448075</v>
      </c>
      <c r="G102" s="54" t="n">
        <f aca="false">'Low pensions'!K102</f>
        <v>3895877.71334403</v>
      </c>
      <c r="H102" s="54" t="n">
        <f aca="false">'Low pensions'!V102</f>
        <v>21433969.70906</v>
      </c>
      <c r="I102" s="54" t="n">
        <f aca="false">'Low pensions'!M102</f>
        <v>120491.063299301</v>
      </c>
      <c r="J102" s="54" t="n">
        <f aca="false">'Low pensions'!W102</f>
        <v>662906.279661658</v>
      </c>
      <c r="K102" s="6"/>
      <c r="L102" s="54" t="n">
        <f aca="false">'Low pensions'!N102</f>
        <v>2910095.77500842</v>
      </c>
      <c r="M102" s="35"/>
      <c r="N102" s="54" t="n">
        <f aca="false">'Low pensions'!L102</f>
        <v>1071691.63618722</v>
      </c>
      <c r="O102" s="6"/>
      <c r="P102" s="54" t="n">
        <f aca="false">'Low pensions'!X102</f>
        <v>20996631.9926817</v>
      </c>
      <c r="Q102" s="35"/>
      <c r="R102" s="54" t="n">
        <f aca="false">'Low SIPA income'!G97</f>
        <v>18943506.7759286</v>
      </c>
      <c r="S102" s="35"/>
      <c r="T102" s="54" t="n">
        <f aca="false">'Low SIPA income'!J97</f>
        <v>72432140.0236991</v>
      </c>
      <c r="U102" s="6"/>
      <c r="V102" s="54" t="n">
        <f aca="false">'Low SIPA income'!F97</f>
        <v>164112.049460248</v>
      </c>
      <c r="W102" s="35"/>
      <c r="X102" s="54" t="n">
        <f aca="false">'Low SIPA income'!M97</f>
        <v>412202.153427387</v>
      </c>
      <c r="Y102" s="6"/>
      <c r="Z102" s="6" t="n">
        <f aca="false">R102+V102-N102-L102-F102</f>
        <v>-7609247.23061437</v>
      </c>
      <c r="AA102" s="6"/>
      <c r="AB102" s="6" t="n">
        <f aca="false">T102-P102-D102</f>
        <v>-73646186.7400502</v>
      </c>
      <c r="AC102" s="23"/>
      <c r="AD102" s="6"/>
      <c r="AE102" s="6"/>
      <c r="AF102" s="6" t="n">
        <f aca="false">BA102/100*AF25</f>
        <v>5855169457.97118</v>
      </c>
      <c r="AG102" s="36" t="n">
        <f aca="false">(AF102-AF101)/AF101</f>
        <v>-0.00370781095933612</v>
      </c>
      <c r="AH102" s="36"/>
      <c r="AI102" s="36" t="n">
        <f aca="false">AB102/AF102</f>
        <v>-0.0125779769942933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 t="n">
        <v>12185095</v>
      </c>
      <c r="AV102" s="5"/>
      <c r="AW102" s="5" t="n">
        <f aca="false">(AU102-AU101)/AU101</f>
        <v>-0.00459305042266684</v>
      </c>
      <c r="AX102" s="10" t="n">
        <v>6284.6201919472</v>
      </c>
      <c r="AY102" s="36" t="n">
        <f aca="false">(AX102-AX101)/AX101</f>
        <v>0.000889324174104557</v>
      </c>
      <c r="AZ102" s="5" t="n">
        <f aca="false">AZ101*((1+AY102))</f>
        <v>93.4914459050178</v>
      </c>
      <c r="BA102" s="5" t="n">
        <f aca="false">BA101*(1+AW102)*(1+AY102)</f>
        <v>101.881754788286</v>
      </c>
      <c r="BB102" s="5"/>
      <c r="BC102" s="36" t="n">
        <f aca="false">T109/AF109</f>
        <v>0.014896760328637</v>
      </c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5" t="n">
        <f aca="false">'Low pensions'!Q103</f>
        <v>125433872.320448</v>
      </c>
      <c r="E103" s="8"/>
      <c r="F103" s="42" t="n">
        <f aca="false">'Low pensions'!I103</f>
        <v>22799091.0832124</v>
      </c>
      <c r="G103" s="55" t="n">
        <f aca="false">'Low pensions'!K103</f>
        <v>3972257.02396808</v>
      </c>
      <c r="H103" s="55" t="n">
        <f aca="false">'Low pensions'!V103</f>
        <v>21854186.1405736</v>
      </c>
      <c r="I103" s="55" t="n">
        <f aca="false">'Low pensions'!M103</f>
        <v>122853.310019632</v>
      </c>
      <c r="J103" s="55" t="n">
        <f aca="false">'Low pensions'!W103</f>
        <v>675902.664141456</v>
      </c>
      <c r="K103" s="8"/>
      <c r="L103" s="55" t="n">
        <f aca="false">'Low pensions'!N103</f>
        <v>2341989.71721329</v>
      </c>
      <c r="M103" s="42"/>
      <c r="N103" s="55" t="n">
        <f aca="false">'Low pensions'!L103</f>
        <v>1075180.74205906</v>
      </c>
      <c r="O103" s="8"/>
      <c r="P103" s="55" t="n">
        <f aca="false">'Low pensions'!X103</f>
        <v>18067922.9891744</v>
      </c>
      <c r="Q103" s="42"/>
      <c r="R103" s="55" t="n">
        <f aca="false">'Low SIPA income'!G98</f>
        <v>22139435.8209646</v>
      </c>
      <c r="S103" s="42"/>
      <c r="T103" s="55" t="n">
        <f aca="false">'Low SIPA income'!J98</f>
        <v>84652051.723998</v>
      </c>
      <c r="U103" s="8"/>
      <c r="V103" s="55" t="n">
        <f aca="false">'Low SIPA income'!F98</f>
        <v>161951.393676355</v>
      </c>
      <c r="W103" s="42"/>
      <c r="X103" s="55" t="n">
        <f aca="false">'Low SIPA income'!M98</f>
        <v>406775.209032595</v>
      </c>
      <c r="Y103" s="8"/>
      <c r="Z103" s="8" t="n">
        <f aca="false">R103+V103-N103-L103-F103</f>
        <v>-3914874.32784372</v>
      </c>
      <c r="AA103" s="8"/>
      <c r="AB103" s="8" t="n">
        <f aca="false">T103-P103-D103</f>
        <v>-58849743.5856247</v>
      </c>
      <c r="AC103" s="23"/>
      <c r="AD103" s="8"/>
      <c r="AE103" s="8"/>
      <c r="AF103" s="8" t="n">
        <f aca="false">BA103/100*AF25</f>
        <v>5869201084.61418</v>
      </c>
      <c r="AG103" s="43" t="n">
        <f aca="false">(AF103-AF102)/AF102</f>
        <v>0.00239645098979997</v>
      </c>
      <c r="AH103" s="43"/>
      <c r="AI103" s="43" t="n">
        <f aca="false">AB103/AF103</f>
        <v>-0.0100268746524798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 t="n">
        <v>12233921</v>
      </c>
      <c r="AV103" s="7"/>
      <c r="AW103" s="7" t="n">
        <f aca="false">(AU103-AU102)/AU102</f>
        <v>0.00400702661735506</v>
      </c>
      <c r="AX103" s="11" t="n">
        <v>6274.5387325139</v>
      </c>
      <c r="AY103" s="43" t="n">
        <f aca="false">(AX103-AX102)/AX102</f>
        <v>-0.0016041477647635</v>
      </c>
      <c r="AZ103" s="7" t="n">
        <f aca="false">AZ102*((1+AY103))</f>
        <v>93.3414718110447</v>
      </c>
      <c r="BA103" s="7" t="n">
        <f aca="false">BA102*(1+AW103)*(1+AY103)</f>
        <v>102.125909420391</v>
      </c>
      <c r="BB103" s="7"/>
      <c r="BC103" s="43" t="n">
        <f aca="false">T110/AF110</f>
        <v>0.0128040211543736</v>
      </c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5" t="n">
        <f aca="false">'Low pensions'!Q104</f>
        <v>125263485.349278</v>
      </c>
      <c r="E104" s="8"/>
      <c r="F104" s="42" t="n">
        <f aca="false">'Low pensions'!I104</f>
        <v>22768121.2342933</v>
      </c>
      <c r="G104" s="55" t="n">
        <f aca="false">'Low pensions'!K104</f>
        <v>4087515.02460624</v>
      </c>
      <c r="H104" s="55" t="n">
        <f aca="false">'Low pensions'!V104</f>
        <v>22488301.6534768</v>
      </c>
      <c r="I104" s="55" t="n">
        <f aca="false">'Low pensions'!M104</f>
        <v>126417.990451739</v>
      </c>
      <c r="J104" s="55" t="n">
        <f aca="false">'Low pensions'!W104</f>
        <v>695514.484128147</v>
      </c>
      <c r="K104" s="8"/>
      <c r="L104" s="55" t="n">
        <f aca="false">'Low pensions'!N104</f>
        <v>2400723.21086455</v>
      </c>
      <c r="M104" s="42"/>
      <c r="N104" s="55" t="n">
        <f aca="false">'Low pensions'!L104</f>
        <v>1074381.39474145</v>
      </c>
      <c r="O104" s="8"/>
      <c r="P104" s="55" t="n">
        <f aca="false">'Low pensions'!X104</f>
        <v>18368293.5938422</v>
      </c>
      <c r="Q104" s="42"/>
      <c r="R104" s="55" t="n">
        <f aca="false">'Low SIPA income'!G99</f>
        <v>19085818.8150439</v>
      </c>
      <c r="S104" s="42"/>
      <c r="T104" s="55" t="n">
        <f aca="false">'Low SIPA income'!J99</f>
        <v>72976282.439683</v>
      </c>
      <c r="U104" s="8"/>
      <c r="V104" s="55" t="n">
        <f aca="false">'Low SIPA income'!F99</f>
        <v>162921.430264712</v>
      </c>
      <c r="W104" s="42"/>
      <c r="X104" s="55" t="n">
        <f aca="false">'Low SIPA income'!M99</f>
        <v>409211.661273239</v>
      </c>
      <c r="Y104" s="8"/>
      <c r="Z104" s="8" t="n">
        <f aca="false">R104+V104-N104-L104-F104</f>
        <v>-6994485.59459067</v>
      </c>
      <c r="AA104" s="8"/>
      <c r="AB104" s="8" t="n">
        <f aca="false">T104-P104-D104</f>
        <v>-70655496.5034374</v>
      </c>
      <c r="AC104" s="23"/>
      <c r="AD104" s="8"/>
      <c r="AE104" s="8"/>
      <c r="AF104" s="8" t="n">
        <f aca="false">BA104/100*AF25</f>
        <v>5861326126.27909</v>
      </c>
      <c r="AG104" s="43" t="n">
        <f aca="false">(AF104-AF103)/AF103</f>
        <v>-0.00134174280648425</v>
      </c>
      <c r="AH104" s="43"/>
      <c r="AI104" s="43" t="n">
        <f aca="false">AB104/AF104</f>
        <v>-0.0120545240072303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 t="n">
        <v>12263149</v>
      </c>
      <c r="AV104" s="7"/>
      <c r="AW104" s="7" t="n">
        <f aca="false">(AU104-AU103)/AU103</f>
        <v>0.00238909504156517</v>
      </c>
      <c r="AX104" s="11" t="n">
        <v>6251.1852396456</v>
      </c>
      <c r="AY104" s="43" t="n">
        <f aca="false">(AX104-AX103)/AX103</f>
        <v>-0.00372194576587523</v>
      </c>
      <c r="AZ104" s="7" t="n">
        <f aca="false">AZ103*((1+AY104))</f>
        <v>92.994059915257</v>
      </c>
      <c r="BA104" s="7" t="n">
        <f aca="false">BA103*(1+AW104)*(1+AY104)</f>
        <v>101.98888271607</v>
      </c>
      <c r="BB104" s="7"/>
      <c r="BC104" s="43" t="n">
        <f aca="false">T111/AF111</f>
        <v>0.0150754067813091</v>
      </c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5" t="n">
        <f aca="false">'Low pensions'!Q105</f>
        <v>125683553.774595</v>
      </c>
      <c r="E105" s="8"/>
      <c r="F105" s="42" t="n">
        <f aca="false">'Low pensions'!I105</f>
        <v>22844473.6430391</v>
      </c>
      <c r="G105" s="55" t="n">
        <f aca="false">'Low pensions'!K105</f>
        <v>4186229.91290216</v>
      </c>
      <c r="H105" s="55" t="n">
        <f aca="false">'Low pensions'!V105</f>
        <v>23031401.8432802</v>
      </c>
      <c r="I105" s="55" t="n">
        <f aca="false">'Low pensions'!M105</f>
        <v>129471.028234088</v>
      </c>
      <c r="J105" s="55" t="n">
        <f aca="false">'Low pensions'!W105</f>
        <v>712311.397214854</v>
      </c>
      <c r="K105" s="8"/>
      <c r="L105" s="55" t="n">
        <f aca="false">'Low pensions'!N105</f>
        <v>2388656.99328918</v>
      </c>
      <c r="M105" s="42"/>
      <c r="N105" s="55" t="n">
        <f aca="false">'Low pensions'!L105</f>
        <v>1079249.48332743</v>
      </c>
      <c r="O105" s="8"/>
      <c r="P105" s="55" t="n">
        <f aca="false">'Low pensions'!X105</f>
        <v>18332464.7205649</v>
      </c>
      <c r="Q105" s="42"/>
      <c r="R105" s="55" t="n">
        <f aca="false">'Low SIPA income'!G100</f>
        <v>22374818.6793426</v>
      </c>
      <c r="S105" s="42"/>
      <c r="T105" s="55" t="n">
        <f aca="false">'Low SIPA income'!J100</f>
        <v>85552058.4840387</v>
      </c>
      <c r="U105" s="8"/>
      <c r="V105" s="55" t="n">
        <f aca="false">'Low SIPA income'!F100</f>
        <v>165734.83046096</v>
      </c>
      <c r="W105" s="42"/>
      <c r="X105" s="55" t="n">
        <f aca="false">'Low SIPA income'!M100</f>
        <v>416278.111440431</v>
      </c>
      <c r="Y105" s="8"/>
      <c r="Z105" s="8" t="n">
        <f aca="false">R105+V105-N105-L105-F105</f>
        <v>-3771826.60985206</v>
      </c>
      <c r="AA105" s="8"/>
      <c r="AB105" s="8" t="n">
        <f aca="false">T105-P105-D105</f>
        <v>-58463960.011121</v>
      </c>
      <c r="AC105" s="23"/>
      <c r="AD105" s="8"/>
      <c r="AE105" s="8"/>
      <c r="AF105" s="8" t="n">
        <f aca="false">BA105/100*AF25</f>
        <v>5798235176.16712</v>
      </c>
      <c r="AG105" s="43" t="n">
        <f aca="false">(AF105-AF104)/AF104</f>
        <v>-0.0107639378449028</v>
      </c>
      <c r="AH105" s="43" t="n">
        <f aca="false">(AF105-AF101)/AF101</f>
        <v>-0.0133955203684642</v>
      </c>
      <c r="AI105" s="43" t="n">
        <f aca="false">AB105/AF105</f>
        <v>-0.0100830611789307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 t="n">
        <v>12192353</v>
      </c>
      <c r="AV105" s="7"/>
      <c r="AW105" s="7" t="n">
        <f aca="false">(AU105-AU104)/AU104</f>
        <v>-0.0057730685650154</v>
      </c>
      <c r="AX105" s="11" t="n">
        <v>6219.8052323364</v>
      </c>
      <c r="AY105" s="43" t="n">
        <f aca="false">(AX105-AX104)/AX104</f>
        <v>-0.0050198492135835</v>
      </c>
      <c r="AZ105" s="7" t="n">
        <f aca="false">AZ104*((1+AY105))</f>
        <v>92.5272437567235</v>
      </c>
      <c r="BA105" s="7" t="n">
        <f aca="false">BA104*(1+AW105)*(1+AY105)</f>
        <v>100.891080721644</v>
      </c>
      <c r="BB105" s="7"/>
      <c r="BC105" s="43" t="n">
        <f aca="false">T112/AF112</f>
        <v>0.0128494853250801</v>
      </c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4" t="n">
        <f aca="false">'Low pensions'!Q106</f>
        <v>126212711.037845</v>
      </c>
      <c r="E106" s="6"/>
      <c r="F106" s="35" t="n">
        <f aca="false">'Low pensions'!I106</f>
        <v>22940654.2393884</v>
      </c>
      <c r="G106" s="54" t="n">
        <f aca="false">'Low pensions'!K106</f>
        <v>4260259.56170564</v>
      </c>
      <c r="H106" s="54" t="n">
        <f aca="false">'Low pensions'!V106</f>
        <v>23438691.1287193</v>
      </c>
      <c r="I106" s="54" t="n">
        <f aca="false">'Low pensions'!M106</f>
        <v>131760.605001207</v>
      </c>
      <c r="J106" s="54" t="n">
        <f aca="false">'Low pensions'!W106</f>
        <v>724907.973053182</v>
      </c>
      <c r="K106" s="6"/>
      <c r="L106" s="54" t="n">
        <f aca="false">'Low pensions'!N106</f>
        <v>2920596.37001346</v>
      </c>
      <c r="M106" s="35"/>
      <c r="N106" s="54" t="n">
        <f aca="false">'Low pensions'!L106</f>
        <v>1084788.1087696</v>
      </c>
      <c r="O106" s="6"/>
      <c r="P106" s="54" t="n">
        <f aca="false">'Low pensions'!X106</f>
        <v>21123172.5581447</v>
      </c>
      <c r="Q106" s="35"/>
      <c r="R106" s="54" t="n">
        <f aca="false">'Low SIPA income'!G101</f>
        <v>19299733.2775143</v>
      </c>
      <c r="S106" s="35"/>
      <c r="T106" s="54" t="n">
        <f aca="false">'Low SIPA income'!J101</f>
        <v>73794202.9272687</v>
      </c>
      <c r="U106" s="6"/>
      <c r="V106" s="54" t="n">
        <f aca="false">'Low SIPA income'!F101</f>
        <v>168407.68947292</v>
      </c>
      <c r="W106" s="35"/>
      <c r="X106" s="54" t="n">
        <f aca="false">'Low SIPA income'!M101</f>
        <v>422991.562671839</v>
      </c>
      <c r="Y106" s="6"/>
      <c r="Z106" s="6" t="n">
        <f aca="false">R106+V106-N106-L106-F106</f>
        <v>-7477897.75118418</v>
      </c>
      <c r="AA106" s="6"/>
      <c r="AB106" s="6" t="n">
        <f aca="false">T106-P106-D106</f>
        <v>-73541680.668721</v>
      </c>
      <c r="AC106" s="23"/>
      <c r="AD106" s="6"/>
      <c r="AE106" s="6"/>
      <c r="AF106" s="6" t="n">
        <f aca="false">BA106/100*AF25</f>
        <v>5844188680.06203</v>
      </c>
      <c r="AG106" s="36" t="n">
        <f aca="false">(AF106-AF105)/AF105</f>
        <v>0.00792542946236378</v>
      </c>
      <c r="AH106" s="36"/>
      <c r="AI106" s="36" t="n">
        <f aca="false">AB106/AF106</f>
        <v>-0.0125837279894154</v>
      </c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 t="n">
        <v>12272239</v>
      </c>
      <c r="AV106" s="5"/>
      <c r="AW106" s="5" t="n">
        <f aca="false">(AU106-AU105)/AU105</f>
        <v>0.00655213968952507</v>
      </c>
      <c r="AX106" s="10" t="n">
        <v>6228.2912258362</v>
      </c>
      <c r="AY106" s="36" t="n">
        <f aca="false">(AX106-AX105)/AX105</f>
        <v>0.0013643503587029</v>
      </c>
      <c r="AZ106" s="5" t="n">
        <f aca="false">AZ105*((1+AY106))</f>
        <v>92.6534833349328</v>
      </c>
      <c r="BA106" s="5" t="n">
        <f aca="false">BA105*(1+AW106)*(1+AY106)</f>
        <v>101.690685865285</v>
      </c>
      <c r="BB106" s="5"/>
      <c r="BC106" s="36" t="n">
        <f aca="false">T113/AF113</f>
        <v>0.0149666824166883</v>
      </c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5" t="n">
        <f aca="false">'Low pensions'!Q107</f>
        <v>126228378.028145</v>
      </c>
      <c r="E107" s="8"/>
      <c r="F107" s="42" t="n">
        <f aca="false">'Low pensions'!I107</f>
        <v>22943501.9003291</v>
      </c>
      <c r="G107" s="55" t="n">
        <f aca="false">'Low pensions'!K107</f>
        <v>4319359.44733357</v>
      </c>
      <c r="H107" s="55" t="n">
        <f aca="false">'Low pensions'!V107</f>
        <v>23763841.2621589</v>
      </c>
      <c r="I107" s="55" t="n">
        <f aca="false">'Low pensions'!M107</f>
        <v>133588.436515472</v>
      </c>
      <c r="J107" s="55" t="n">
        <f aca="false">'Low pensions'!W107</f>
        <v>734964.162747186</v>
      </c>
      <c r="K107" s="8"/>
      <c r="L107" s="55" t="n">
        <f aca="false">'Low pensions'!N107</f>
        <v>2389979.13387607</v>
      </c>
      <c r="M107" s="42"/>
      <c r="N107" s="55" t="n">
        <f aca="false">'Low pensions'!L107</f>
        <v>1086156.58269701</v>
      </c>
      <c r="O107" s="8"/>
      <c r="P107" s="55" t="n">
        <f aca="false">'Low pensions'!X107</f>
        <v>18377326.1371631</v>
      </c>
      <c r="Q107" s="42"/>
      <c r="R107" s="55" t="n">
        <f aca="false">'Low SIPA income'!G102</f>
        <v>22583477.3414247</v>
      </c>
      <c r="S107" s="42"/>
      <c r="T107" s="55" t="n">
        <f aca="false">'Low SIPA income'!J102</f>
        <v>86349882.9633103</v>
      </c>
      <c r="U107" s="8"/>
      <c r="V107" s="55" t="n">
        <f aca="false">'Low SIPA income'!F102</f>
        <v>175751.18678806</v>
      </c>
      <c r="W107" s="42"/>
      <c r="X107" s="55" t="n">
        <f aca="false">'Low SIPA income'!M102</f>
        <v>441436.310738446</v>
      </c>
      <c r="Y107" s="8"/>
      <c r="Z107" s="8" t="n">
        <f aca="false">R107+V107-N107-L107-F107</f>
        <v>-3660409.08868948</v>
      </c>
      <c r="AA107" s="8"/>
      <c r="AB107" s="8" t="n">
        <f aca="false">T107-P107-D107</f>
        <v>-58255821.201998</v>
      </c>
      <c r="AC107" s="23"/>
      <c r="AD107" s="8"/>
      <c r="AE107" s="8"/>
      <c r="AF107" s="8" t="n">
        <f aca="false">BA107/100*AF25</f>
        <v>5840227971.13092</v>
      </c>
      <c r="AG107" s="43" t="n">
        <f aca="false">(AF107-AF106)/AF106</f>
        <v>-0.000677717498174168</v>
      </c>
      <c r="AH107" s="43"/>
      <c r="AI107" s="43" t="n">
        <f aca="false">AB107/AF107</f>
        <v>-0.00997492246706205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 t="n">
        <v>12266908</v>
      </c>
      <c r="AV107" s="7"/>
      <c r="AW107" s="7" t="n">
        <f aca="false">(AU107-AU106)/AU106</f>
        <v>-0.000434395060265694</v>
      </c>
      <c r="AX107" s="11" t="n">
        <v>6226.7750842267</v>
      </c>
      <c r="AY107" s="43" t="n">
        <f aca="false">(AX107-AX106)/AX106</f>
        <v>-0.00024342818190829</v>
      </c>
      <c r="AZ107" s="7" t="n">
        <f aca="false">AZ106*((1+AY107))</f>
        <v>92.6309288659371</v>
      </c>
      <c r="BA107" s="7" t="n">
        <f aca="false">BA106*(1+AW107)*(1+AY107)</f>
        <v>101.621768308072</v>
      </c>
      <c r="BB107" s="7"/>
      <c r="BC107" s="43" t="n">
        <f aca="false">T114/AF114</f>
        <v>0.012832314071981</v>
      </c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5" t="n">
        <f aca="false">'Low pensions'!Q108</f>
        <v>126195703.820124</v>
      </c>
      <c r="E108" s="8"/>
      <c r="F108" s="42" t="n">
        <f aca="false">'Low pensions'!I108</f>
        <v>22937562.9762494</v>
      </c>
      <c r="G108" s="55" t="n">
        <f aca="false">'Low pensions'!K108</f>
        <v>4408635.11386658</v>
      </c>
      <c r="H108" s="55" t="n">
        <f aca="false">'Low pensions'!V108</f>
        <v>24255009.6388434</v>
      </c>
      <c r="I108" s="55" t="n">
        <f aca="false">'Low pensions'!M108</f>
        <v>136349.539604122</v>
      </c>
      <c r="J108" s="55" t="n">
        <f aca="false">'Low pensions'!W108</f>
        <v>750154.937283822</v>
      </c>
      <c r="K108" s="8"/>
      <c r="L108" s="55" t="n">
        <f aca="false">'Low pensions'!N108</f>
        <v>2400661.1325723</v>
      </c>
      <c r="M108" s="42"/>
      <c r="N108" s="55" t="n">
        <f aca="false">'Low pensions'!L108</f>
        <v>1087716.3972452</v>
      </c>
      <c r="O108" s="8"/>
      <c r="P108" s="55" t="n">
        <f aca="false">'Low pensions'!X108</f>
        <v>18441336.7186024</v>
      </c>
      <c r="Q108" s="42"/>
      <c r="R108" s="55" t="n">
        <f aca="false">'Low SIPA income'!G103</f>
        <v>19230921.1732895</v>
      </c>
      <c r="S108" s="42"/>
      <c r="T108" s="55" t="n">
        <f aca="false">'Low SIPA income'!J103</f>
        <v>73531093.8827032</v>
      </c>
      <c r="U108" s="8"/>
      <c r="V108" s="55" t="n">
        <f aca="false">'Low SIPA income'!F103</f>
        <v>172331.998385874</v>
      </c>
      <c r="W108" s="42"/>
      <c r="X108" s="55" t="n">
        <f aca="false">'Low SIPA income'!M103</f>
        <v>432848.295251525</v>
      </c>
      <c r="Y108" s="8"/>
      <c r="Z108" s="8" t="n">
        <f aca="false">R108+V108-N108-L108-F108</f>
        <v>-7022687.33439147</v>
      </c>
      <c r="AA108" s="8"/>
      <c r="AB108" s="8" t="n">
        <f aca="false">T108-P108-D108</f>
        <v>-71105946.6560235</v>
      </c>
      <c r="AC108" s="23"/>
      <c r="AD108" s="8"/>
      <c r="AE108" s="8"/>
      <c r="AF108" s="8" t="n">
        <f aca="false">BA108/100*AF25</f>
        <v>5840230675.04469</v>
      </c>
      <c r="AG108" s="43" t="n">
        <f aca="false">(AF108-AF107)/AF107</f>
        <v>4.62980860833261E-007</v>
      </c>
      <c r="AH108" s="43"/>
      <c r="AI108" s="43" t="n">
        <f aca="false">AB108/AF108</f>
        <v>-0.012175194887397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 t="n">
        <v>12248964</v>
      </c>
      <c r="AV108" s="7"/>
      <c r="AW108" s="7" t="n">
        <f aca="false">(AU108-AU107)/AU107</f>
        <v>-0.00146279730800948</v>
      </c>
      <c r="AX108" s="11" t="n">
        <v>6235.8998245808</v>
      </c>
      <c r="AY108" s="43" t="n">
        <f aca="false">(AX108-AX107)/AX107</f>
        <v>0.00146540387771744</v>
      </c>
      <c r="AZ108" s="7" t="n">
        <f aca="false">AZ107*((1+AY108))</f>
        <v>92.7666705882938</v>
      </c>
      <c r="BA108" s="7" t="n">
        <f aca="false">BA107*(1+AW108)*(1+AY108)</f>
        <v>101.621815357006</v>
      </c>
      <c r="BB108" s="7"/>
      <c r="BC108" s="43" t="n">
        <f aca="false">T115/AF115</f>
        <v>0.0151306483737985</v>
      </c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5" t="n">
        <f aca="false">'Low pensions'!Q109</f>
        <v>126151341.134563</v>
      </c>
      <c r="E109" s="8"/>
      <c r="F109" s="42" t="n">
        <f aca="false">'Low pensions'!I109</f>
        <v>22929499.5330175</v>
      </c>
      <c r="G109" s="55" t="n">
        <f aca="false">'Low pensions'!K109</f>
        <v>4443310.61191099</v>
      </c>
      <c r="H109" s="55" t="n">
        <f aca="false">'Low pensions'!V109</f>
        <v>24445783.9981578</v>
      </c>
      <c r="I109" s="55" t="n">
        <f aca="false">'Low pensions'!M109</f>
        <v>137421.977687969</v>
      </c>
      <c r="J109" s="55" t="n">
        <f aca="false">'Low pensions'!W109</f>
        <v>756055.175200758</v>
      </c>
      <c r="K109" s="8"/>
      <c r="L109" s="55" t="n">
        <f aca="false">'Low pensions'!N109</f>
        <v>2350179.49494014</v>
      </c>
      <c r="M109" s="42"/>
      <c r="N109" s="55" t="n">
        <f aca="false">'Low pensions'!L109</f>
        <v>1087821.79721949</v>
      </c>
      <c r="O109" s="8"/>
      <c r="P109" s="55" t="n">
        <f aca="false">'Low pensions'!X109</f>
        <v>18179967.14051</v>
      </c>
      <c r="Q109" s="42"/>
      <c r="R109" s="55" t="n">
        <f aca="false">'Low SIPA income'!G104</f>
        <v>22737132.1454309</v>
      </c>
      <c r="S109" s="42"/>
      <c r="T109" s="55" t="n">
        <f aca="false">'Low SIPA income'!J104</f>
        <v>86937395.4239511</v>
      </c>
      <c r="U109" s="8"/>
      <c r="V109" s="55" t="n">
        <f aca="false">'Low SIPA income'!F104</f>
        <v>166269.840865552</v>
      </c>
      <c r="W109" s="42"/>
      <c r="X109" s="55" t="n">
        <f aca="false">'Low SIPA income'!M104</f>
        <v>417621.903328986</v>
      </c>
      <c r="Y109" s="8"/>
      <c r="Z109" s="8" t="n">
        <f aca="false">R109+V109-N109-L109-F109</f>
        <v>-3464098.83888067</v>
      </c>
      <c r="AA109" s="8"/>
      <c r="AB109" s="8" t="n">
        <f aca="false">T109-P109-D109</f>
        <v>-57393912.8511216</v>
      </c>
      <c r="AC109" s="23"/>
      <c r="AD109" s="8"/>
      <c r="AE109" s="8"/>
      <c r="AF109" s="8" t="n">
        <f aca="false">BA109/100*AF25</f>
        <v>5835993431.19093</v>
      </c>
      <c r="AG109" s="43" t="n">
        <f aca="false">(AF109-AF108)/AF108</f>
        <v>-0.000725526796718556</v>
      </c>
      <c r="AH109" s="43" t="n">
        <f aca="false">(AF109-AF105)/AF105</f>
        <v>0.00651202544853833</v>
      </c>
      <c r="AI109" s="43" t="n">
        <f aca="false">AB109/AF109</f>
        <v>-0.00983447180464174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 t="n">
        <v>12236788</v>
      </c>
      <c r="AV109" s="7"/>
      <c r="AW109" s="7" t="n">
        <f aca="false">(AU109-AU108)/AU108</f>
        <v>-0.000994043251331296</v>
      </c>
      <c r="AX109" s="11" t="n">
        <v>6237.5759324167</v>
      </c>
      <c r="AY109" s="43" t="n">
        <f aca="false">(AX109-AX108)/AX108</f>
        <v>0.000268783637173503</v>
      </c>
      <c r="AZ109" s="7" t="n">
        <f aca="false">AZ108*((1+AY109))</f>
        <v>92.791604751423</v>
      </c>
      <c r="BA109" s="7" t="n">
        <f aca="false">BA108*(1+AW109)*(1+AY109)</f>
        <v>101.548086006833</v>
      </c>
      <c r="BB109" s="7"/>
      <c r="BC109" s="43" t="n">
        <f aca="false">T116/AF116</f>
        <v>0.0128912924715787</v>
      </c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4" t="n">
        <f aca="false">'Low pensions'!Q110</f>
        <v>126568232.068028</v>
      </c>
      <c r="E110" s="6"/>
      <c r="F110" s="35" t="n">
        <f aca="false">'Low pensions'!I110</f>
        <v>23005274.3950065</v>
      </c>
      <c r="G110" s="54" t="n">
        <f aca="false">'Low pensions'!K110</f>
        <v>4506397.5212509</v>
      </c>
      <c r="H110" s="54" t="n">
        <f aca="false">'Low pensions'!V110</f>
        <v>24792869.5596985</v>
      </c>
      <c r="I110" s="54" t="n">
        <f aca="false">'Low pensions'!M110</f>
        <v>139373.119213945</v>
      </c>
      <c r="J110" s="54" t="n">
        <f aca="false">'Low pensions'!W110</f>
        <v>766789.780196861</v>
      </c>
      <c r="K110" s="6"/>
      <c r="L110" s="54" t="n">
        <f aca="false">'Low pensions'!N110</f>
        <v>2906953.97103702</v>
      </c>
      <c r="M110" s="35"/>
      <c r="N110" s="54" t="n">
        <f aca="false">'Low pensions'!L110</f>
        <v>1090514.44748634</v>
      </c>
      <c r="O110" s="6"/>
      <c r="P110" s="54" t="n">
        <f aca="false">'Low pensions'!X110</f>
        <v>21083886.7110792</v>
      </c>
      <c r="Q110" s="35"/>
      <c r="R110" s="54" t="n">
        <f aca="false">'Low SIPA income'!G105</f>
        <v>19555269.7803503</v>
      </c>
      <c r="S110" s="35"/>
      <c r="T110" s="54" t="n">
        <f aca="false">'Low SIPA income'!J105</f>
        <v>74771268.8936454</v>
      </c>
      <c r="U110" s="6"/>
      <c r="V110" s="54" t="n">
        <f aca="false">'Low SIPA income'!F105</f>
        <v>168569.03225571</v>
      </c>
      <c r="W110" s="35"/>
      <c r="X110" s="54" t="n">
        <f aca="false">'Low SIPA income'!M105</f>
        <v>423396.809225793</v>
      </c>
      <c r="Y110" s="6"/>
      <c r="Z110" s="6" t="n">
        <f aca="false">R110+V110-N110-L110-F110</f>
        <v>-7278904.00092382</v>
      </c>
      <c r="AA110" s="6"/>
      <c r="AB110" s="6" t="n">
        <f aca="false">T110-P110-D110</f>
        <v>-72880849.8854615</v>
      </c>
      <c r="AC110" s="23"/>
      <c r="AD110" s="6"/>
      <c r="AE110" s="6"/>
      <c r="AF110" s="6" t="n">
        <f aca="false">BA110/100*AF25</f>
        <v>5839670834.04146</v>
      </c>
      <c r="AG110" s="36" t="n">
        <f aca="false">(AF110-AF109)/AF109</f>
        <v>0.000630124569858765</v>
      </c>
      <c r="AH110" s="36"/>
      <c r="AI110" s="36" t="n">
        <f aca="false">AB110/AF110</f>
        <v>-0.0124803010232381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 t="n">
        <v>12220467</v>
      </c>
      <c r="AV110" s="5"/>
      <c r="AW110" s="5" t="n">
        <f aca="false">(AU110-AU109)/AU109</f>
        <v>-0.00133376503703423</v>
      </c>
      <c r="AX110" s="10" t="n">
        <v>6249.8422032858</v>
      </c>
      <c r="AY110" s="36" t="n">
        <f aca="false">(AX110-AX109)/AX109</f>
        <v>0.00196651247247376</v>
      </c>
      <c r="AZ110" s="5" t="n">
        <f aca="false">AZ109*((1+AY110))</f>
        <v>92.9740805995075</v>
      </c>
      <c r="BA110" s="5" t="n">
        <f aca="false">BA109*(1+AW110)*(1+AY110)</f>
        <v>101.612073950848</v>
      </c>
      <c r="BB110" s="5"/>
      <c r="BC110" s="36" t="n">
        <f aca="false">T117/AF117</f>
        <v>0.0150926852033645</v>
      </c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5" t="n">
        <f aca="false">'Low pensions'!Q111</f>
        <v>127011065.922593</v>
      </c>
      <c r="E111" s="8"/>
      <c r="F111" s="42" t="n">
        <f aca="false">'Low pensions'!I111</f>
        <v>23085764.6899978</v>
      </c>
      <c r="G111" s="55" t="n">
        <f aca="false">'Low pensions'!K111</f>
        <v>4536583.76206136</v>
      </c>
      <c r="H111" s="55" t="n">
        <f aca="false">'Low pensions'!V111</f>
        <v>24958945.3502568</v>
      </c>
      <c r="I111" s="55" t="n">
        <f aca="false">'Low pensions'!M111</f>
        <v>140306.714290558</v>
      </c>
      <c r="J111" s="55" t="n">
        <f aca="false">'Low pensions'!W111</f>
        <v>771926.144853306</v>
      </c>
      <c r="K111" s="8"/>
      <c r="L111" s="55" t="n">
        <f aca="false">'Low pensions'!N111</f>
        <v>2376362.83682068</v>
      </c>
      <c r="M111" s="42"/>
      <c r="N111" s="55" t="n">
        <f aca="false">'Low pensions'!L111</f>
        <v>1095277.12315053</v>
      </c>
      <c r="O111" s="8"/>
      <c r="P111" s="55" t="n">
        <f aca="false">'Low pensions'!X111</f>
        <v>18356849.6295943</v>
      </c>
      <c r="Q111" s="42"/>
      <c r="R111" s="55" t="n">
        <f aca="false">'Low SIPA income'!G106</f>
        <v>22894065.1334824</v>
      </c>
      <c r="S111" s="42"/>
      <c r="T111" s="55" t="n">
        <f aca="false">'Low SIPA income'!J106</f>
        <v>87537442.305415</v>
      </c>
      <c r="U111" s="8"/>
      <c r="V111" s="55" t="n">
        <f aca="false">'Low SIPA income'!F106</f>
        <v>173649.419490611</v>
      </c>
      <c r="W111" s="42"/>
      <c r="X111" s="55" t="n">
        <f aca="false">'Low SIPA income'!M106</f>
        <v>436157.27724358</v>
      </c>
      <c r="Y111" s="8"/>
      <c r="Z111" s="8" t="n">
        <f aca="false">R111+V111-N111-L111-F111</f>
        <v>-3489690.09699597</v>
      </c>
      <c r="AA111" s="8"/>
      <c r="AB111" s="8" t="n">
        <f aca="false">T111-P111-D111</f>
        <v>-57830473.2467725</v>
      </c>
      <c r="AC111" s="23"/>
      <c r="AD111" s="8"/>
      <c r="AE111" s="8"/>
      <c r="AF111" s="8" t="n">
        <f aca="false">BA111/100*AF25</f>
        <v>5806638824.09768</v>
      </c>
      <c r="AG111" s="43" t="n">
        <f aca="false">(AF111-AF110)/AF110</f>
        <v>-0.00565648490857056</v>
      </c>
      <c r="AH111" s="43"/>
      <c r="AI111" s="43" t="n">
        <f aca="false">AB111/AF111</f>
        <v>-0.00995937150538359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 t="n">
        <v>12181699</v>
      </c>
      <c r="AV111" s="7"/>
      <c r="AW111" s="7" t="n">
        <f aca="false">(AU111-AU110)/AU110</f>
        <v>-0.0031723828557452</v>
      </c>
      <c r="AX111" s="11" t="n">
        <v>6234.2675486715</v>
      </c>
      <c r="AY111" s="43" t="n">
        <f aca="false">(AX111-AX110)/AX110</f>
        <v>-0.00249200765518716</v>
      </c>
      <c r="AZ111" s="7" t="n">
        <f aca="false">AZ110*((1+AY111))</f>
        <v>92.7423884789196</v>
      </c>
      <c r="BA111" s="7" t="n">
        <f aca="false">BA110*(1+AW111)*(1+AY111)</f>
        <v>101.037306788017</v>
      </c>
      <c r="BB111" s="7"/>
      <c r="BC111" s="43" t="e">
        <f aca="false">T118/AF118</f>
        <v>#DIV/0!</v>
      </c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5" t="n">
        <f aca="false">'Low pensions'!Q112</f>
        <v>127172994.596351</v>
      </c>
      <c r="E112" s="8"/>
      <c r="F112" s="42" t="n">
        <f aca="false">'Low pensions'!I112</f>
        <v>23115197.1432393</v>
      </c>
      <c r="G112" s="55" t="n">
        <f aca="false">'Low pensions'!K112</f>
        <v>4612288.39432051</v>
      </c>
      <c r="H112" s="55" t="n">
        <f aca="false">'Low pensions'!V112</f>
        <v>25375449.9004689</v>
      </c>
      <c r="I112" s="55" t="n">
        <f aca="false">'Low pensions'!M112</f>
        <v>142648.094669707</v>
      </c>
      <c r="J112" s="55" t="n">
        <f aca="false">'Low pensions'!W112</f>
        <v>784807.728880487</v>
      </c>
      <c r="K112" s="8"/>
      <c r="L112" s="55" t="n">
        <f aca="false">'Low pensions'!N112</f>
        <v>2379078.83800215</v>
      </c>
      <c r="M112" s="42"/>
      <c r="N112" s="55" t="n">
        <f aca="false">'Low pensions'!L112</f>
        <v>1098309.08099337</v>
      </c>
      <c r="O112" s="8"/>
      <c r="P112" s="55" t="n">
        <f aca="false">'Low pensions'!X112</f>
        <v>18387623.9101154</v>
      </c>
      <c r="Q112" s="42"/>
      <c r="R112" s="55" t="n">
        <f aca="false">'Low SIPA income'!G107</f>
        <v>19525940.0997752</v>
      </c>
      <c r="S112" s="42"/>
      <c r="T112" s="55" t="n">
        <f aca="false">'Low SIPA income'!J107</f>
        <v>74659124.317913</v>
      </c>
      <c r="U112" s="8"/>
      <c r="V112" s="55" t="n">
        <f aca="false">'Low SIPA income'!F107</f>
        <v>166195.257996947</v>
      </c>
      <c r="W112" s="42"/>
      <c r="X112" s="55" t="n">
        <f aca="false">'Low SIPA income'!M107</f>
        <v>417434.572665888</v>
      </c>
      <c r="Y112" s="8"/>
      <c r="Z112" s="8" t="n">
        <f aca="false">R112+V112-N112-L112-F112</f>
        <v>-6900449.70446267</v>
      </c>
      <c r="AA112" s="8"/>
      <c r="AB112" s="8" t="n">
        <f aca="false">T112-P112-D112</f>
        <v>-70901494.1885529</v>
      </c>
      <c r="AC112" s="23"/>
      <c r="AD112" s="8"/>
      <c r="AE112" s="8"/>
      <c r="AF112" s="8" t="n">
        <f aca="false">BA112/100*AF25</f>
        <v>5810281301.47675</v>
      </c>
      <c r="AG112" s="43" t="n">
        <f aca="false">(AF112-AF111)/AF111</f>
        <v>0.000627295323406885</v>
      </c>
      <c r="AH112" s="43"/>
      <c r="AI112" s="43" t="n">
        <f aca="false">AB112/AF112</f>
        <v>-0.0122027644634921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 t="n">
        <v>12229858</v>
      </c>
      <c r="AV112" s="7"/>
      <c r="AW112" s="7" t="n">
        <f aca="false">(AU112-AU111)/AU111</f>
        <v>0.00395338942457862</v>
      </c>
      <c r="AX112" s="11" t="n">
        <v>6213.6134418801</v>
      </c>
      <c r="AY112" s="43" t="n">
        <f aca="false">(AX112-AX111)/AX111</f>
        <v>-0.00331299653570383</v>
      </c>
      <c r="AZ112" s="7" t="n">
        <f aca="false">AZ111*((1+AY112))</f>
        <v>92.435133267176</v>
      </c>
      <c r="BA112" s="7" t="n">
        <f aca="false">BA111*(1+AW112)*(1+AY112)</f>
        <v>101.100687018055</v>
      </c>
      <c r="BB112" s="7"/>
      <c r="BC112" s="43" t="e">
        <f aca="false">T119/AF119</f>
        <v>#DIV/0!</v>
      </c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5" t="n">
        <f aca="false">'Low pensions'!Q113</f>
        <v>127626502.7328</v>
      </c>
      <c r="E113" s="8"/>
      <c r="F113" s="42" t="n">
        <f aca="false">'Low pensions'!I113</f>
        <v>23197627.6153169</v>
      </c>
      <c r="G113" s="55" t="n">
        <f aca="false">'Low pensions'!K113</f>
        <v>4683279.26077323</v>
      </c>
      <c r="H113" s="55" t="n">
        <f aca="false">'Low pensions'!V113</f>
        <v>25766020.702</v>
      </c>
      <c r="I113" s="55" t="n">
        <f aca="false">'Low pensions'!M113</f>
        <v>144843.688477523</v>
      </c>
      <c r="J113" s="55" t="n">
        <f aca="false">'Low pensions'!W113</f>
        <v>796887.238206185</v>
      </c>
      <c r="K113" s="8"/>
      <c r="L113" s="55" t="n">
        <f aca="false">'Low pensions'!N113</f>
        <v>2391701.57970285</v>
      </c>
      <c r="M113" s="42"/>
      <c r="N113" s="55" t="n">
        <f aca="false">'Low pensions'!L113</f>
        <v>1102693.55880808</v>
      </c>
      <c r="O113" s="8"/>
      <c r="P113" s="55" t="n">
        <f aca="false">'Low pensions'!X113</f>
        <v>18477245.4801128</v>
      </c>
      <c r="Q113" s="42"/>
      <c r="R113" s="55" t="n">
        <f aca="false">'Low SIPA income'!G108</f>
        <v>22672432.3139886</v>
      </c>
      <c r="S113" s="42"/>
      <c r="T113" s="55" t="n">
        <f aca="false">'Low SIPA income'!J108</f>
        <v>86690010.0107873</v>
      </c>
      <c r="U113" s="8"/>
      <c r="V113" s="55" t="n">
        <f aca="false">'Low SIPA income'!F108</f>
        <v>175747.061474089</v>
      </c>
      <c r="W113" s="42"/>
      <c r="X113" s="55" t="n">
        <f aca="false">'Low SIPA income'!M108</f>
        <v>441425.949139113</v>
      </c>
      <c r="Y113" s="8"/>
      <c r="Z113" s="8" t="n">
        <f aca="false">R113+V113-N113-L113-F113</f>
        <v>-3843843.3783651</v>
      </c>
      <c r="AA113" s="8"/>
      <c r="AB113" s="8" t="n">
        <f aca="false">T113-P113-D113</f>
        <v>-59413738.2021256</v>
      </c>
      <c r="AC113" s="23"/>
      <c r="AD113" s="8"/>
      <c r="AE113" s="8"/>
      <c r="AF113" s="8" t="n">
        <f aca="false">BA113/100*AF25</f>
        <v>5792199473.28643</v>
      </c>
      <c r="AG113" s="43" t="n">
        <f aca="false">(AF113-AF112)/AF112</f>
        <v>-0.0031120400634863</v>
      </c>
      <c r="AH113" s="43" t="n">
        <f aca="false">(AF113-AF109)/AF109</f>
        <v>-0.00750411363906594</v>
      </c>
      <c r="AI113" s="43" t="n">
        <f aca="false">AB113/AF113</f>
        <v>-0.0102575435248978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 t="n">
        <v>12201357</v>
      </c>
      <c r="AV113" s="7"/>
      <c r="AW113" s="7" t="n">
        <f aca="false">(AU113-AU112)/AU112</f>
        <v>-0.0023304440656629</v>
      </c>
      <c r="AX113" s="11" t="n">
        <v>6208.7455621605</v>
      </c>
      <c r="AY113" s="43" t="n">
        <f aca="false">(AX113-AX112)/AX112</f>
        <v>-0.000783421718317728</v>
      </c>
      <c r="AZ113" s="7" t="n">
        <f aca="false">AZ112*((1+AY113))</f>
        <v>92.3627175762389</v>
      </c>
      <c r="BA113" s="7" t="n">
        <f aca="false">BA112*(1+AW113)*(1+AY113)</f>
        <v>100.786057629608</v>
      </c>
      <c r="BB113" s="7"/>
      <c r="BC113" s="43" t="e">
        <f aca="false">T120/AF120</f>
        <v>#DIV/0!</v>
      </c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4" t="n">
        <f aca="false">'Low pensions'!Q114</f>
        <v>127801508.35821</v>
      </c>
      <c r="E114" s="6"/>
      <c r="F114" s="35" t="n">
        <f aca="false">'Low pensions'!I114</f>
        <v>23229436.959316</v>
      </c>
      <c r="G114" s="54" t="n">
        <f aca="false">'Low pensions'!K114</f>
        <v>4736907.42762168</v>
      </c>
      <c r="H114" s="54" t="n">
        <f aca="false">'Low pensions'!V114</f>
        <v>26061067.0531328</v>
      </c>
      <c r="I114" s="54" t="n">
        <f aca="false">'Low pensions'!M114</f>
        <v>146502.291575927</v>
      </c>
      <c r="J114" s="54" t="n">
        <f aca="false">'Low pensions'!W114</f>
        <v>806012.383086578</v>
      </c>
      <c r="K114" s="6"/>
      <c r="L114" s="54" t="n">
        <f aca="false">'Low pensions'!N114</f>
        <v>2909959.04715159</v>
      </c>
      <c r="M114" s="35"/>
      <c r="N114" s="54" t="n">
        <f aca="false">'Low pensions'!L114</f>
        <v>1104779.03901086</v>
      </c>
      <c r="O114" s="6"/>
      <c r="P114" s="54" t="n">
        <f aca="false">'Low pensions'!X114</f>
        <v>21177959.6391562</v>
      </c>
      <c r="Q114" s="35"/>
      <c r="R114" s="54" t="n">
        <f aca="false">'Low SIPA income'!G109</f>
        <v>19420233.2192961</v>
      </c>
      <c r="S114" s="35"/>
      <c r="T114" s="54" t="n">
        <f aca="false">'Low SIPA income'!J109</f>
        <v>74254944.8986061</v>
      </c>
      <c r="U114" s="6"/>
      <c r="V114" s="54" t="n">
        <f aca="false">'Low SIPA income'!F109</f>
        <v>177216.22802077</v>
      </c>
      <c r="W114" s="35"/>
      <c r="X114" s="54" t="n">
        <f aca="false">'Low SIPA income'!M109</f>
        <v>445116.071931906</v>
      </c>
      <c r="Y114" s="6"/>
      <c r="Z114" s="6" t="n">
        <f aca="false">R114+V114-N114-L114-F114</f>
        <v>-7646725.59816161</v>
      </c>
      <c r="AA114" s="6"/>
      <c r="AB114" s="6" t="n">
        <f aca="false">T114-P114-D114</f>
        <v>-74724523.0987596</v>
      </c>
      <c r="AC114" s="23"/>
      <c r="AD114" s="6"/>
      <c r="AE114" s="6"/>
      <c r="AF114" s="6" t="n">
        <f aca="false">BA114/100*AF25</f>
        <v>5786559188.1623</v>
      </c>
      <c r="AG114" s="36" t="n">
        <f aca="false">(AF114-AF113)/AF113</f>
        <v>-0.000973772597118451</v>
      </c>
      <c r="AH114" s="36"/>
      <c r="AI114" s="36" t="n">
        <f aca="false">AB114/AF114</f>
        <v>-0.0129134638856931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 t="n">
        <v>12155814</v>
      </c>
      <c r="AV114" s="5"/>
      <c r="AW114" s="5" t="n">
        <f aca="false">(AU114-AU113)/AU113</f>
        <v>-0.00373261760966424</v>
      </c>
      <c r="AX114" s="10" t="n">
        <v>6225.938704314</v>
      </c>
      <c r="AY114" s="36" t="n">
        <f aca="false">(AX114-AX113)/AX113</f>
        <v>0.00276918130745824</v>
      </c>
      <c r="AZ114" s="5" t="n">
        <f aca="false">AZ113*((1+AY114))</f>
        <v>92.6184866872571</v>
      </c>
      <c r="BA114" s="5" t="n">
        <f aca="false">BA113*(1+AW114)*(1+AY114)</f>
        <v>100.687914928517</v>
      </c>
      <c r="BB114" s="5"/>
      <c r="BC114" s="36" t="e">
        <f aca="false">T121/AF121</f>
        <v>#DIV/0!</v>
      </c>
      <c r="BD114" s="5"/>
      <c r="BE114" s="5"/>
      <c r="BF114" s="5"/>
      <c r="BG114" s="5"/>
      <c r="BH114" s="5"/>
      <c r="BI114" s="5"/>
      <c r="BJ114" s="5"/>
      <c r="BK114" s="5"/>
      <c r="BL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5" t="n">
        <f aca="false">'Low pensions'!Q115</f>
        <v>127273568.950123</v>
      </c>
      <c r="E115" s="8"/>
      <c r="F115" s="42" t="n">
        <f aca="false">'Low pensions'!I115</f>
        <v>23133477.7225587</v>
      </c>
      <c r="G115" s="55" t="n">
        <f aca="false">'Low pensions'!K115</f>
        <v>4792391.78369329</v>
      </c>
      <c r="H115" s="55" t="n">
        <f aca="false">'Low pensions'!V115</f>
        <v>26366325.6097072</v>
      </c>
      <c r="I115" s="55" t="n">
        <f aca="false">'Low pensions'!M115</f>
        <v>148218.302588452</v>
      </c>
      <c r="J115" s="55" t="n">
        <f aca="false">'Low pensions'!W115</f>
        <v>815453.369372384</v>
      </c>
      <c r="K115" s="8"/>
      <c r="L115" s="55" t="n">
        <f aca="false">'Low pensions'!N115</f>
        <v>2431200.86202966</v>
      </c>
      <c r="M115" s="42"/>
      <c r="N115" s="55" t="n">
        <f aca="false">'Low pensions'!L115</f>
        <v>1100491.68496441</v>
      </c>
      <c r="O115" s="8"/>
      <c r="P115" s="55" t="n">
        <f aca="false">'Low pensions'!X115</f>
        <v>18670093.3836482</v>
      </c>
      <c r="Q115" s="42"/>
      <c r="R115" s="55" t="n">
        <f aca="false">'Low SIPA income'!G110</f>
        <v>22935028.6012395</v>
      </c>
      <c r="S115" s="42"/>
      <c r="T115" s="55" t="n">
        <f aca="false">'Low SIPA income'!J110</f>
        <v>87694069.6747578</v>
      </c>
      <c r="U115" s="8"/>
      <c r="V115" s="55" t="n">
        <f aca="false">'Low SIPA income'!F110</f>
        <v>172757.468742453</v>
      </c>
      <c r="W115" s="42"/>
      <c r="X115" s="55" t="n">
        <f aca="false">'Low SIPA income'!M110</f>
        <v>433916.954120744</v>
      </c>
      <c r="Y115" s="8"/>
      <c r="Z115" s="8" t="n">
        <f aca="false">R115+V115-N115-L115-F115</f>
        <v>-3557384.19957074</v>
      </c>
      <c r="AA115" s="8"/>
      <c r="AB115" s="8" t="n">
        <f aca="false">T115-P115-D115</f>
        <v>-58249592.6590131</v>
      </c>
      <c r="AC115" s="23"/>
      <c r="AD115" s="8"/>
      <c r="AE115" s="8"/>
      <c r="AF115" s="8" t="n">
        <f aca="false">BA115/100*AF25</f>
        <v>5795790603.83271</v>
      </c>
      <c r="AG115" s="43" t="n">
        <f aca="false">(AF115-AF114)/AF114</f>
        <v>0.00159532035709594</v>
      </c>
      <c r="AH115" s="43"/>
      <c r="AI115" s="43" t="n">
        <f aca="false">AB115/AF115</f>
        <v>-0.0100503273221246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 t="n">
        <v>12146628</v>
      </c>
      <c r="AV115" s="7"/>
      <c r="AW115" s="7" t="n">
        <f aca="false">(AU115-AU114)/AU114</f>
        <v>-0.000755687772122871</v>
      </c>
      <c r="AX115" s="11" t="n">
        <v>6240.5870063626</v>
      </c>
      <c r="AY115" s="43" t="n">
        <f aca="false">(AX115-AX114)/AX114</f>
        <v>0.00235278610090561</v>
      </c>
      <c r="AZ115" s="7" t="n">
        <f aca="false">AZ114*((1+AY115))</f>
        <v>92.8363981754218</v>
      </c>
      <c r="BA115" s="7" t="n">
        <f aca="false">BA114*(1+AW115)*(1+AY115)</f>
        <v>100.848544408916</v>
      </c>
      <c r="BB115" s="7"/>
      <c r="BC115" s="43" t="e">
        <f aca="false">T122/AF122</f>
        <v>#DIV/0!</v>
      </c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5" t="n">
        <f aca="false">'Low pensions'!Q116</f>
        <v>127534341.590165</v>
      </c>
      <c r="E116" s="8"/>
      <c r="F116" s="42" t="n">
        <f aca="false">'Low pensions'!I116</f>
        <v>23180876.2367108</v>
      </c>
      <c r="G116" s="55" t="n">
        <f aca="false">'Low pensions'!K116</f>
        <v>4891026.16198833</v>
      </c>
      <c r="H116" s="55" t="n">
        <f aca="false">'Low pensions'!V116</f>
        <v>26908982.85724</v>
      </c>
      <c r="I116" s="55" t="n">
        <f aca="false">'Low pensions'!M116</f>
        <v>151268.850370774</v>
      </c>
      <c r="J116" s="55" t="n">
        <f aca="false">'Low pensions'!W116</f>
        <v>832236.583213615</v>
      </c>
      <c r="K116" s="8"/>
      <c r="L116" s="55" t="n">
        <f aca="false">'Low pensions'!N116</f>
        <v>2423723.33418934</v>
      </c>
      <c r="M116" s="42"/>
      <c r="N116" s="55" t="n">
        <f aca="false">'Low pensions'!L116</f>
        <v>1102930.11999509</v>
      </c>
      <c r="O116" s="8"/>
      <c r="P116" s="55" t="n">
        <f aca="false">'Low pensions'!X116</f>
        <v>18644708.0062223</v>
      </c>
      <c r="Q116" s="42"/>
      <c r="R116" s="55" t="n">
        <f aca="false">'Low SIPA income'!G111</f>
        <v>19569614.5719966</v>
      </c>
      <c r="S116" s="42"/>
      <c r="T116" s="55" t="n">
        <f aca="false">'Low SIPA income'!J111</f>
        <v>74826117.4477922</v>
      </c>
      <c r="U116" s="8"/>
      <c r="V116" s="55" t="n">
        <f aca="false">'Low SIPA income'!F111</f>
        <v>172030.765720513</v>
      </c>
      <c r="W116" s="42"/>
      <c r="X116" s="55" t="n">
        <f aca="false">'Low SIPA income'!M111</f>
        <v>432091.685643925</v>
      </c>
      <c r="Y116" s="8"/>
      <c r="Z116" s="8" t="n">
        <f aca="false">R116+V116-N116-L116-F116</f>
        <v>-6965884.35317816</v>
      </c>
      <c r="AA116" s="8"/>
      <c r="AB116" s="8" t="n">
        <f aca="false">T116-P116-D116</f>
        <v>-71352932.1485954</v>
      </c>
      <c r="AC116" s="23"/>
      <c r="AD116" s="8"/>
      <c r="AE116" s="8"/>
      <c r="AF116" s="8" t="n">
        <f aca="false">BA116/100*AF25</f>
        <v>5804392198.28117</v>
      </c>
      <c r="AG116" s="43" t="n">
        <f aca="false">(AF116-AF115)/AF115</f>
        <v>0.00148411063070022</v>
      </c>
      <c r="AH116" s="43"/>
      <c r="AI116" s="43" t="n">
        <f aca="false">AB116/AF116</f>
        <v>-0.0122929205524266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 t="n">
        <v>12187490</v>
      </c>
      <c r="AV116" s="7"/>
      <c r="AW116" s="7" t="n">
        <f aca="false">(AU116-AU115)/AU115</f>
        <v>0.0033640612028293</v>
      </c>
      <c r="AX116" s="11" t="n">
        <v>6228.8943460744</v>
      </c>
      <c r="AY116" s="43" t="n">
        <f aca="false">(AX116-AX115)/AX115</f>
        <v>-0.00187364750724222</v>
      </c>
      <c r="AZ116" s="7" t="n">
        <f aca="false">AZ115*((1+AY116))</f>
        <v>92.6624554893991</v>
      </c>
      <c r="BA116" s="7" t="n">
        <f aca="false">BA115*(1+AW116)*(1+AY116)</f>
        <v>100.998214805764</v>
      </c>
      <c r="BB116" s="7"/>
      <c r="BC116" s="43" t="e">
        <f aca="false">T123/AF123</f>
        <v>#DIV/0!</v>
      </c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5" t="n">
        <f aca="false">'Low pensions'!Q117</f>
        <v>128278112.46514</v>
      </c>
      <c r="E117" s="8"/>
      <c r="F117" s="42" t="n">
        <f aca="false">'Low pensions'!I117</f>
        <v>23316065.3974206</v>
      </c>
      <c r="G117" s="55" t="n">
        <f aca="false">'Low pensions'!K117</f>
        <v>5025192.18499446</v>
      </c>
      <c r="H117" s="55" t="n">
        <f aca="false">'Low pensions'!V117</f>
        <v>27647124.7304433</v>
      </c>
      <c r="I117" s="55" t="n">
        <f aca="false">'Low pensions'!M117</f>
        <v>155418.314999828</v>
      </c>
      <c r="J117" s="55" t="n">
        <f aca="false">'Low pensions'!W117</f>
        <v>855065.713312676</v>
      </c>
      <c r="K117" s="8"/>
      <c r="L117" s="55" t="n">
        <f aca="false">'Low pensions'!N117</f>
        <v>2370345.06700043</v>
      </c>
      <c r="M117" s="42"/>
      <c r="N117" s="55" t="n">
        <f aca="false">'Low pensions'!L117</f>
        <v>1111903.60076058</v>
      </c>
      <c r="O117" s="8"/>
      <c r="P117" s="55" t="n">
        <f aca="false">'Low pensions'!X117</f>
        <v>18417097.3675963</v>
      </c>
      <c r="Q117" s="42"/>
      <c r="R117" s="55" t="n">
        <f aca="false">'Low SIPA income'!G112</f>
        <v>22846012.3266374</v>
      </c>
      <c r="S117" s="42"/>
      <c r="T117" s="55" t="n">
        <f aca="false">'Low SIPA income'!J112</f>
        <v>87353708.2336249</v>
      </c>
      <c r="U117" s="8"/>
      <c r="V117" s="55" t="n">
        <f aca="false">'Low SIPA income'!F112</f>
        <v>178527.227006969</v>
      </c>
      <c r="W117" s="42"/>
      <c r="X117" s="55" t="n">
        <f aca="false">'Low SIPA income'!M112</f>
        <v>448408.923413741</v>
      </c>
      <c r="Y117" s="8"/>
      <c r="Z117" s="8" t="n">
        <f aca="false">R117+V117-N117-L117-F117</f>
        <v>-3773774.51153725</v>
      </c>
      <c r="AA117" s="8"/>
      <c r="AB117" s="8" t="n">
        <f aca="false">T117-P117-D117</f>
        <v>-59341501.5991113</v>
      </c>
      <c r="AC117" s="23"/>
      <c r="AD117" s="8"/>
      <c r="AE117" s="8"/>
      <c r="AF117" s="8" t="n">
        <f aca="false">BA117/100*AF25</f>
        <v>5787817545.82359</v>
      </c>
      <c r="AG117" s="43" t="n">
        <f aca="false">(AF117-AF116)/AF116</f>
        <v>-0.00285553627173823</v>
      </c>
      <c r="AH117" s="43" t="n">
        <f aca="false">(AF117-AF113)/AF113</f>
        <v>-0.00075652219559245</v>
      </c>
      <c r="AI117" s="43" t="n">
        <f aca="false">AB117/AF117</f>
        <v>-0.0102528286576572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 t="n">
        <v>12161963</v>
      </c>
      <c r="AV117" s="7"/>
      <c r="AW117" s="7" t="n">
        <f aca="false">(AU117-AU116)/AU116</f>
        <v>-0.00209452479550752</v>
      </c>
      <c r="AX117" s="11" t="n">
        <v>6224.1441365612</v>
      </c>
      <c r="AY117" s="43" t="n">
        <f aca="false">(AX117-AX116)/AX116</f>
        <v>-0.000762608779228064</v>
      </c>
      <c r="AZ117" s="7" t="n">
        <f aca="false">AZ116*((1+AY117))</f>
        <v>92.591790287338</v>
      </c>
      <c r="BA117" s="7" t="n">
        <f aca="false">BA116*(1+AW117)*(1+AY117)</f>
        <v>100.709810740005</v>
      </c>
      <c r="BB117" s="7"/>
      <c r="BC117" s="43" t="e">
        <f aca="false">T124/AF124</f>
        <v>#DIV/0!</v>
      </c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H119" s="26" t="n">
        <f aca="false">AVERAGE(AH33:AH117)</f>
        <v>0.00013664657067058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21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2" ySplit="0" topLeftCell="BH4" activePane="topRight" state="frozen"/>
      <selection pane="topLeft" activeCell="A4" activeCellId="0" sqref="A4"/>
      <selection pane="topRight" activeCell="BN12" activeCellId="0" sqref="BN12"/>
    </sheetView>
  </sheetViews>
  <sheetFormatPr defaultColWidth="8.91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56</v>
      </c>
      <c r="D1" s="13"/>
      <c r="E1" s="13" t="s">
        <v>57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tr">
        <f aca="false">'Central scenario'!AE1</f>
        <v>PIB en millones de pesos constantes de 2004</v>
      </c>
      <c r="AF1" s="1" t="s">
        <v>22</v>
      </c>
      <c r="AG1" s="1" t="str">
        <f aca="false">'Central scenario'!AG1</f>
        <v>PIB en pesos constantes noviembre 2014</v>
      </c>
      <c r="AH1" s="1" t="s">
        <v>23</v>
      </c>
      <c r="AI1" s="1"/>
      <c r="AJ1" s="1" t="s">
        <v>24</v>
      </c>
      <c r="AK1" s="16" t="s">
        <v>25</v>
      </c>
      <c r="AL1" s="16"/>
      <c r="AM1" s="17" t="s">
        <v>26</v>
      </c>
      <c r="AN1" s="17"/>
      <c r="AO1" s="18" t="s">
        <v>27</v>
      </c>
      <c r="AP1" s="19" t="s">
        <v>28</v>
      </c>
      <c r="AQ1" s="17" t="s">
        <v>29</v>
      </c>
      <c r="AR1" s="17"/>
      <c r="AS1" s="17" t="s">
        <v>30</v>
      </c>
      <c r="AT1" s="17"/>
      <c r="AU1" s="1"/>
      <c r="AV1" s="1" t="s">
        <v>32</v>
      </c>
      <c r="AW1" s="1"/>
      <c r="AX1" s="1" t="s">
        <v>33</v>
      </c>
      <c r="AY1" s="1"/>
      <c r="AZ1" s="1" t="s">
        <v>34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 t="s">
        <v>39</v>
      </c>
      <c r="BI1" s="1"/>
      <c r="BJ1" s="1" t="s">
        <v>40</v>
      </c>
      <c r="BK1" s="1" t="s">
        <v>41</v>
      </c>
      <c r="BL1" s="1" t="s">
        <v>42</v>
      </c>
      <c r="BM1" s="1" t="s">
        <v>43</v>
      </c>
      <c r="BN1" s="16" t="s">
        <v>59</v>
      </c>
      <c r="BO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49</v>
      </c>
      <c r="AW2" s="2" t="s">
        <v>47</v>
      </c>
      <c r="AX2" s="2" t="s">
        <v>49</v>
      </c>
      <c r="AY2" s="2" t="s">
        <v>47</v>
      </c>
      <c r="AZ2" s="2" t="s">
        <v>50</v>
      </c>
      <c r="BA2" s="2" t="s">
        <v>51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0"/>
      <c r="BO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4" t="n">
        <f aca="false">AA3/AG3</f>
        <v>-0.00557535566651906</v>
      </c>
      <c r="AK3" s="20" t="n">
        <v>2014</v>
      </c>
      <c r="AL3" s="25" t="n">
        <f aca="false">(SUM(AA3:AA6)/AVERAGE(AG3:AG6))</f>
        <v>-0.0196925047215125</v>
      </c>
      <c r="AM3" s="25"/>
      <c r="AN3" s="25"/>
      <c r="AO3" s="25"/>
      <c r="AP3" s="25"/>
      <c r="AQ3" s="22" t="s">
        <v>52</v>
      </c>
      <c r="AR3" s="25" t="s">
        <v>53</v>
      </c>
      <c r="AS3" s="25" t="s">
        <v>52</v>
      </c>
      <c r="AT3" s="25" t="s">
        <v>53</v>
      </c>
      <c r="AV3" s="2" t="n">
        <v>10923418</v>
      </c>
      <c r="BH3" s="24" t="n">
        <f aca="false">S3/AG3</f>
        <v>0.0126417118087272</v>
      </c>
      <c r="BI3" s="2" t="n">
        <v>2014</v>
      </c>
      <c r="BJ3" s="24" t="n">
        <f aca="false">(SUM(S3:S6)/AVERAGE(AG3:AG6))</f>
        <v>0.0539797598100557</v>
      </c>
      <c r="BK3" s="24" t="n">
        <f aca="false">(SUM(O3:O6)/AVERAGE(AG3:AG6))</f>
        <v>0.0125202302384808</v>
      </c>
      <c r="BL3" s="24" t="n">
        <f aca="false">(SUM(C3:C6)/AVERAGE(AG3:AG6))</f>
        <v>0.0611520342930874</v>
      </c>
      <c r="BM3" s="24" t="n">
        <f aca="false">(SUM(H3:H6)+SUM(J3:J6))/AVERAGE(AG3:AG6)</f>
        <v>0</v>
      </c>
      <c r="BN3" s="25" t="n">
        <f aca="false">AL3-BM3</f>
        <v>-0.0196925047215125</v>
      </c>
      <c r="BO3" s="26" t="n">
        <f aca="false">BM3+BL3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4" t="n">
        <f aca="false">AA4/AG4</f>
        <v>-0.00335948595193884</v>
      </c>
      <c r="AK4" s="20" t="n">
        <v>2015</v>
      </c>
      <c r="AL4" s="25" t="n">
        <f aca="false">SUM(AB14:AB17)/AVERAGE(AG14:AG17)</f>
        <v>-0.0328674289420156</v>
      </c>
      <c r="AM4" s="25"/>
      <c r="AN4" s="25"/>
      <c r="AO4" s="25"/>
      <c r="AP4" s="25"/>
      <c r="AQ4" s="4" t="n">
        <f aca="false">'Central scenario'!AQ4</f>
        <v>545118865</v>
      </c>
      <c r="AR4" s="4" t="n">
        <f aca="false">'Central scenario'!AR4</f>
        <v>545118865</v>
      </c>
      <c r="AS4" s="27" t="n">
        <f aca="false">AQ4/AG17</f>
        <v>0.106168675143338</v>
      </c>
      <c r="AT4" s="27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H4" s="24" t="n">
        <f aca="false">S4/AG4</f>
        <v>0.0130142715360983</v>
      </c>
      <c r="BI4" s="2" t="n">
        <v>2015</v>
      </c>
      <c r="BJ4" s="24" t="n">
        <f aca="false">SUM(T14:T17)/AVERAGE(AG14:AG17)</f>
        <v>0.0608077377084174</v>
      </c>
      <c r="BK4" s="24" t="n">
        <f aca="false">SUM(P14:P17)/AVERAGE(AG14:AG17)</f>
        <v>0.0139858096813863</v>
      </c>
      <c r="BL4" s="24" t="n">
        <f aca="false">SUM(D14:D17)/AVERAGE(AG14:AG17)</f>
        <v>0.0796893569690467</v>
      </c>
      <c r="BM4" s="24" t="n">
        <f aca="false">(SUM(H14:H17)+SUM(J14:J17))/AVERAGE(AG14:AG17)</f>
        <v>0</v>
      </c>
      <c r="BN4" s="25" t="n">
        <f aca="false">AL4-BM4</f>
        <v>-0.0328674289420156</v>
      </c>
      <c r="BO4" s="26" t="n">
        <f aca="false">BM4+BL4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4" t="n">
        <f aca="false">AA5/AG5</f>
        <v>-0.00666958282858511</v>
      </c>
      <c r="AK5" s="20" t="n">
        <v>2016</v>
      </c>
      <c r="AL5" s="25" t="n">
        <f aca="false">SUM(AB18:AB21)/AVERAGE(AG18:AG21)</f>
        <v>-0.0327680314743076</v>
      </c>
      <c r="AM5" s="25"/>
      <c r="AN5" s="25"/>
      <c r="AO5" s="25"/>
      <c r="AP5" s="25"/>
      <c r="AQ5" s="4" t="n">
        <f aca="false">'Central scenario'!AQ5</f>
        <v>527406836</v>
      </c>
      <c r="AR5" s="4" t="n">
        <f aca="false">'Central scenario'!AR5</f>
        <v>527406836</v>
      </c>
      <c r="AS5" s="27" t="n">
        <f aca="false">AQ5/AG21</f>
        <v>0.104276181437413</v>
      </c>
      <c r="AT5" s="27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H5" s="24" t="n">
        <f aca="false">S5/AG5</f>
        <v>0.0126410582013536</v>
      </c>
      <c r="BI5" s="2" t="n">
        <v>2016</v>
      </c>
      <c r="BJ5" s="24" t="n">
        <f aca="false">SUM(T18:T21)/AVERAGE(AG18:AG21)</f>
        <v>0.0613992953490798</v>
      </c>
      <c r="BK5" s="24" t="n">
        <f aca="false">SUM(P18:P21)/AVERAGE(AG18:AG21)</f>
        <v>0.0153260729788297</v>
      </c>
      <c r="BL5" s="24" t="n">
        <f aca="false">SUM(D18:D21)/AVERAGE(AG18:AG21)</f>
        <v>0.0788412538445577</v>
      </c>
      <c r="BM5" s="24" t="n">
        <f aca="false">(SUM(H18:H21)+SUM(J18:J21))/AVERAGE(AG18:AG21)</f>
        <v>3.99679724492795E-005</v>
      </c>
      <c r="BN5" s="25" t="n">
        <f aca="false">AL5-BM5</f>
        <v>-0.0328079994467569</v>
      </c>
      <c r="BO5" s="26" t="n">
        <f aca="false">BM5+BL5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4" t="n">
        <f aca="false">AA6/AG6</f>
        <v>-0.00426052079677135</v>
      </c>
      <c r="AK6" s="20" t="n">
        <v>2017</v>
      </c>
      <c r="AL6" s="25" t="n">
        <f aca="false">SUM(AB22:AB25)/AVERAGE(AG22:AG25)</f>
        <v>-0.0365591602545876</v>
      </c>
      <c r="AM6" s="4" t="n">
        <f aca="false">'Central scenario'!AM6</f>
        <v>22247411.6609202</v>
      </c>
      <c r="AN6" s="25"/>
      <c r="AO6" s="25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7" t="n">
        <f aca="false">AQ6/AG25</f>
        <v>0.109878373387073</v>
      </c>
      <c r="AT6" s="27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H6" s="24" t="n">
        <f aca="false">S6/AG6</f>
        <v>0.0157201971181867</v>
      </c>
      <c r="BI6" s="2" t="n">
        <v>2017</v>
      </c>
      <c r="BJ6" s="24" t="n">
        <f aca="false">SUM(T22:T25)/AVERAGE(AG22:AG25)</f>
        <v>0.0633037968193993</v>
      </c>
      <c r="BK6" s="24" t="n">
        <f aca="false">SUM(P22:P25)/AVERAGE(AG22:AG25)</f>
        <v>0.0188940700876032</v>
      </c>
      <c r="BL6" s="24" t="n">
        <f aca="false">SUM(D22:D25)/AVERAGE(AG22:AG25)</f>
        <v>0.0809688869863838</v>
      </c>
      <c r="BM6" s="24" t="n">
        <f aca="false">(SUM(H22:H25)+SUM(J22:J25))/AVERAGE(AG22:AG25)</f>
        <v>0.000543614659112845</v>
      </c>
      <c r="BN6" s="25" t="n">
        <f aca="false">AL6-BM6</f>
        <v>-0.0371027749137005</v>
      </c>
      <c r="BO6" s="26" t="n">
        <f aca="false">BM6+BL6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4"/>
      <c r="AJ7" s="24"/>
      <c r="AK7" s="20" t="n">
        <f aca="false">AK6+1</f>
        <v>2018</v>
      </c>
      <c r="AL7" s="25" t="n">
        <f aca="false">SUM(AB26:AB29)/AVERAGE(AG26:AG29)</f>
        <v>-0.0366169480848828</v>
      </c>
      <c r="AM7" s="4" t="n">
        <f aca="false">'Central scenario'!AM7</f>
        <v>20644316.2443057</v>
      </c>
      <c r="AN7" s="25" t="n">
        <f aca="false">AM6/AVERAGE(AG26:AG29)</f>
        <v>0.00431061245093195</v>
      </c>
      <c r="AO7" s="25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7" t="n">
        <f aca="false">AQ7/AG29</f>
        <v>0.111396591795845</v>
      </c>
      <c r="AT7" s="27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H7" s="24" t="n">
        <f aca="false">T14/AG14</f>
        <v>0.0139500624464814</v>
      </c>
      <c r="BI7" s="2" t="n">
        <f aca="false">BI6+1</f>
        <v>2018</v>
      </c>
      <c r="BJ7" s="24" t="n">
        <f aca="false">SUM(T26:T29)/AVERAGE(AG26:AG29)</f>
        <v>0.0590795143069644</v>
      </c>
      <c r="BK7" s="24" t="n">
        <f aca="false">SUM(P26:P29)/AVERAGE(AG26:AG29)</f>
        <v>0.0172869015234167</v>
      </c>
      <c r="BL7" s="24" t="n">
        <f aca="false">SUM(D26:D29)/AVERAGE(AG26:AG29)</f>
        <v>0.0784095608684305</v>
      </c>
      <c r="BM7" s="24" t="n">
        <f aca="false">(SUM(H26:H29)+SUM(J26:J29))/AVERAGE(AG26:AG29)</f>
        <v>0.000951746738783256</v>
      </c>
      <c r="BN7" s="25" t="n">
        <f aca="false">AL7-BM7</f>
        <v>-0.0375686948236661</v>
      </c>
      <c r="BO7" s="26" t="n">
        <f aca="false">BM7+BL7</f>
        <v>0.0793613076072138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4"/>
      <c r="AI8" s="4"/>
      <c r="AJ8" s="24"/>
      <c r="AK8" s="20" t="n">
        <f aca="false">AK7+1</f>
        <v>2019</v>
      </c>
      <c r="AL8" s="25" t="n">
        <f aca="false">SUM(AB30:AB33)/AVERAGE(AG30:AG33)</f>
        <v>-0.0370734356016666</v>
      </c>
      <c r="AM8" s="4" t="n">
        <f aca="false">'Central scenario'!AM8</f>
        <v>19740259.6575456</v>
      </c>
      <c r="AN8" s="25" t="n">
        <f aca="false">AM8/AVERAGE(AG30:AG33)</f>
        <v>0.00394719490851168</v>
      </c>
      <c r="AO8" s="25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7" t="n">
        <f aca="false">AQ8/AG33</f>
        <v>0.0909586159959174</v>
      </c>
      <c r="AT8" s="27" t="n">
        <f aca="false">AR8/AG33</f>
        <v>0.0909586159959174</v>
      </c>
      <c r="AV8" s="2" t="n">
        <v>11082939</v>
      </c>
      <c r="AX8" s="2" t="n">
        <f aca="false">(AV8-AV7)/AV7</f>
        <v>0.00641144738254397</v>
      </c>
      <c r="BH8" s="24" t="n">
        <f aca="false">T15/AG15</f>
        <v>0.0146066802010689</v>
      </c>
      <c r="BI8" s="2" t="n">
        <f aca="false">BI7+1</f>
        <v>2019</v>
      </c>
      <c r="BJ8" s="24" t="n">
        <f aca="false">SUM(T30:T33)/AVERAGE(AG30:AG33)</f>
        <v>0.0525824319759286</v>
      </c>
      <c r="BK8" s="24" t="n">
        <f aca="false">SUM(P30:P33)/AVERAGE(AG30:AG33)</f>
        <v>0.0154815307842648</v>
      </c>
      <c r="BL8" s="24" t="n">
        <f aca="false">SUM(D30:D33)/AVERAGE(AG30:AG33)</f>
        <v>0.0741743367933304</v>
      </c>
      <c r="BM8" s="24" t="n">
        <f aca="false">(SUM(H30:H33)+SUM(J30:J33))/AVERAGE(AG30:AG33)</f>
        <v>0.000851469405280144</v>
      </c>
      <c r="BN8" s="25" t="n">
        <f aca="false">AL8-BM8</f>
        <v>-0.0379249050069467</v>
      </c>
      <c r="BO8" s="26" t="n">
        <f aca="false">BM8+BL8</f>
        <v>0.0750258061986105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 t="n">
        <f aca="false">AK8+1</f>
        <v>2020</v>
      </c>
      <c r="AL9" s="25" t="n">
        <f aca="false">SUM(AB34:AB37)/AVERAGE(AG34:AG37)</f>
        <v>-0.0351334242059264</v>
      </c>
      <c r="AM9" s="4" t="n">
        <f aca="false">'Central scenario'!AM9</f>
        <v>18862810.403066</v>
      </c>
      <c r="AN9" s="25" t="n">
        <f aca="false">AM9/AVERAGE(AG34:AG37)</f>
        <v>0.00377174315205844</v>
      </c>
      <c r="AO9" s="25" t="n">
        <f aca="false">AVERAGE(AG34:AG37)/AVERAGE(AG30:AG33)-1</f>
        <v>0</v>
      </c>
      <c r="AP9" s="25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7" t="n">
        <f aca="false">AQ9/AG37</f>
        <v>0.0794569090341755</v>
      </c>
      <c r="AT9" s="27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H9" s="24" t="n">
        <f aca="false">T16/AG16</f>
        <v>0.0146909914143997</v>
      </c>
      <c r="BI9" s="2" t="n">
        <f aca="false">BI8+1</f>
        <v>2020</v>
      </c>
      <c r="BJ9" s="24" t="n">
        <f aca="false">SUM(T34:T37)/AVERAGE(AG34:AG37)</f>
        <v>0.0522325340166078</v>
      </c>
      <c r="BK9" s="24" t="n">
        <f aca="false">SUM(P34:P37)/AVERAGE(AG34:AG37)</f>
        <v>0.0138077568963415</v>
      </c>
      <c r="BL9" s="24" t="n">
        <f aca="false">SUM(D34:D37)/AVERAGE(AG34:AG37)</f>
        <v>0.0735582013261928</v>
      </c>
      <c r="BM9" s="24" t="n">
        <f aca="false">(SUM(H34:H37)+SUM(J34:J37))/AVERAGE(AG34:AG37)</f>
        <v>0.00111317236892021</v>
      </c>
      <c r="BN9" s="25" t="n">
        <f aca="false">AL9-BM9</f>
        <v>-0.0362465965748466</v>
      </c>
      <c r="BO9" s="26" t="n">
        <f aca="false">BM9+BL9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 t="n">
        <f aca="false">AK9+1</f>
        <v>2021</v>
      </c>
      <c r="AL10" s="25" t="n">
        <f aca="false">SUM(AB38:AB41)/AVERAGE(AG38:AG41)</f>
        <v>-0.0378064993107581</v>
      </c>
      <c r="AM10" s="4" t="n">
        <f aca="false">'Central scenario'!AM10</f>
        <v>17835539.214349</v>
      </c>
      <c r="AN10" s="25" t="n">
        <f aca="false">AM10/AVERAGE(AG38:AG41)</f>
        <v>0.00335599241325464</v>
      </c>
      <c r="AO10" s="25" t="n">
        <f aca="false">AVERAGE(AG38:AG41)/AVERAGE(AG34:AG37)-1</f>
        <v>0.0626762739953655</v>
      </c>
      <c r="AP10" s="25"/>
      <c r="AQ10" s="4" t="n">
        <f aca="false">AQ9*(1+AO10)</f>
        <v>443390352.105541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405003020.249324</v>
      </c>
      <c r="AS10" s="27" t="n">
        <f aca="false">AQ10/AG41</f>
        <v>0.082830994231667</v>
      </c>
      <c r="AT10" s="27" t="n">
        <f aca="false">AR10/AG41</f>
        <v>0.0756597491911467</v>
      </c>
      <c r="AV10" s="2" t="n">
        <v>11479064</v>
      </c>
      <c r="AX10" s="2" t="n">
        <f aca="false">(AV10-AV9)/AV9</f>
        <v>0.0122651924249935</v>
      </c>
      <c r="BH10" s="24" t="n">
        <f aca="false">T17/AG17</f>
        <v>0.0175896394888492</v>
      </c>
      <c r="BI10" s="2" t="n">
        <f aca="false">BI9+1</f>
        <v>2021</v>
      </c>
      <c r="BJ10" s="24" t="n">
        <f aca="false">SUM(T38:T41)/AVERAGE(AG38:AG41)</f>
        <v>0.05100502633534</v>
      </c>
      <c r="BK10" s="24" t="n">
        <f aca="false">SUM(P38:P41)/AVERAGE(AG38:AG41)</f>
        <v>0.0133684394255775</v>
      </c>
      <c r="BL10" s="24" t="n">
        <f aca="false">SUM(D38:D41)/AVERAGE(AG38:AG41)</f>
        <v>0.0754430862205206</v>
      </c>
      <c r="BM10" s="24" t="n">
        <f aca="false">(SUM(H38:H41)+SUM(J38:J41))/AVERAGE(AG38:AG41)</f>
        <v>0.00152947437992297</v>
      </c>
      <c r="BN10" s="25" t="n">
        <f aca="false">AL10-BM10</f>
        <v>-0.0393359736906811</v>
      </c>
      <c r="BO10" s="26" t="n">
        <f aca="false">BM10+BL10</f>
        <v>0.0769725606004436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 t="n">
        <f aca="false">AK10+1</f>
        <v>2022</v>
      </c>
      <c r="AL11" s="25" t="n">
        <f aca="false">SUM(AB42:AB45)/AVERAGE(AG42:AG45)</f>
        <v>-0.0404872317233921</v>
      </c>
      <c r="AM11" s="4" t="n">
        <f aca="false">'Central scenario'!AM11</f>
        <v>16827143.6015023</v>
      </c>
      <c r="AN11" s="25" t="n">
        <f aca="false">AM11/AVERAGE(AG42:AG45)</f>
        <v>0.00306673090947448</v>
      </c>
      <c r="AO11" s="25" t="n">
        <f aca="false">AVERAGE(AG42:AG45)/AVERAGE(AG38:AG41)-1</f>
        <v>0.0324510188385276</v>
      </c>
      <c r="AP11" s="25"/>
      <c r="AQ11" s="4" t="n">
        <f aca="false">AQ10*(1+AO11)</f>
        <v>457778820.774539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401069803.833078</v>
      </c>
      <c r="AS11" s="27" t="n">
        <f aca="false">AQ11/AG45</f>
        <v>0.0819832794750472</v>
      </c>
      <c r="AT11" s="27" t="n">
        <f aca="false">AR11/AG45</f>
        <v>0.0718273024536534</v>
      </c>
      <c r="AV11" s="2" t="n">
        <v>11462881</v>
      </c>
      <c r="AX11" s="2" t="n">
        <f aca="false">(AV11-AV10)/AV10</f>
        <v>-0.00140978393360295</v>
      </c>
      <c r="BH11" s="24" t="n">
        <f aca="false">T18/AG18</f>
        <v>0.014872835347451</v>
      </c>
      <c r="BI11" s="2" t="n">
        <f aca="false">BI10+1</f>
        <v>2022</v>
      </c>
      <c r="BJ11" s="24" t="n">
        <f aca="false">SUM(T42:T45)/AVERAGE(AG42:AG45)</f>
        <v>0.0499332939422699</v>
      </c>
      <c r="BK11" s="24" t="n">
        <f aca="false">SUM(P42:P45)/AVERAGE(AG42:AG45)</f>
        <v>0.013342157815519</v>
      </c>
      <c r="BL11" s="24" t="n">
        <f aca="false">SUM(D42:D45)/AVERAGE(AG42:AG45)</f>
        <v>0.0770783678501429</v>
      </c>
      <c r="BM11" s="24" t="n">
        <f aca="false">(SUM(H42:H45)+SUM(J42:J45))/AVERAGE(AG42:AG45)</f>
        <v>0.00191380844029504</v>
      </c>
      <c r="BN11" s="25" t="n">
        <f aca="false">AL11-BM11</f>
        <v>-0.0424010401636872</v>
      </c>
      <c r="BO11" s="26" t="n">
        <f aca="false">BM11+BL11</f>
        <v>0.078992176290438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 t="n">
        <f aca="false">AK11+1</f>
        <v>2023</v>
      </c>
      <c r="AL12" s="25" t="n">
        <f aca="false">SUM(AB46:AB49)/AVERAGE(AG46:AG49)</f>
        <v>-0.0400667775877651</v>
      </c>
      <c r="AM12" s="4" t="n">
        <f aca="false">'Central scenario'!AM12</f>
        <v>15842663.6881786</v>
      </c>
      <c r="AN12" s="25" t="n">
        <f aca="false">AM12/AVERAGE(AG46:AG49)</f>
        <v>0.0027742128352983</v>
      </c>
      <c r="AO12" s="25" t="n">
        <f aca="false">AVERAGE(AG46:AG49)/AVERAGE(AG42:AG45)-1</f>
        <v>0.0407674369167264</v>
      </c>
      <c r="AP12" s="25"/>
      <c r="AQ12" s="4" t="n">
        <f aca="false">AQ11*(1+AO12)</f>
        <v>476441289.972279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401283842.357954</v>
      </c>
      <c r="AS12" s="27" t="n">
        <f aca="false">AQ12/AG49</f>
        <v>0.0821437783988135</v>
      </c>
      <c r="AT12" s="27" t="n">
        <f aca="false">AR12/AG49</f>
        <v>0.0691857983668757</v>
      </c>
      <c r="AV12" s="2" t="n">
        <v>11332510</v>
      </c>
      <c r="AX12" s="2" t="n">
        <f aca="false">(AV12-AV11)/AV11</f>
        <v>-0.0113733188017916</v>
      </c>
      <c r="BH12" s="24" t="n">
        <f aca="false">T19/AG19</f>
        <v>0.0151159457859464</v>
      </c>
      <c r="BI12" s="2" t="n">
        <f aca="false">BI11+1</f>
        <v>2023</v>
      </c>
      <c r="BJ12" s="24" t="n">
        <f aca="false">SUM(T46:T49)/AVERAGE(AG46:AG49)</f>
        <v>0.0506337508870384</v>
      </c>
      <c r="BK12" s="24" t="n">
        <f aca="false">SUM(P46:P49)/AVERAGE(AG46:AG49)</f>
        <v>0.0131632757617827</v>
      </c>
      <c r="BL12" s="24" t="n">
        <f aca="false">SUM(D46:D49)/AVERAGE(AG46:AG49)</f>
        <v>0.0775372527130206</v>
      </c>
      <c r="BM12" s="24" t="n">
        <f aca="false">(SUM(H46:H49)+SUM(J46:J49))/AVERAGE(AG46:AG49)</f>
        <v>0.00224398172531246</v>
      </c>
      <c r="BN12" s="25" t="n">
        <f aca="false">AL12-BM12</f>
        <v>-0.0423107593130775</v>
      </c>
      <c r="BO12" s="26" t="n">
        <f aca="false">BM12+BL12</f>
        <v>0.079781234438333</v>
      </c>
    </row>
    <row r="13" customFormat="false" ht="12.8" hidden="false" customHeight="false" outlineLevel="0" collapsed="false">
      <c r="C13" s="3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12"/>
      <c r="AJ13" s="26"/>
      <c r="AK13" s="32" t="n">
        <f aca="false">AK12+1</f>
        <v>2024</v>
      </c>
      <c r="AL13" s="33" t="n">
        <f aca="false">SUM(AB50:AB53)/AVERAGE(AG50:AG53)</f>
        <v>-0.0389096358115766</v>
      </c>
      <c r="AM13" s="12" t="n">
        <f aca="false">'Central scenario'!AM13</f>
        <v>14900507.1403892</v>
      </c>
      <c r="AN13" s="33" t="n">
        <f aca="false">AM13/AVERAGE(AG50:AG53)</f>
        <v>0.00250337364487202</v>
      </c>
      <c r="AO13" s="33" t="n">
        <f aca="false">'GDP evolution by scenario'!M49</f>
        <v>0.0422861045405925</v>
      </c>
      <c r="AP13" s="33"/>
      <c r="AQ13" s="12" t="n">
        <f aca="false">AQ12*(1+AO13)</f>
        <v>496588136.167501</v>
      </c>
      <c r="AR13" s="12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403065436.53388</v>
      </c>
      <c r="AS13" s="34" t="n">
        <f aca="false">AQ13/AG53</f>
        <v>0.0819594006067642</v>
      </c>
      <c r="AT13" s="34" t="n">
        <f aca="false">AR13/AG53</f>
        <v>0.0665239444473512</v>
      </c>
      <c r="BH13" s="26" t="n">
        <f aca="false">T20/AG20</f>
        <v>0.0144391319129772</v>
      </c>
      <c r="BI13" s="0" t="n">
        <f aca="false">BI12+1</f>
        <v>2024</v>
      </c>
      <c r="BJ13" s="26" t="n">
        <f aca="false">SUM(T50:T53)/AVERAGE(AG50:AG53)</f>
        <v>0.0514124964645067</v>
      </c>
      <c r="BK13" s="26" t="n">
        <f aca="false">SUM(P50:P53)/AVERAGE(AG50:AG53)</f>
        <v>0.0128231341357662</v>
      </c>
      <c r="BL13" s="26" t="n">
        <f aca="false">SUM(D50:D53)/AVERAGE(AG50:AG53)</f>
        <v>0.077498998140317</v>
      </c>
      <c r="BM13" s="26" t="n">
        <f aca="false">(SUM(H50:H53)+SUM(J50:J53))/AVERAGE(AG50:AG53)</f>
        <v>0.0025863647443651</v>
      </c>
      <c r="BN13" s="33" t="n">
        <f aca="false">AL13-BM13</f>
        <v>-0.0414960005559417</v>
      </c>
      <c r="BO13" s="26" t="n">
        <f aca="false">BM13+BL13</f>
        <v>0.0800853628846821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4" t="n">
        <f aca="false">'High pensions'!Q14</f>
        <v>93656358.855066</v>
      </c>
      <c r="E14" s="39"/>
      <c r="F14" s="54" t="n">
        <f aca="false">'High pensions'!I14</f>
        <v>17023151.8533019</v>
      </c>
      <c r="G14" s="35" t="n">
        <f aca="false">'High pensions'!K14</f>
        <v>0</v>
      </c>
      <c r="H14" s="35" t="n">
        <f aca="false">'High pensions'!V14</f>
        <v>0</v>
      </c>
      <c r="I14" s="35" t="n">
        <f aca="false">'High pensions'!M14</f>
        <v>0</v>
      </c>
      <c r="J14" s="6" t="n">
        <f aca="false">'High pensions'!W14</f>
        <v>0</v>
      </c>
      <c r="K14" s="6"/>
      <c r="L14" s="54" t="n">
        <f aca="false">'High pensions'!N14</f>
        <v>2735454.99361358</v>
      </c>
      <c r="M14" s="35"/>
      <c r="N14" s="54" t="n">
        <f aca="false">'High pensions'!L14</f>
        <v>691939.443819586</v>
      </c>
      <c r="O14" s="6"/>
      <c r="P14" s="54" t="n">
        <f aca="false">'High pensions'!X14</f>
        <v>18001135.6304208</v>
      </c>
      <c r="Q14" s="35"/>
      <c r="R14" s="54" t="n">
        <f aca="false">'High SIPA income'!G9</f>
        <v>17909252.1332219</v>
      </c>
      <c r="S14" s="35"/>
      <c r="T14" s="54" t="n">
        <f aca="false">'High SIPA income'!J9</f>
        <v>68477577.7567021</v>
      </c>
      <c r="U14" s="6"/>
      <c r="V14" s="54" t="n">
        <f aca="false">'High SIPA income'!F9</f>
        <v>135449.214417351</v>
      </c>
      <c r="W14" s="35"/>
      <c r="X14" s="54" t="n">
        <f aca="false">'High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3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-0.00879649302054145</v>
      </c>
      <c r="AK14" s="37" t="n">
        <f aca="false">AK13+1</f>
        <v>2025</v>
      </c>
      <c r="AL14" s="38" t="n">
        <f aca="false">SUM(AB54:AB57)/AVERAGE(AG54:AG57)</f>
        <v>-0.0375187105191664</v>
      </c>
      <c r="AM14" s="6" t="n">
        <f aca="false">'Central scenario'!AM14</f>
        <v>13946867.9480024</v>
      </c>
      <c r="AN14" s="38" t="n">
        <f aca="false">AM14/AVERAGE(AG54:AG57)</f>
        <v>0.00224416874366224</v>
      </c>
      <c r="AO14" s="38" t="n">
        <f aca="false">'GDP evolution by scenario'!M53</f>
        <v>0.0441089185606118</v>
      </c>
      <c r="AP14" s="38"/>
      <c r="AQ14" s="6" t="n">
        <f aca="false">AQ13*(1+AO14)</f>
        <v>518492101.823879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406617588.383921</v>
      </c>
      <c r="AS14" s="39" t="n">
        <f aca="false">AQ14/AG57</f>
        <v>0.0820344536620187</v>
      </c>
      <c r="AT14" s="39" t="n">
        <f aca="false">AR14/AG57</f>
        <v>0.0643339630345481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0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36" t="n">
        <f aca="false">T21/AG21</f>
        <v>0.0169850745786389</v>
      </c>
      <c r="BI14" s="5" t="n">
        <f aca="false">BI13+1</f>
        <v>2025</v>
      </c>
      <c r="BJ14" s="36" t="n">
        <f aca="false">SUM(T54:T57)/AVERAGE(AG54:AG57)</f>
        <v>0.0517601503618991</v>
      </c>
      <c r="BK14" s="36" t="n">
        <f aca="false">SUM(P54:P57)/AVERAGE(AG54:AG57)</f>
        <v>0.0126173418383338</v>
      </c>
      <c r="BL14" s="36" t="n">
        <f aca="false">SUM(D54:D57)/AVERAGE(AG54:AG57)</f>
        <v>0.0766615190427317</v>
      </c>
      <c r="BM14" s="36" t="n">
        <f aca="false">(SUM(H54:H57)+SUM(J54:J57))/AVERAGE(AG54:AG57)</f>
        <v>0.00336850836339425</v>
      </c>
      <c r="BN14" s="38" t="n">
        <f aca="false">AL14-BM14</f>
        <v>-0.0408872188825607</v>
      </c>
      <c r="BO14" s="26" t="n">
        <f aca="false">BM14+BL14</f>
        <v>0.080030027406126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55" t="n">
        <f aca="false">'High pensions'!Q15</f>
        <v>107958694.759278</v>
      </c>
      <c r="E15" s="8"/>
      <c r="F15" s="55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8" t="n">
        <f aca="false">'High pensions'!W15</f>
        <v>0</v>
      </c>
      <c r="K15" s="8"/>
      <c r="L15" s="55" t="n">
        <f aca="false">'High pensions'!N15</f>
        <v>2478245.90902603</v>
      </c>
      <c r="M15" s="42"/>
      <c r="N15" s="55" t="n">
        <f aca="false">'High pensions'!L15</f>
        <v>799976.431236576</v>
      </c>
      <c r="O15" s="8"/>
      <c r="P15" s="55" t="n">
        <f aca="false">'High pensions'!X15</f>
        <v>17260864.096479</v>
      </c>
      <c r="Q15" s="42"/>
      <c r="R15" s="55" t="n">
        <f aca="false">'High SIPA income'!G10</f>
        <v>22054908.2307236</v>
      </c>
      <c r="S15" s="42"/>
      <c r="T15" s="55" t="n">
        <f aca="false">'High SIPA income'!J10</f>
        <v>84328853.1565614</v>
      </c>
      <c r="U15" s="8"/>
      <c r="V15" s="55" t="n">
        <f aca="false">'High SIPA income'!F10</f>
        <v>151084.142402353</v>
      </c>
      <c r="W15" s="42"/>
      <c r="X15" s="55" t="n">
        <f aca="false">'High SIPA income'!M10</f>
        <v>379479.806947782</v>
      </c>
      <c r="Y15" s="8"/>
      <c r="Z15" s="8" t="n">
        <f aca="false">R15+V15-N15-L15-F15</f>
        <v>-695000.670997463</v>
      </c>
      <c r="AA15" s="8"/>
      <c r="AB15" s="8" t="n">
        <f aca="false">T15-P15-D15</f>
        <v>-40890705.699196</v>
      </c>
      <c r="AC15" s="23"/>
      <c r="AD15" s="8" t="n">
        <f aca="false">'Central scenario'!AD15</f>
        <v>5951478855.3666</v>
      </c>
      <c r="AE15" s="8" t="n">
        <f aca="false">'Central scenario'!AE15</f>
        <v>791235.96554167</v>
      </c>
      <c r="AF15" s="8" t="n">
        <f aca="false">'Central scenario'!AF15</f>
        <v>106.73436665</v>
      </c>
      <c r="AG15" s="8" t="n">
        <f aca="false">'Central scenario'!AG15</f>
        <v>5773307281.03367</v>
      </c>
      <c r="AH15" s="8"/>
      <c r="AI15" s="8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-0.0350569020522409</v>
      </c>
      <c r="AM15" s="8" t="n">
        <f aca="false">'Central scenario'!AM15</f>
        <v>13032040.9288315</v>
      </c>
      <c r="AN15" s="45" t="n">
        <f aca="false">AM15/AVERAGE(AG58:AG61)</f>
        <v>0.00201759868693465</v>
      </c>
      <c r="AO15" s="45" t="n">
        <f aca="false">'GDP evolution by scenario'!M57</f>
        <v>0.0393371933066324</v>
      </c>
      <c r="AP15" s="45"/>
      <c r="AQ15" s="8" t="n">
        <f aca="false">AQ14*(1+AO15)</f>
        <v>538888125.861288</v>
      </c>
      <c r="AR15" s="8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409347417.137058</v>
      </c>
      <c r="AS15" s="46" t="n">
        <f aca="false">AQ15/AG61</f>
        <v>0.0822623227616911</v>
      </c>
      <c r="AT15" s="46" t="n">
        <f aca="false">AR15/AG61</f>
        <v>0.0624876810866326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1" t="n">
        <f aca="false">workers_and_wage_high!B3</f>
        <v>6778.90225184158</v>
      </c>
      <c r="BA15" s="43" t="n">
        <f aca="false">(AZ15-AZ14)/AZ14</f>
        <v>0.0567615243741825</v>
      </c>
      <c r="BB15" s="43"/>
      <c r="BC15" s="43"/>
      <c r="BD15" s="43"/>
      <c r="BE15" s="43"/>
      <c r="BF15" s="7"/>
      <c r="BG15" s="7"/>
      <c r="BH15" s="43" t="n">
        <f aca="false">T22/AG22</f>
        <v>0.0149821120321204</v>
      </c>
      <c r="BI15" s="7" t="n">
        <f aca="false">BI14+1</f>
        <v>2026</v>
      </c>
      <c r="BJ15" s="43" t="n">
        <f aca="false">SUM(T58:T61)/AVERAGE(AG58:AG61)</f>
        <v>0.0521612518670906</v>
      </c>
      <c r="BK15" s="43" t="n">
        <f aca="false">SUM(P58:P61)/AVERAGE(AG58:AG61)</f>
        <v>0.0120303186522806</v>
      </c>
      <c r="BL15" s="43" t="n">
        <f aca="false">SUM(D58:D61)/AVERAGE(AG58:AG61)</f>
        <v>0.0751878352670509</v>
      </c>
      <c r="BM15" s="43" t="n">
        <f aca="false">(SUM(H58:H61)+SUM(J58:J61))/AVERAGE(AG58:AG61)</f>
        <v>0.00428998785944719</v>
      </c>
      <c r="BN15" s="45" t="n">
        <f aca="false">AL15-BM15</f>
        <v>-0.0393468899116881</v>
      </c>
      <c r="BO15" s="26" t="n">
        <f aca="false">BM15+BL15</f>
        <v>0.079477823126498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55" t="n">
        <f aca="false">'High pensions'!Q16</f>
        <v>104676876.044301</v>
      </c>
      <c r="E16" s="8"/>
      <c r="F16" s="55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8" t="n">
        <f aca="false">'High pensions'!W16</f>
        <v>0</v>
      </c>
      <c r="K16" s="8"/>
      <c r="L16" s="55" t="n">
        <f aca="false">'High pensions'!N16</f>
        <v>2919136.76234831</v>
      </c>
      <c r="M16" s="42"/>
      <c r="N16" s="55" t="n">
        <f aca="false">'High pensions'!L16</f>
        <v>777485.531692129</v>
      </c>
      <c r="O16" s="8"/>
      <c r="P16" s="55" t="n">
        <f aca="false">'High pensions'!X16</f>
        <v>19424910.5368699</v>
      </c>
      <c r="Q16" s="42"/>
      <c r="R16" s="55" t="n">
        <f aca="false">'High SIPA income'!G11</f>
        <v>20136934.5413833</v>
      </c>
      <c r="S16" s="42"/>
      <c r="T16" s="55" t="n">
        <f aca="false">'High SIPA income'!J11</f>
        <v>76995314.5213285</v>
      </c>
      <c r="U16" s="8"/>
      <c r="V16" s="55" t="n">
        <f aca="false">'High SIPA income'!F11</f>
        <v>149343.027816335</v>
      </c>
      <c r="W16" s="42"/>
      <c r="X16" s="55" t="n">
        <f aca="false">'High SIPA income'!M11</f>
        <v>375106.629084969</v>
      </c>
      <c r="Y16" s="8"/>
      <c r="Z16" s="8" t="n">
        <f aca="false">R16+V16-N16-L16-F16</f>
        <v>-2436606.02962793</v>
      </c>
      <c r="AA16" s="8"/>
      <c r="AB16" s="8" t="n">
        <f aca="false">T16-P16-D16</f>
        <v>-47106472.0598426</v>
      </c>
      <c r="AC16" s="23"/>
      <c r="AD16" s="8" t="n">
        <f aca="false">'Central scenario'!AD16</f>
        <v>6221730755.7716</v>
      </c>
      <c r="AE16" s="8" t="n">
        <f aca="false">'Central scenario'!AE16</f>
        <v>718281.265449782</v>
      </c>
      <c r="AF16" s="8" t="n">
        <f aca="false">'Central scenario'!AF16</f>
        <v>110.48458935</v>
      </c>
      <c r="AG16" s="8" t="n">
        <f aca="false">'Central scenario'!AG16</f>
        <v>5240988327.43582</v>
      </c>
      <c r="AH16" s="8"/>
      <c r="AI16" s="8"/>
      <c r="AJ16" s="43" t="n">
        <f aca="false">AB16/AG16</f>
        <v>-0.00898808948175805</v>
      </c>
      <c r="AK16" s="44" t="n">
        <f aca="false">AK15+1</f>
        <v>2027</v>
      </c>
      <c r="AL16" s="45" t="n">
        <f aca="false">SUM(AB62:AB65)/AVERAGE(AG62:AG65)</f>
        <v>-0.0331538522610335</v>
      </c>
      <c r="AM16" s="8" t="n">
        <f aca="false">'Central scenario'!AM16</f>
        <v>12139889.4651339</v>
      </c>
      <c r="AN16" s="45" t="n">
        <f aca="false">AM16/AVERAGE(AG62:AG65)</f>
        <v>0.00180975388178714</v>
      </c>
      <c r="AO16" s="45" t="n">
        <f aca="false">'GDP evolution by scenario'!M61</f>
        <v>0.0385264619510317</v>
      </c>
      <c r="AP16" s="45"/>
      <c r="AQ16" s="8" t="n">
        <f aca="false">AQ15*(1+AO16)</f>
        <v>559649578.738145</v>
      </c>
      <c r="AR16" s="8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412765332.780406</v>
      </c>
      <c r="AS16" s="46" t="n">
        <f aca="false">AQ16/AG65</f>
        <v>0.0821828302105519</v>
      </c>
      <c r="AT16" s="46" t="n">
        <f aca="false">AR16/AG65</f>
        <v>0.0606133276061411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1" t="n">
        <f aca="false">workers_and_wage_high!B4</f>
        <v>7092.02100217064</v>
      </c>
      <c r="BA16" s="43" t="n">
        <f aca="false">(AZ16-AZ15)/AZ15</f>
        <v>0.0461901851799086</v>
      </c>
      <c r="BB16" s="43"/>
      <c r="BC16" s="43"/>
      <c r="BD16" s="43"/>
      <c r="BE16" s="43"/>
      <c r="BF16" s="7"/>
      <c r="BG16" s="7"/>
      <c r="BH16" s="43" t="n">
        <f aca="false">T23/AG23</f>
        <v>0.0156927835717685</v>
      </c>
      <c r="BI16" s="7" t="n">
        <f aca="false">BI15+1</f>
        <v>2027</v>
      </c>
      <c r="BJ16" s="43" t="n">
        <f aca="false">SUM(T62:T65)/AVERAGE(AG62:AG65)</f>
        <v>0.0527465936864355</v>
      </c>
      <c r="BK16" s="43" t="n">
        <f aca="false">SUM(P62:P65)/AVERAGE(AG62:AG65)</f>
        <v>0.011693278932159</v>
      </c>
      <c r="BL16" s="43" t="n">
        <f aca="false">SUM(D62:D65)/AVERAGE(AG62:AG65)</f>
        <v>0.0742071670153099</v>
      </c>
      <c r="BM16" s="43" t="n">
        <f aca="false">(SUM(H62:H65)+SUM(J62:J65))/AVERAGE(AG62:AG65)</f>
        <v>0.00493363587977384</v>
      </c>
      <c r="BN16" s="45" t="n">
        <f aca="false">AL16-BM16</f>
        <v>-0.0380874881408074</v>
      </c>
      <c r="BO16" s="26" t="n">
        <f aca="false">BM16+BL16</f>
        <v>0.0791408028950838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55" t="n">
        <f aca="false">'High pensions'!Q17</f>
        <v>113223147.986281</v>
      </c>
      <c r="E17" s="8"/>
      <c r="F17" s="55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8" t="n">
        <f aca="false">'High pensions'!W17</f>
        <v>0</v>
      </c>
      <c r="K17" s="8"/>
      <c r="L17" s="55" t="n">
        <f aca="false">'High pensions'!N17</f>
        <v>2757062.56989139</v>
      </c>
      <c r="M17" s="42"/>
      <c r="N17" s="55" t="n">
        <f aca="false">'High pensions'!L17</f>
        <v>842157.000662804</v>
      </c>
      <c r="O17" s="8"/>
      <c r="P17" s="55" t="n">
        <f aca="false">'High pensions'!X17</f>
        <v>18939710.1228511</v>
      </c>
      <c r="Q17" s="42"/>
      <c r="R17" s="55" t="n">
        <f aca="false">'High SIPA income'!G12</f>
        <v>23620050.0418994</v>
      </c>
      <c r="S17" s="42"/>
      <c r="T17" s="55" t="n">
        <f aca="false">'High SIPA income'!J12</f>
        <v>90313308.5250934</v>
      </c>
      <c r="U17" s="8"/>
      <c r="V17" s="55" t="n">
        <f aca="false">'High SIPA income'!F12</f>
        <v>146563.952510206</v>
      </c>
      <c r="W17" s="42"/>
      <c r="X17" s="55" t="n">
        <f aca="false">'High SIPA income'!M12</f>
        <v>368126.393145617</v>
      </c>
      <c r="Y17" s="8"/>
      <c r="Z17" s="8" t="n">
        <f aca="false">R17+V17-N17-L17-F17</f>
        <v>-412252.970530499</v>
      </c>
      <c r="AA17" s="8"/>
      <c r="AB17" s="8" t="n">
        <f aca="false">T17-P17-D17</f>
        <v>-41849549.5840382</v>
      </c>
      <c r="AC17" s="23"/>
      <c r="AD17" s="8" t="n">
        <f aca="false">'Central scenario'!AD17</f>
        <v>6552140231.30253</v>
      </c>
      <c r="AE17" s="8" t="n">
        <f aca="false">'Central scenario'!AE17</f>
        <v>703681.544169008</v>
      </c>
      <c r="AF17" s="8" t="n">
        <f aca="false">'Central scenario'!AF17</f>
        <v>115.79241048</v>
      </c>
      <c r="AG17" s="8" t="n">
        <f aca="false">'Central scenario'!AG17</f>
        <v>5134460463.63523</v>
      </c>
      <c r="AH17" s="8"/>
      <c r="AI17" s="8"/>
      <c r="AJ17" s="43" t="n">
        <f aca="false">AB17/AG17</f>
        <v>-0.00815071999880752</v>
      </c>
      <c r="AK17" s="44" t="n">
        <f aca="false">AK16+1</f>
        <v>2028</v>
      </c>
      <c r="AL17" s="45" t="n">
        <f aca="false">SUM(AB66:AB69)/AVERAGE(AG66:AG69)</f>
        <v>-0.0292948133867315</v>
      </c>
      <c r="AM17" s="8" t="n">
        <f aca="false">'Central scenario'!AM17</f>
        <v>11273018.6820578</v>
      </c>
      <c r="AN17" s="45" t="n">
        <f aca="false">AM17/AVERAGE(AG66:AG69)</f>
        <v>0.00161209643210836</v>
      </c>
      <c r="AO17" s="45" t="n">
        <f aca="false">'GDP evolution by scenario'!M65</f>
        <v>0.0424470250923106</v>
      </c>
      <c r="AP17" s="45"/>
      <c r="AQ17" s="8" t="n">
        <f aca="false">AQ16*(1+AO17)</f>
        <v>583405038.449744</v>
      </c>
      <c r="AR17" s="8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418795305.336997</v>
      </c>
      <c r="AS17" s="46" t="n">
        <f aca="false">AQ17/AG69</f>
        <v>0.0822191709808902</v>
      </c>
      <c r="AT17" s="46" t="n">
        <f aca="false">AR17/AG69</f>
        <v>0.0590207498155895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1" t="n">
        <f aca="false">workers_and_wage_high!B5</f>
        <v>7113.98164433727</v>
      </c>
      <c r="BA17" s="43" t="n">
        <f aca="false">(AZ17-AZ16)/AZ16</f>
        <v>0.00309652807851384</v>
      </c>
      <c r="BB17" s="43"/>
      <c r="BC17" s="43"/>
      <c r="BD17" s="43"/>
      <c r="BE17" s="43"/>
      <c r="BF17" s="7"/>
      <c r="BG17" s="7"/>
      <c r="BH17" s="43" t="n">
        <f aca="false">T24/AG24</f>
        <v>0.0149667559524775</v>
      </c>
      <c r="BI17" s="7" t="n">
        <f aca="false">BI16+1</f>
        <v>2028</v>
      </c>
      <c r="BJ17" s="43" t="n">
        <f aca="false">SUM(T66:T69)/AVERAGE(AG66:AG69)</f>
        <v>0.0534300212389759</v>
      </c>
      <c r="BK17" s="43" t="n">
        <f aca="false">SUM(P66:P69)/AVERAGE(AG66:AG69)</f>
        <v>0.0109180649182228</v>
      </c>
      <c r="BL17" s="43" t="n">
        <f aca="false">SUM(D66:D69)/AVERAGE(AG66:AG69)</f>
        <v>0.0718067697074848</v>
      </c>
      <c r="BM17" s="43" t="n">
        <f aca="false">(SUM(H66:H69)+SUM(J66:J69))/AVERAGE(AG66:AG69)</f>
        <v>0.00566504698126336</v>
      </c>
      <c r="BN17" s="45" t="n">
        <f aca="false">AL17-BM17</f>
        <v>-0.0349598603679949</v>
      </c>
      <c r="BO17" s="26" t="n">
        <f aca="false">BM17+BL17</f>
        <v>0.0774718166887481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4" t="n">
        <f aca="false">'High pensions'!Q18</f>
        <v>99367076.7664315</v>
      </c>
      <c r="E18" s="6"/>
      <c r="F18" s="54" t="n">
        <f aca="false">'High pensions'!I18</f>
        <v>18061142.4327455</v>
      </c>
      <c r="G18" s="35" t="n">
        <f aca="false">'High pensions'!K18</f>
        <v>0</v>
      </c>
      <c r="H18" s="35" t="n">
        <f aca="false">'High pensions'!V18</f>
        <v>0</v>
      </c>
      <c r="I18" s="35" t="n">
        <f aca="false">'High pensions'!M18</f>
        <v>0</v>
      </c>
      <c r="J18" s="6" t="n">
        <f aca="false">'High pensions'!W18</f>
        <v>0</v>
      </c>
      <c r="K18" s="6"/>
      <c r="L18" s="54" t="n">
        <f aca="false">'High pensions'!N18</f>
        <v>2795658.97722293</v>
      </c>
      <c r="M18" s="35"/>
      <c r="N18" s="54" t="n">
        <f aca="false">'High pensions'!L18</f>
        <v>737510.400040284</v>
      </c>
      <c r="O18" s="6"/>
      <c r="P18" s="54" t="n">
        <f aca="false">'High pensions'!X18</f>
        <v>18564252.3430878</v>
      </c>
      <c r="Q18" s="35"/>
      <c r="R18" s="54" t="n">
        <f aca="false">'High SIPA income'!G13</f>
        <v>19233054.6593063</v>
      </c>
      <c r="S18" s="35"/>
      <c r="T18" s="54" t="n">
        <f aca="false">'High SIPA income'!J13</f>
        <v>73539251.4514011</v>
      </c>
      <c r="U18" s="6"/>
      <c r="V18" s="54" t="n">
        <f aca="false">'High SIPA income'!F13</f>
        <v>140377.525227439</v>
      </c>
      <c r="W18" s="35"/>
      <c r="X18" s="54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23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-0.00897800900484782</v>
      </c>
      <c r="AK18" s="37" t="n">
        <f aca="false">AK17+1</f>
        <v>2029</v>
      </c>
      <c r="AL18" s="38" t="n">
        <f aca="false">SUM(AB70:AB73)/AVERAGE(AG70:AG73)</f>
        <v>-0.0264189781906324</v>
      </c>
      <c r="AM18" s="6" t="n">
        <f aca="false">'Central scenario'!AM18</f>
        <v>10452476.7322336</v>
      </c>
      <c r="AN18" s="38" t="n">
        <f aca="false">AM18/AVERAGE(AG70:AG73)</f>
        <v>0.00143751071269133</v>
      </c>
      <c r="AO18" s="38" t="n">
        <f aca="false">'GDP evolution by scenario'!M69</f>
        <v>0.0398217795297013</v>
      </c>
      <c r="AP18" s="38"/>
      <c r="AQ18" s="6" t="n">
        <f aca="false">AQ17*(1+AO18)</f>
        <v>606637265.267407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424830573.024354</v>
      </c>
      <c r="AS18" s="39" t="n">
        <f aca="false">AQ18/AG73</f>
        <v>0.0822893437656723</v>
      </c>
      <c r="AT18" s="39" t="n">
        <f aca="false">AR18/AG73</f>
        <v>0.0576275660387573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0" t="n">
        <f aca="false">workers_and_wage_high!B6</f>
        <v>6705.54599729676</v>
      </c>
      <c r="BA18" s="36" t="n">
        <f aca="false">(AZ18-AZ17)/AZ17</f>
        <v>-0.0574130869968755</v>
      </c>
      <c r="BB18" s="10" t="n">
        <v>54.2365152508808</v>
      </c>
      <c r="BC18" s="41" t="n">
        <f aca="false">'Central scenario'!BC18</f>
        <v>12.4538228816634</v>
      </c>
      <c r="BD18" s="41" t="n">
        <f aca="false">'Central scenario'!BD18</f>
        <v>60.4634266917125</v>
      </c>
      <c r="BE18" s="41"/>
      <c r="BF18" s="5"/>
      <c r="BG18" s="5"/>
      <c r="BH18" s="36" t="n">
        <f aca="false">T25/AG25</f>
        <v>0.0176157396222175</v>
      </c>
      <c r="BI18" s="5" t="n">
        <f aca="false">BI17+1</f>
        <v>2029</v>
      </c>
      <c r="BJ18" s="36" t="n">
        <f aca="false">SUM(T70:T73)/AVERAGE(AG70:AG73)</f>
        <v>0.0539245626604375</v>
      </c>
      <c r="BK18" s="36" t="n">
        <f aca="false">SUM(P70:P73)/AVERAGE(AG70:AG73)</f>
        <v>0.0104288515996948</v>
      </c>
      <c r="BL18" s="36" t="n">
        <f aca="false">SUM(D70:D73)/AVERAGE(AG70:AG73)</f>
        <v>0.069914689251375</v>
      </c>
      <c r="BM18" s="36" t="n">
        <f aca="false">(SUM(H70:H73)+SUM(J70:J73))/AVERAGE(AG70:AG73)</f>
        <v>0.00637384068932872</v>
      </c>
      <c r="BN18" s="38" t="n">
        <f aca="false">AL18-BM18</f>
        <v>-0.0327928188799611</v>
      </c>
      <c r="BO18" s="26" t="n">
        <f aca="false">BM18+BL18</f>
        <v>0.0762885299407037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5" t="n">
        <f aca="false">'High pensions'!Q19</f>
        <v>102439962.15979</v>
      </c>
      <c r="E19" s="8"/>
      <c r="F19" s="55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8" t="n">
        <f aca="false">'High pensions'!W19</f>
        <v>0</v>
      </c>
      <c r="K19" s="8"/>
      <c r="L19" s="55" t="n">
        <f aca="false">'High pensions'!N19</f>
        <v>2828183.68633319</v>
      </c>
      <c r="M19" s="42"/>
      <c r="N19" s="55" t="n">
        <f aca="false">'High pensions'!L19</f>
        <v>762298.459394857</v>
      </c>
      <c r="O19" s="8"/>
      <c r="P19" s="55" t="n">
        <f aca="false">'High pensions'!X19</f>
        <v>18869399.8021859</v>
      </c>
      <c r="Q19" s="42"/>
      <c r="R19" s="55" t="n">
        <f aca="false">'High SIPA income'!G14</f>
        <v>21943117.5095875</v>
      </c>
      <c r="S19" s="42"/>
      <c r="T19" s="55" t="n">
        <f aca="false">'High SIPA income'!J14</f>
        <v>83901411.6452056</v>
      </c>
      <c r="U19" s="8"/>
      <c r="V19" s="55" t="n">
        <f aca="false">'High SIPA income'!F14</f>
        <v>141764.810127232</v>
      </c>
      <c r="W19" s="42"/>
      <c r="X19" s="55" t="n">
        <f aca="false">'High SIPA income'!M14</f>
        <v>356072.331110729</v>
      </c>
      <c r="Y19" s="8"/>
      <c r="Z19" s="8" t="n">
        <f aca="false">R19+V19-N19-L19-F19</f>
        <v>-125275.553437591</v>
      </c>
      <c r="AA19" s="8"/>
      <c r="AB19" s="8" t="n">
        <f aca="false">T19-P19-D19</f>
        <v>-37407950.3167704</v>
      </c>
      <c r="AC19" s="23"/>
      <c r="AD19" s="8" t="n">
        <f aca="false">'Central scenario'!AD19</f>
        <v>8414556482.17921</v>
      </c>
      <c r="AE19" s="8" t="n">
        <f aca="false">'Central scenario'!AE19</f>
        <v>760703.280151656</v>
      </c>
      <c r="AF19" s="8" t="n">
        <f aca="false">'Central scenario'!AF19</f>
        <v>147.89635652</v>
      </c>
      <c r="AG19" s="8" t="n">
        <f aca="false">'Central scenario'!AG19</f>
        <v>5550523456.04538</v>
      </c>
      <c r="AH19" s="8"/>
      <c r="AI19" s="8"/>
      <c r="AJ19" s="43" t="n">
        <f aca="false">AB19/AG19</f>
        <v>-0.00673953557948257</v>
      </c>
      <c r="AK19" s="44" t="n">
        <f aca="false">AK18+1</f>
        <v>2030</v>
      </c>
      <c r="AL19" s="45" t="n">
        <f aca="false">SUM(AB74:AB77)/AVERAGE(AG74:AG77)</f>
        <v>-0.0243639806884392</v>
      </c>
      <c r="AM19" s="8" t="n">
        <f aca="false">'Central scenario'!AM19</f>
        <v>9649081.86791266</v>
      </c>
      <c r="AN19" s="45" t="n">
        <f aca="false">AM19/AVERAGE(AG74:AG77)</f>
        <v>0.00128067794924084</v>
      </c>
      <c r="AO19" s="45" t="n">
        <f aca="false">'GDP evolution by scenario'!M73</f>
        <v>0.0361865236982901</v>
      </c>
      <c r="AP19" s="45"/>
      <c r="AQ19" s="8" t="n">
        <f aca="false">AQ18*(1+AO19)</f>
        <v>628589359.043272</v>
      </c>
      <c r="AR19" s="8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430395625.123341</v>
      </c>
      <c r="AS19" s="46" t="n">
        <f aca="false">AQ19/AG77</f>
        <v>0.0824062085743215</v>
      </c>
      <c r="AT19" s="46" t="n">
        <f aca="false">AR19/AG77</f>
        <v>0.0564235953777066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1" t="n">
        <f aca="false">workers_and_wage_high!B7</f>
        <v>6521.17321865806</v>
      </c>
      <c r="BA19" s="43" t="n">
        <f aca="false">(AZ19-AZ18)/AZ18</f>
        <v>-0.0274955654189868</v>
      </c>
      <c r="BB19" s="11" t="n">
        <v>48.3571970243014</v>
      </c>
      <c r="BC19" s="48" t="n">
        <f aca="false">'Central scenario'!BC19</f>
        <v>10.7565894926318</v>
      </c>
      <c r="BD19" s="48" t="n">
        <f aca="false">'Central scenario'!BD19</f>
        <v>53.7354917706173</v>
      </c>
      <c r="BE19" s="43" t="n">
        <f aca="false">BD19/BD18-1</f>
        <v>-0.111272802241249</v>
      </c>
      <c r="BF19" s="7"/>
      <c r="BG19" s="7"/>
      <c r="BH19" s="43" t="n">
        <f aca="false">T26/AG26</f>
        <v>0.0144315611365092</v>
      </c>
      <c r="BI19" s="7" t="n">
        <f aca="false">BI18+1</f>
        <v>2030</v>
      </c>
      <c r="BJ19" s="43" t="n">
        <f aca="false">SUM(T74:T77)/AVERAGE(AG74:AG77)</f>
        <v>0.0543307189123845</v>
      </c>
      <c r="BK19" s="43" t="n">
        <f aca="false">SUM(P74:P77)/AVERAGE(AG74:AG77)</f>
        <v>0.00993362645713493</v>
      </c>
      <c r="BL19" s="43" t="n">
        <f aca="false">SUM(D74:D77)/AVERAGE(AG74:AG77)</f>
        <v>0.0687610731436887</v>
      </c>
      <c r="BM19" s="43" t="n">
        <f aca="false">(SUM(H74:H77)+SUM(J74:J77))/AVERAGE(AG74:AG77)</f>
        <v>0.00693653629094547</v>
      </c>
      <c r="BN19" s="45" t="n">
        <f aca="false">AL19-BM19</f>
        <v>-0.0313005169793847</v>
      </c>
      <c r="BO19" s="26" t="n">
        <f aca="false">BM19+BL19</f>
        <v>0.0756976094346342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5" t="n">
        <f aca="false">'High pensions'!Q20</f>
        <v>97784354.1565611</v>
      </c>
      <c r="E20" s="8"/>
      <c r="F20" s="55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8" t="n">
        <f aca="false">'High pensions'!W20</f>
        <v>0</v>
      </c>
      <c r="K20" s="8"/>
      <c r="L20" s="55" t="n">
        <f aca="false">'High pensions'!N20</f>
        <v>2477813.00409058</v>
      </c>
      <c r="M20" s="42"/>
      <c r="N20" s="55" t="n">
        <f aca="false">'High pensions'!L20</f>
        <v>730249.346840963</v>
      </c>
      <c r="O20" s="8"/>
      <c r="P20" s="55" t="n">
        <f aca="false">'High pensions'!X20</f>
        <v>16874999.9051822</v>
      </c>
      <c r="Q20" s="42"/>
      <c r="R20" s="55" t="n">
        <f aca="false">'High SIPA income'!G15</f>
        <v>19133197.314989</v>
      </c>
      <c r="S20" s="42"/>
      <c r="T20" s="55" t="n">
        <f aca="false">'High SIPA income'!J15</f>
        <v>73157438.240598</v>
      </c>
      <c r="U20" s="8"/>
      <c r="V20" s="55" t="n">
        <f aca="false">'High SIPA income'!F15</f>
        <v>144189.0349691</v>
      </c>
      <c r="W20" s="42"/>
      <c r="X20" s="55" t="n">
        <f aca="false">'High SIPA income'!M15</f>
        <v>362161.284990086</v>
      </c>
      <c r="Y20" s="8"/>
      <c r="Z20" s="8" t="n">
        <f aca="false">R20+V20-N20-L20-F20</f>
        <v>-1704139.86433136</v>
      </c>
      <c r="AA20" s="8"/>
      <c r="AB20" s="8" t="n">
        <f aca="false">T20-P20-D20</f>
        <v>-41501915.8211454</v>
      </c>
      <c r="AC20" s="23"/>
      <c r="AD20" s="8" t="n">
        <f aca="false">'Central scenario'!AD20</f>
        <v>8527628825.27803</v>
      </c>
      <c r="AE20" s="8" t="n">
        <f aca="false">'Central scenario'!AE20</f>
        <v>694382.475776231</v>
      </c>
      <c r="AF20" s="8" t="n">
        <f aca="false">'Central scenario'!AF20</f>
        <v>155.88165151</v>
      </c>
      <c r="AG20" s="8" t="n">
        <f aca="false">'Central scenario'!AG20</f>
        <v>5066609175.78067</v>
      </c>
      <c r="AH20" s="8"/>
      <c r="AI20" s="8"/>
      <c r="AJ20" s="43" t="n">
        <f aca="false">AB20/AG20</f>
        <v>-0.00819126054157329</v>
      </c>
      <c r="AK20" s="44" t="n">
        <f aca="false">AK19+1</f>
        <v>2031</v>
      </c>
      <c r="AL20" s="45" t="n">
        <f aca="false">SUM(AB78:AB81)/AVERAGE(AG78:AG81)</f>
        <v>-0.0224638357348607</v>
      </c>
      <c r="AM20" s="8" t="n">
        <f aca="false">'Central scenario'!AM20</f>
        <v>8873587.4679367</v>
      </c>
      <c r="AN20" s="45" t="n">
        <f aca="false">AM20/AVERAGE(AG78:AG81)</f>
        <v>0.00113581819054225</v>
      </c>
      <c r="AO20" s="45" t="n">
        <f aca="false">'GDP evolution by scenario'!M77</f>
        <v>0.0369178613526759</v>
      </c>
      <c r="AP20" s="45"/>
      <c r="AQ20" s="8" t="n">
        <f aca="false">AQ19*(1+AO20)</f>
        <v>651795533.848199</v>
      </c>
      <c r="AR20" s="8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437262159.265478</v>
      </c>
      <c r="AS20" s="46" t="n">
        <f aca="false">AQ20/AG81</f>
        <v>0.082005067470644</v>
      </c>
      <c r="AT20" s="46" t="n">
        <f aca="false">AR20/AG81</f>
        <v>0.055013744358175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1" t="n">
        <f aca="false">workers_and_wage_high!B8</f>
        <v>6554.01964535573</v>
      </c>
      <c r="BA20" s="43" t="n">
        <f aca="false">(AZ20-AZ19)/AZ19</f>
        <v>0.00503688916032643</v>
      </c>
      <c r="BB20" s="11" t="n">
        <v>51.1559235498969</v>
      </c>
      <c r="BC20" s="48" t="n">
        <f aca="false">'Central scenario'!BC20</f>
        <v>11.0036892295276</v>
      </c>
      <c r="BD20" s="48" t="n">
        <f aca="false">'Central scenario'!BD20</f>
        <v>56.6577681646607</v>
      </c>
      <c r="BE20" s="43" t="n">
        <f aca="false">BD20/BD19-1</f>
        <v>0.054382611896767</v>
      </c>
      <c r="BF20" s="7"/>
      <c r="BG20" s="7"/>
      <c r="BH20" s="43" t="n">
        <f aca="false">T27/AG27</f>
        <v>0.0155275560321387</v>
      </c>
      <c r="BI20" s="7" t="n">
        <f aca="false">BI19+1</f>
        <v>2031</v>
      </c>
      <c r="BJ20" s="43" t="n">
        <f aca="false">SUM(T78:T81)/AVERAGE(AG78:AG81)</f>
        <v>0.0548120003804517</v>
      </c>
      <c r="BK20" s="43" t="n">
        <f aca="false">SUM(P78:P81)/AVERAGE(AG78:AG81)</f>
        <v>0.00943537380834176</v>
      </c>
      <c r="BL20" s="43" t="n">
        <f aca="false">SUM(D78:D81)/AVERAGE(AG78:AG81)</f>
        <v>0.0678404623069709</v>
      </c>
      <c r="BM20" s="43" t="n">
        <f aca="false">(SUM(H78:H81)+SUM(J78:J81))/AVERAGE(AG78:AG81)</f>
        <v>0.00728147426463163</v>
      </c>
      <c r="BN20" s="45" t="n">
        <f aca="false">AL20-BM20</f>
        <v>-0.0297453099994924</v>
      </c>
      <c r="BO20" s="26" t="n">
        <f aca="false">BM20+BL20</f>
        <v>0.0751219365716025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5" t="n">
        <f aca="false">'High pensions'!Q21</f>
        <v>106824539.398651</v>
      </c>
      <c r="E21" s="8"/>
      <c r="F21" s="55" t="n">
        <f aca="false">'High pensions'!I21</f>
        <v>19416624.5418146</v>
      </c>
      <c r="G21" s="55" t="n">
        <f aca="false">'High pensions'!K21</f>
        <v>36324.8440125154</v>
      </c>
      <c r="H21" s="55" t="n">
        <f aca="false">'High pensions'!V21</f>
        <v>199848.574195181</v>
      </c>
      <c r="I21" s="56" t="n">
        <f aca="false">'High pensions'!M21</f>
        <v>1123.44878389224</v>
      </c>
      <c r="J21" s="55" t="n">
        <f aca="false">'High pensions'!W21</f>
        <v>6180.88373799533</v>
      </c>
      <c r="K21" s="8"/>
      <c r="L21" s="55" t="n">
        <f aca="false">'High pensions'!N21</f>
        <v>3910348.4398605</v>
      </c>
      <c r="M21" s="42"/>
      <c r="N21" s="55" t="n">
        <f aca="false">'High pensions'!L21</f>
        <v>800543.016671553</v>
      </c>
      <c r="O21" s="8"/>
      <c r="P21" s="55" t="n">
        <f aca="false">'High pensions'!X21</f>
        <v>24695168.1228016</v>
      </c>
      <c r="Q21" s="42"/>
      <c r="R21" s="55" t="n">
        <f aca="false">'High SIPA income'!G16</f>
        <v>22467624.3804735</v>
      </c>
      <c r="S21" s="42"/>
      <c r="T21" s="55" t="n">
        <f aca="false">'High SIPA income'!J16</f>
        <v>85906909.1259406</v>
      </c>
      <c r="U21" s="8"/>
      <c r="V21" s="55" t="n">
        <f aca="false">'High SIPA income'!F16</f>
        <v>151268.17202623</v>
      </c>
      <c r="W21" s="42"/>
      <c r="X21" s="55" t="n">
        <f aca="false">'High SIPA income'!M16</f>
        <v>379942.036305749</v>
      </c>
      <c r="Y21" s="8"/>
      <c r="Z21" s="8" t="n">
        <f aca="false">R21+V21-N21-L21-F21</f>
        <v>-1508623.44584692</v>
      </c>
      <c r="AA21" s="8"/>
      <c r="AB21" s="8" t="n">
        <f aca="false">T21-P21-D21</f>
        <v>-45612798.3955123</v>
      </c>
      <c r="AC21" s="23"/>
      <c r="AD21" s="8" t="n">
        <f aca="false">'Central scenario'!AD21</f>
        <v>8963807873.58243</v>
      </c>
      <c r="AE21" s="8" t="n">
        <f aca="false">'Central scenario'!AE21</f>
        <v>693173.549347058</v>
      </c>
      <c r="AF21" s="8" t="n">
        <f aca="false">'Central scenario'!AF21</f>
        <v>164.01000929</v>
      </c>
      <c r="AG21" s="8" t="n">
        <f aca="false">'Central scenario'!AG21</f>
        <v>5057788161.49449</v>
      </c>
      <c r="AH21" s="8"/>
      <c r="AI21" s="8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-0.01993201360374</v>
      </c>
      <c r="AM21" s="8" t="n">
        <f aca="false">'Central scenario'!AM21</f>
        <v>8126011.66426731</v>
      </c>
      <c r="AN21" s="45" t="n">
        <f aca="false">AM21/AVERAGE(AG82:AG85)</f>
        <v>0.00100007718113211</v>
      </c>
      <c r="AO21" s="45" t="n">
        <f aca="false">'GDP evolution by scenario'!M81</f>
        <v>0.0400483002656307</v>
      </c>
      <c r="AP21" s="45"/>
      <c r="AQ21" s="8" t="n">
        <f aca="false">AQ20*(1+AO21)</f>
        <v>677898837.099549</v>
      </c>
      <c r="AR21" s="8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446499654.558853</v>
      </c>
      <c r="AS21" s="46" t="n">
        <f aca="false">AQ21/AG85</f>
        <v>0.0822168631480125</v>
      </c>
      <c r="AT21" s="46" t="n">
        <f aca="false">AR21/AG85</f>
        <v>0.054152329205293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1" t="n">
        <f aca="false">workers_and_wage_high!B9</f>
        <v>6660.1842529205</v>
      </c>
      <c r="BA21" s="43" t="n">
        <f aca="false">(AZ21-AZ20)/AZ20</f>
        <v>0.0161983962986734</v>
      </c>
      <c r="BB21" s="11" t="n">
        <v>53.9018151544903</v>
      </c>
      <c r="BC21" s="48" t="n">
        <f aca="false">'Central scenario'!BC21</f>
        <v>11.5144882480255</v>
      </c>
      <c r="BD21" s="48" t="n">
        <f aca="false">'Central scenario'!BD21</f>
        <v>59.6590592785031</v>
      </c>
      <c r="BE21" s="43" t="n">
        <f aca="false">BD21/BD20-1</f>
        <v>0.0529722791960301</v>
      </c>
      <c r="BH21" s="43" t="n">
        <f aca="false">T28/AG28</f>
        <v>0.0137500251413985</v>
      </c>
      <c r="BI21" s="7" t="n">
        <f aca="false">BI20+1</f>
        <v>2032</v>
      </c>
      <c r="BJ21" s="43" t="n">
        <f aca="false">SUM(T82:T85)/AVERAGE(AG82:AG85)</f>
        <v>0.0554571356834024</v>
      </c>
      <c r="BK21" s="43" t="n">
        <f aca="false">SUM(P82:P85)/AVERAGE(AG82:AG85)</f>
        <v>0.00893389034151917</v>
      </c>
      <c r="BL21" s="43" t="n">
        <f aca="false">SUM(D82:D85)/AVERAGE(AG82:AG85)</f>
        <v>0.0664552589456232</v>
      </c>
      <c r="BM21" s="43" t="n">
        <f aca="false">(SUM(H82:H85)+SUM(J82:J85))/AVERAGE(AG82:AG85)</f>
        <v>0.00783796511651085</v>
      </c>
      <c r="BN21" s="45" t="n">
        <f aca="false">AL21-BM21</f>
        <v>-0.0277699787202509</v>
      </c>
      <c r="BO21" s="26" t="n">
        <f aca="false">BM21+BL21</f>
        <v>0.074293224062134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4" t="n">
        <f aca="false">'High pensions'!Q22</f>
        <v>102020428.177735</v>
      </c>
      <c r="E22" s="6"/>
      <c r="F22" s="54" t="n">
        <f aca="false">'High pensions'!I22</f>
        <v>18543420.4600676</v>
      </c>
      <c r="G22" s="54" t="n">
        <f aca="false">'High pensions'!K22</f>
        <v>66682.1496075563</v>
      </c>
      <c r="H22" s="54" t="n">
        <f aca="false">'High pensions'!V22</f>
        <v>366865.512725902</v>
      </c>
      <c r="I22" s="54" t="n">
        <f aca="false">'High pensions'!M22</f>
        <v>2062.33452394504</v>
      </c>
      <c r="J22" s="54" t="n">
        <f aca="false">'High pensions'!W22</f>
        <v>11346.3560636877</v>
      </c>
      <c r="K22" s="6"/>
      <c r="L22" s="54" t="n">
        <f aca="false">'High pensions'!N22</f>
        <v>4299591.36744104</v>
      </c>
      <c r="M22" s="35"/>
      <c r="N22" s="54" t="n">
        <f aca="false">'High pensions'!L22</f>
        <v>765007.806871563</v>
      </c>
      <c r="O22" s="6"/>
      <c r="P22" s="54" t="n">
        <f aca="false">'High pensions'!X22</f>
        <v>26519447.2846624</v>
      </c>
      <c r="Q22" s="35"/>
      <c r="R22" s="54" t="n">
        <f aca="false">'High SIPA income'!G17</f>
        <v>19431210.5031188</v>
      </c>
      <c r="S22" s="35"/>
      <c r="T22" s="54" t="n">
        <f aca="false">'High SIPA income'!J17</f>
        <v>74296917.4947223</v>
      </c>
      <c r="U22" s="6"/>
      <c r="V22" s="54" t="n">
        <f aca="false">'High SIPA income'!F17</f>
        <v>123378.287154311</v>
      </c>
      <c r="W22" s="35"/>
      <c r="X22" s="54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23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-0.0109381936778607</v>
      </c>
      <c r="AK22" s="37" t="n">
        <f aca="false">AK21+1</f>
        <v>2033</v>
      </c>
      <c r="AL22" s="38" t="n">
        <f aca="false">SUM(AB86:AB89)/AVERAGE(AG86:AG89)</f>
        <v>-0.017478068851734</v>
      </c>
      <c r="AM22" s="6" t="n">
        <f aca="false">'Central scenario'!AM22</f>
        <v>7406781.38079157</v>
      </c>
      <c r="AN22" s="38" t="n">
        <f aca="false">AM22/AVERAGE(AG86:AG89)</f>
        <v>0.000880539789981087</v>
      </c>
      <c r="AO22" s="38" t="n">
        <f aca="false">'GDP evolution by scenario'!M85</f>
        <v>0.0352294473391526</v>
      </c>
      <c r="AP22" s="38"/>
      <c r="AQ22" s="6" t="n">
        <f aca="false">AQ21*(1+AO22)</f>
        <v>701780838.48242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454703960.83187</v>
      </c>
      <c r="AS22" s="39" t="n">
        <f aca="false">AQ22/AG89</f>
        <v>0.0822366347792051</v>
      </c>
      <c r="AT22" s="39" t="n">
        <f aca="false">AR22/AG89</f>
        <v>0.0532834775603883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0" t="n">
        <f aca="false">workers_and_wage_high!B10</f>
        <v>6744.03429129675</v>
      </c>
      <c r="BA22" s="36" t="n">
        <f aca="false">(AZ22-AZ21)/AZ21</f>
        <v>0.0125897475493247</v>
      </c>
      <c r="BB22" s="10" t="n">
        <v>54.5536421818645</v>
      </c>
      <c r="BC22" s="41" t="n">
        <f aca="false">'Central scenario'!BC22</f>
        <v>12.4947600115723</v>
      </c>
      <c r="BD22" s="41" t="n">
        <f aca="false">'Central scenario'!BD22</f>
        <v>60.8010221876507</v>
      </c>
      <c r="BE22" s="36" t="n">
        <f aca="false">BD22/BD21-1</f>
        <v>0.0191414836733619</v>
      </c>
      <c r="BF22" s="5"/>
      <c r="BG22" s="5"/>
      <c r="BH22" s="36" t="n">
        <f aca="false">T29/AG29</f>
        <v>0.0153311671628901</v>
      </c>
      <c r="BI22" s="5" t="n">
        <f aca="false">BI21+1</f>
        <v>2033</v>
      </c>
      <c r="BJ22" s="36" t="n">
        <f aca="false">SUM(T86:T89)/AVERAGE(AG86:AG89)</f>
        <v>0.055841909342315</v>
      </c>
      <c r="BK22" s="36" t="n">
        <f aca="false">SUM(P86:P89)/AVERAGE(AG86:AG89)</f>
        <v>0.00852137621858115</v>
      </c>
      <c r="BL22" s="36" t="n">
        <f aca="false">SUM(D86:D89)/AVERAGE(AG86:AG89)</f>
        <v>0.064798601975468</v>
      </c>
      <c r="BM22" s="36" t="n">
        <f aca="false">(SUM(H86:H89)+SUM(J86:J89))/AVERAGE(AG86:AG89)</f>
        <v>0.00832222931824524</v>
      </c>
      <c r="BN22" s="38" t="n">
        <f aca="false">AL22-BM22</f>
        <v>-0.0258002981699793</v>
      </c>
      <c r="BO22" s="26" t="n">
        <f aca="false">BM22+BL22</f>
        <v>0.0731208312937132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5" t="n">
        <f aca="false">'High pensions'!Q23</f>
        <v>108855914.208479</v>
      </c>
      <c r="E23" s="8"/>
      <c r="F23" s="55" t="n">
        <f aca="false">'High pensions'!I23</f>
        <v>19785850.9593415</v>
      </c>
      <c r="G23" s="55" t="n">
        <f aca="false">'High pensions'!K23</f>
        <v>102244.218065323</v>
      </c>
      <c r="H23" s="55" t="n">
        <f aca="false">'High pensions'!V23</f>
        <v>562517.520874031</v>
      </c>
      <c r="I23" s="55" t="n">
        <f aca="false">'High pensions'!M23</f>
        <v>3162.19231129867</v>
      </c>
      <c r="J23" s="55" t="n">
        <f aca="false">'High pensions'!W23</f>
        <v>17397.4490991969</v>
      </c>
      <c r="K23" s="8"/>
      <c r="L23" s="55" t="n">
        <f aca="false">'High pensions'!N23</f>
        <v>3939404.98436416</v>
      </c>
      <c r="M23" s="42"/>
      <c r="N23" s="55" t="n">
        <f aca="false">'High pensions'!L23</f>
        <v>818497.026508227</v>
      </c>
      <c r="O23" s="8"/>
      <c r="P23" s="55" t="n">
        <f aca="false">'High pensions'!X23</f>
        <v>24944720.3351922</v>
      </c>
      <c r="Q23" s="42"/>
      <c r="R23" s="55" t="n">
        <f aca="false">'High SIPA income'!G18</f>
        <v>23254020.5835422</v>
      </c>
      <c r="S23" s="42"/>
      <c r="T23" s="55" t="n">
        <f aca="false">'High SIPA income'!J18</f>
        <v>88913763.1666696</v>
      </c>
      <c r="U23" s="8"/>
      <c r="V23" s="55" t="n">
        <f aca="false">'High SIPA income'!F18</f>
        <v>131002.673091904</v>
      </c>
      <c r="W23" s="42"/>
      <c r="X23" s="55" t="n">
        <f aca="false">'High SIPA income'!M18</f>
        <v>329040.94568819</v>
      </c>
      <c r="Y23" s="8"/>
      <c r="Z23" s="8" t="n">
        <f aca="false">R23+V23-N23-L23-F23</f>
        <v>-1158729.71357979</v>
      </c>
      <c r="AA23" s="8"/>
      <c r="AB23" s="8" t="n">
        <f aca="false">T23-P23-D23</f>
        <v>-44886871.3770017</v>
      </c>
      <c r="AC23" s="23"/>
      <c r="AD23" s="8" t="n">
        <f aca="false">'Central scenario'!AD23</f>
        <v>10602469309.9181</v>
      </c>
      <c r="AE23" s="8" t="n">
        <f aca="false">'Central scenario'!AE23</f>
        <v>776515.900508657</v>
      </c>
      <c r="AF23" s="8" t="n">
        <f aca="false">'Central scenario'!AF23</f>
        <v>183.45579241</v>
      </c>
      <c r="AG23" s="8" t="n">
        <f aca="false">'Central scenario'!AG23</f>
        <v>5665901320.8228</v>
      </c>
      <c r="AH23" s="8"/>
      <c r="AI23" s="8"/>
      <c r="AJ23" s="43" t="n">
        <f aca="false">AB23/AG23</f>
        <v>-0.00792228258759778</v>
      </c>
      <c r="AK23" s="44" t="n">
        <f aca="false">AK22+1</f>
        <v>2034</v>
      </c>
      <c r="AL23" s="45" t="n">
        <f aca="false">SUM(AB90:AB93)/AVERAGE(AG90:AG93)</f>
        <v>-0.0149096731846992</v>
      </c>
      <c r="AM23" s="8" t="n">
        <f aca="false">'Central scenario'!AM23</f>
        <v>6738583.40306814</v>
      </c>
      <c r="AN23" s="45" t="n">
        <f aca="false">AM23/AVERAGE(AG90:AG93)</f>
        <v>0.000772909027089804</v>
      </c>
      <c r="AO23" s="45" t="n">
        <f aca="false">'GDP evolution by scenario'!M89</f>
        <v>0.036477044423443</v>
      </c>
      <c r="AP23" s="45"/>
      <c r="AQ23" s="8" t="n">
        <f aca="false">AQ22*(1+AO23)</f>
        <v>727379729.303264</v>
      </c>
      <c r="AR23" s="8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464439702.786865</v>
      </c>
      <c r="AS23" s="46" t="n">
        <f aca="false">AQ23/AG93</f>
        <v>0.0828057015717303</v>
      </c>
      <c r="AT23" s="46" t="n">
        <f aca="false">AR23/AG93</f>
        <v>0.0528723222241432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1" t="n">
        <f aca="false">workers_and_wage_high!B11</f>
        <v>6741.66175252587</v>
      </c>
      <c r="BA23" s="43" t="n">
        <f aca="false">(AZ23-AZ22)/AZ22</f>
        <v>-0.000351798147578038</v>
      </c>
      <c r="BB23" s="11" t="n">
        <v>49.9198466641054</v>
      </c>
      <c r="BC23" s="48" t="n">
        <f aca="false">'Central scenario'!BC23</f>
        <v>10.7610894199697</v>
      </c>
      <c r="BD23" s="48" t="n">
        <f aca="false">'Central scenario'!BD23</f>
        <v>55.3003913740903</v>
      </c>
      <c r="BE23" s="43" t="n">
        <f aca="false">BD23/BD22-1</f>
        <v>-0.0904693805407375</v>
      </c>
      <c r="BF23" s="7"/>
      <c r="BG23" s="7"/>
      <c r="BH23" s="43" t="n">
        <f aca="false">T30/AG30</f>
        <v>0.0123300316257805</v>
      </c>
      <c r="BI23" s="7" t="n">
        <f aca="false">BI22+1</f>
        <v>2034</v>
      </c>
      <c r="BJ23" s="43" t="n">
        <f aca="false">SUM(T90:T93)/AVERAGE(AG90:AG93)</f>
        <v>0.0565773652682228</v>
      </c>
      <c r="BK23" s="43" t="n">
        <f aca="false">SUM(P90:P93)/AVERAGE(AG90:AG93)</f>
        <v>0.00822642275978547</v>
      </c>
      <c r="BL23" s="43" t="n">
        <f aca="false">SUM(D90:D93)/AVERAGE(AG90:AG93)</f>
        <v>0.0632606156931365</v>
      </c>
      <c r="BM23" s="43" t="n">
        <f aca="false">(SUM(H90:H93)+SUM(J90:J93))/AVERAGE(AG90:AG93)</f>
        <v>0.00873821501150229</v>
      </c>
      <c r="BN23" s="45" t="n">
        <f aca="false">AL23-BM23</f>
        <v>-0.0236478881962015</v>
      </c>
      <c r="BO23" s="26" t="n">
        <f aca="false">BM23+BL23</f>
        <v>0.0719988307046387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5" t="n">
        <f aca="false">'High pensions'!Q24</f>
        <v>104302964.881111</v>
      </c>
      <c r="E24" s="8"/>
      <c r="F24" s="55" t="n">
        <f aca="false">'High pensions'!I24</f>
        <v>18958298.5248067</v>
      </c>
      <c r="G24" s="55" t="n">
        <f aca="false">'High pensions'!K24</f>
        <v>148476.22300635</v>
      </c>
      <c r="H24" s="55" t="n">
        <f aca="false">'High pensions'!V24</f>
        <v>816872.371412834</v>
      </c>
      <c r="I24" s="55" t="n">
        <f aca="false">'High pensions'!M24</f>
        <v>4592.04813421701</v>
      </c>
      <c r="J24" s="55" t="n">
        <f aca="false">'High pensions'!W24</f>
        <v>25264.0939612217</v>
      </c>
      <c r="K24" s="8"/>
      <c r="L24" s="55" t="n">
        <f aca="false">'High pensions'!N24</f>
        <v>3599614.55233288</v>
      </c>
      <c r="M24" s="42"/>
      <c r="N24" s="55" t="n">
        <f aca="false">'High pensions'!L24</f>
        <v>785462.557474632</v>
      </c>
      <c r="O24" s="8"/>
      <c r="P24" s="55" t="n">
        <f aca="false">'High pensions'!X24</f>
        <v>22999800.2662074</v>
      </c>
      <c r="Q24" s="42"/>
      <c r="R24" s="55" t="n">
        <f aca="false">'High SIPA income'!G19</f>
        <v>20589537.4390246</v>
      </c>
      <c r="S24" s="42"/>
      <c r="T24" s="55" t="n">
        <f aca="false">'High SIPA income'!J19</f>
        <v>78725880.9283224</v>
      </c>
      <c r="U24" s="8"/>
      <c r="V24" s="55" t="n">
        <f aca="false">'High SIPA income'!F19</f>
        <v>137459.026655012</v>
      </c>
      <c r="W24" s="42"/>
      <c r="X24" s="55" t="n">
        <f aca="false">'High SIPA income'!M19</f>
        <v>345257.444420333</v>
      </c>
      <c r="Y24" s="8"/>
      <c r="Z24" s="8" t="n">
        <f aca="false">R24+V24-N24-L24-F24</f>
        <v>-2616379.1689346</v>
      </c>
      <c r="AA24" s="8"/>
      <c r="AB24" s="8" t="n">
        <f aca="false">T24-P24-D24</f>
        <v>-48576884.2189955</v>
      </c>
      <c r="AC24" s="23"/>
      <c r="AD24" s="8" t="n">
        <f aca="false">'Central scenario'!AD24</f>
        <v>11070090101.6518</v>
      </c>
      <c r="AE24" s="8" t="n">
        <f aca="false">'Central scenario'!AE24</f>
        <v>720893.647491077</v>
      </c>
      <c r="AF24" s="8" t="n">
        <f aca="false">'Central scenario'!AF24</f>
        <v>191.50871929</v>
      </c>
      <c r="AG24" s="8" t="n">
        <f aca="false">'Central scenario'!AG24</f>
        <v>5260049751.4821</v>
      </c>
      <c r="AH24" s="8"/>
      <c r="AI24" s="8"/>
      <c r="AJ24" s="43" t="n">
        <f aca="false">AB24/AG24</f>
        <v>-0.00923506174163243</v>
      </c>
      <c r="AK24" s="44" t="n">
        <f aca="false">AK23+1</f>
        <v>2035</v>
      </c>
      <c r="AL24" s="45" t="n">
        <f aca="false">SUM(AB94:AB97)/AVERAGE(AG94:AG97)</f>
        <v>-0.0133956375094256</v>
      </c>
      <c r="AM24" s="8" t="n">
        <f aca="false">'Central scenario'!AM24</f>
        <v>6098422.29766839</v>
      </c>
      <c r="AN24" s="45" t="n">
        <f aca="false">AM24/AVERAGE(AG94:AG97)</f>
        <v>0.000678404476858805</v>
      </c>
      <c r="AO24" s="45" t="n">
        <f aca="false">'GDP evolution by scenario'!M93</f>
        <v>0.0310709740789006</v>
      </c>
      <c r="AP24" s="45"/>
      <c r="AQ24" s="8" t="n">
        <f aca="false">AQ23*(1+AO24)</f>
        <v>749980126.017963</v>
      </c>
      <c r="AR24" s="8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472685507.448838</v>
      </c>
      <c r="AS24" s="46" t="n">
        <f aca="false">AQ24/AG97</f>
        <v>0.0822649137762751</v>
      </c>
      <c r="AT24" s="46" t="n">
        <f aca="false">AR24/AG97</f>
        <v>0.0518486172694156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1" t="n">
        <f aca="false">workers_and_wage_high!B12</f>
        <v>6886.42921069284</v>
      </c>
      <c r="BA24" s="43" t="n">
        <f aca="false">(AZ24-AZ23)/AZ23</f>
        <v>0.0214735570369921</v>
      </c>
      <c r="BB24" s="11" t="n">
        <v>50.6467141402216</v>
      </c>
      <c r="BC24" s="48" t="n">
        <f aca="false">'Central scenario'!BC24</f>
        <v>11.1261459164056</v>
      </c>
      <c r="BD24" s="48" t="n">
        <f aca="false">'Central scenario'!BD24</f>
        <v>56.2097870984244</v>
      </c>
      <c r="BE24" s="43" t="n">
        <f aca="false">BD24/BD23-1</f>
        <v>0.0164446525917397</v>
      </c>
      <c r="BF24" s="7"/>
      <c r="BG24" s="7"/>
      <c r="BH24" s="43" t="n">
        <f aca="false">T31/AG31</f>
        <v>0.0129428597923808</v>
      </c>
      <c r="BI24" s="7" t="n">
        <f aca="false">BI23+1</f>
        <v>2035</v>
      </c>
      <c r="BJ24" s="43" t="n">
        <f aca="false">SUM(T94:T97)/AVERAGE(AG94:AG97)</f>
        <v>0.0571503263517416</v>
      </c>
      <c r="BK24" s="43" t="n">
        <f aca="false">SUM(P94:P97)/AVERAGE(AG94:AG97)</f>
        <v>0.007924474204131</v>
      </c>
      <c r="BL24" s="43" t="n">
        <f aca="false">SUM(D94:D97)/AVERAGE(AG94:AG97)</f>
        <v>0.0626214896570362</v>
      </c>
      <c r="BM24" s="43" t="n">
        <f aca="false">(SUM(H94:H97)+SUM(J94:J97))/AVERAGE(AG94:AG97)</f>
        <v>0.00918499849301172</v>
      </c>
      <c r="BN24" s="45" t="n">
        <f aca="false">AL24-BM24</f>
        <v>-0.0225806360024373</v>
      </c>
      <c r="BO24" s="26" t="n">
        <f aca="false">BM24+BL24</f>
        <v>0.0718064881500479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5" t="n">
        <f aca="false">'High pensions'!Q25</f>
        <v>113342542.856426</v>
      </c>
      <c r="E25" s="8"/>
      <c r="F25" s="55" t="n">
        <f aca="false">'High pensions'!I25</f>
        <v>20601348.8253387</v>
      </c>
      <c r="G25" s="55" t="n">
        <f aca="false">'High pensions'!K25</f>
        <v>189845.474762486</v>
      </c>
      <c r="H25" s="55" t="n">
        <f aca="false">'High pensions'!V25</f>
        <v>1044473.78867251</v>
      </c>
      <c r="I25" s="55" t="n">
        <f aca="false">'High pensions'!M25</f>
        <v>5871.50952873667</v>
      </c>
      <c r="J25" s="55" t="n">
        <f aca="false">'High pensions'!W25</f>
        <v>32303.3130517272</v>
      </c>
      <c r="K25" s="8"/>
      <c r="L25" s="55" t="n">
        <f aca="false">'High pensions'!N25</f>
        <v>4012507.36812272</v>
      </c>
      <c r="M25" s="42"/>
      <c r="N25" s="55" t="n">
        <f aca="false">'High pensions'!L25</f>
        <v>856204.006193865</v>
      </c>
      <c r="O25" s="8"/>
      <c r="P25" s="55" t="n">
        <f aca="false">'High pensions'!X25</f>
        <v>25531501.6289022</v>
      </c>
      <c r="Q25" s="42"/>
      <c r="R25" s="55" t="n">
        <f aca="false">'High SIPA income'!G20</f>
        <v>24347324.2300166</v>
      </c>
      <c r="S25" s="42"/>
      <c r="T25" s="55" t="n">
        <f aca="false">'High SIPA income'!J20</f>
        <v>93094104.4174501</v>
      </c>
      <c r="U25" s="8"/>
      <c r="V25" s="55" t="n">
        <f aca="false">'High SIPA income'!F20</f>
        <v>143698.094559182</v>
      </c>
      <c r="W25" s="42"/>
      <c r="X25" s="55" t="n">
        <f aca="false">'High SIPA income'!M20</f>
        <v>360928.184222419</v>
      </c>
      <c r="Y25" s="8"/>
      <c r="Z25" s="8" t="n">
        <f aca="false">R25+V25-N25-L25-F25</f>
        <v>-979037.875079479</v>
      </c>
      <c r="AA25" s="8"/>
      <c r="AB25" s="8" t="n">
        <f aca="false">T25-P25-D25</f>
        <v>-45779940.0678779</v>
      </c>
      <c r="AC25" s="23"/>
      <c r="AD25" s="8" t="n">
        <f aca="false">'Central scenario'!AD25</f>
        <v>11699507791.7232</v>
      </c>
      <c r="AE25" s="8" t="n">
        <f aca="false">'Central scenario'!AE25</f>
        <v>724273.578733216</v>
      </c>
      <c r="AF25" s="8" t="n">
        <f aca="false">'Central scenario'!AF25</f>
        <v>200.87293846</v>
      </c>
      <c r="AG25" s="8" t="n">
        <f aca="false">'Central scenario'!AG25</f>
        <v>5284711650.71247</v>
      </c>
      <c r="AH25" s="8"/>
      <c r="AI25" s="8"/>
      <c r="AJ25" s="43" t="n">
        <f aca="false">AB25/AG25</f>
        <v>-0.00866271295269364</v>
      </c>
      <c r="AK25" s="44" t="n">
        <f aca="false">AK24+1</f>
        <v>2036</v>
      </c>
      <c r="AL25" s="45" t="n">
        <f aca="false">SUM(AB98:AB101)/AVERAGE(AG98:AG101)</f>
        <v>-0.0114208961519717</v>
      </c>
      <c r="AM25" s="8" t="n">
        <f aca="false">'Central scenario'!AM25</f>
        <v>5493111.4769607</v>
      </c>
      <c r="AN25" s="45" t="n">
        <f aca="false">AM25/AVERAGE(AG98:AG101)</f>
        <v>0.000592029800571276</v>
      </c>
      <c r="AO25" s="45" t="n">
        <f aca="false">'GDP evolution by scenario'!M97</f>
        <v>0.0321576961180683</v>
      </c>
      <c r="AP25" s="45"/>
      <c r="AQ25" s="8" t="n">
        <f aca="false">AQ24*(1+AO25)</f>
        <v>774097759.00504</v>
      </c>
      <c r="AR25" s="8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482312372.898562</v>
      </c>
      <c r="AS25" s="46" t="n">
        <f aca="false">AQ25/AG101</f>
        <v>0.0823134156545053</v>
      </c>
      <c r="AT25" s="46" t="n">
        <f aca="false">AR25/AG101</f>
        <v>0.0512865182257318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1" t="n">
        <f aca="false">workers_and_wage_high!B13</f>
        <v>6890.54533395775</v>
      </c>
      <c r="BA25" s="43" t="n">
        <f aca="false">(AZ25-AZ24)/AZ24</f>
        <v>0.000597715178501923</v>
      </c>
      <c r="BB25" s="11" t="n">
        <v>52.5759107757715</v>
      </c>
      <c r="BC25" s="48" t="n">
        <f aca="false">'Central scenario'!BC25</f>
        <v>11.7344517173055</v>
      </c>
      <c r="BD25" s="48" t="n">
        <f aca="false">'Central scenario'!BD25</f>
        <v>58.4431366344243</v>
      </c>
      <c r="BE25" s="43" t="n">
        <f aca="false">BD25/BD24-1</f>
        <v>0.0397323962833949</v>
      </c>
      <c r="BH25" s="43" t="n">
        <f aca="false">T32/AG32</f>
        <v>0.0120054282015737</v>
      </c>
      <c r="BI25" s="7" t="n">
        <f aca="false">BI24+1</f>
        <v>2036</v>
      </c>
      <c r="BJ25" s="43" t="n">
        <f aca="false">SUM(T98:T101)/AVERAGE(AG98:AG101)</f>
        <v>0.0576787235542235</v>
      </c>
      <c r="BK25" s="43" t="n">
        <f aca="false">SUM(P98:P101)/AVERAGE(AG98:AG101)</f>
        <v>0.00764091683984359</v>
      </c>
      <c r="BL25" s="43" t="n">
        <f aca="false">SUM(D98:D101)/AVERAGE(AG98:AG101)</f>
        <v>0.0614587028663515</v>
      </c>
      <c r="BM25" s="43" t="n">
        <f aca="false">(SUM(H98:H101)+SUM(J98:J101))/AVERAGE(AG98:AG101)</f>
        <v>0.00953197207902272</v>
      </c>
      <c r="BN25" s="45" t="n">
        <f aca="false">AL25-BM25</f>
        <v>-0.0209528682309944</v>
      </c>
      <c r="BO25" s="26" t="n">
        <f aca="false">BM25+BL25</f>
        <v>0.0709906749453742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54" t="n">
        <f aca="false">'High pensions'!Q26</f>
        <v>106694692.20664</v>
      </c>
      <c r="E26" s="6"/>
      <c r="F26" s="54" t="n">
        <f aca="false">'High pensions'!I26</f>
        <v>19393023.2776361</v>
      </c>
      <c r="G26" s="54" t="n">
        <f aca="false">'High pensions'!K26</f>
        <v>193632.468036018</v>
      </c>
      <c r="H26" s="54" t="n">
        <f aca="false">'High pensions'!V26</f>
        <v>1065308.70831983</v>
      </c>
      <c r="I26" s="54" t="n">
        <f aca="false">'High pensions'!M26</f>
        <v>5988.63303204181</v>
      </c>
      <c r="J26" s="54" t="n">
        <f aca="false">'High pensions'!W26</f>
        <v>32947.6920098918</v>
      </c>
      <c r="K26" s="6"/>
      <c r="L26" s="54" t="n">
        <f aca="false">'High pensions'!N26</f>
        <v>4266105.69710447</v>
      </c>
      <c r="M26" s="35"/>
      <c r="N26" s="54" t="n">
        <f aca="false">'High pensions'!L26</f>
        <v>808953.540091537</v>
      </c>
      <c r="O26" s="6"/>
      <c r="P26" s="54" t="n">
        <f aca="false">'High pensions'!X26</f>
        <v>26587466.4401906</v>
      </c>
      <c r="Q26" s="35"/>
      <c r="R26" s="54" t="n">
        <f aca="false">'High SIPA income'!G21</f>
        <v>19486260.1586378</v>
      </c>
      <c r="S26" s="35"/>
      <c r="T26" s="54" t="n">
        <f aca="false">'High SIPA income'!J21</f>
        <v>74507404.6238464</v>
      </c>
      <c r="U26" s="6"/>
      <c r="V26" s="54" t="n">
        <f aca="false">'High SIPA income'!F21</f>
        <v>129450.461885458</v>
      </c>
      <c r="W26" s="35"/>
      <c r="X26" s="54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23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-0.011384257178843</v>
      </c>
      <c r="AK26" s="37" t="n">
        <f aca="false">AK25+1</f>
        <v>2037</v>
      </c>
      <c r="AL26" s="38" t="n">
        <f aca="false">SUM(AB102:AB105)/AVERAGE(AG102:AG105)</f>
        <v>-0.0104882165832762</v>
      </c>
      <c r="AM26" s="6" t="n">
        <f aca="false">'Central scenario'!AM26</f>
        <v>4920541.96276278</v>
      </c>
      <c r="AN26" s="38" t="n">
        <f aca="false">AM26/AVERAGE(AG102:AG105)</f>
        <v>0.00051747454801212</v>
      </c>
      <c r="AO26" s="38" t="n">
        <f aca="false">'GDP evolution by scenario'!M101</f>
        <v>0.0248235608567071</v>
      </c>
      <c r="AP26" s="38"/>
      <c r="AQ26" s="6" t="n">
        <f aca="false">AQ25*(1+AO26)</f>
        <v>793313621.834742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489308806.033156</v>
      </c>
      <c r="AS26" s="39" t="n">
        <f aca="false">AQ26/AG105</f>
        <v>0.0824034476145751</v>
      </c>
      <c r="AT26" s="39" t="n">
        <f aca="false">AR26/AG105</f>
        <v>0.050825715650831</v>
      </c>
      <c r="AU26" s="5"/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0" t="n">
        <f aca="false">workers_and_wage_high!B14</f>
        <v>6808.84926639221</v>
      </c>
      <c r="BA26" s="36" t="n">
        <f aca="false">(AZ26-AZ25)/AZ25</f>
        <v>-0.0118562557252089</v>
      </c>
      <c r="BB26" s="10" t="n">
        <v>51.3153715443761</v>
      </c>
      <c r="BC26" s="41" t="n">
        <f aca="false">'Central scenario'!BC26</f>
        <v>12.3076277148944</v>
      </c>
      <c r="BD26" s="41" t="n">
        <f aca="false">'Central scenario'!BD26</f>
        <v>57.4691854018233</v>
      </c>
      <c r="BE26" s="36" t="n">
        <f aca="false">BD26/BD25-1</f>
        <v>-0.0166649377273033</v>
      </c>
      <c r="BF26" s="5"/>
      <c r="BG26" s="5"/>
      <c r="BH26" s="36" t="n">
        <f aca="false">T33/AG33</f>
        <v>0.0155126416843375</v>
      </c>
      <c r="BI26" s="5" t="n">
        <f aca="false">BI25+1</f>
        <v>2037</v>
      </c>
      <c r="BJ26" s="36" t="n">
        <f aca="false">SUM(T102:T105)/AVERAGE(AG102:AG105)</f>
        <v>0.0578692768361739</v>
      </c>
      <c r="BK26" s="36" t="n">
        <f aca="false">SUM(P102:P105)/AVERAGE(AG102:AG105)</f>
        <v>0.00739802043546623</v>
      </c>
      <c r="BL26" s="36" t="n">
        <f aca="false">SUM(D102:D105)/AVERAGE(AG102:AG105)</f>
        <v>0.0609594729839838</v>
      </c>
      <c r="BM26" s="36" t="n">
        <f aca="false">(SUM(H102:H105)+SUM(J102:J105))/AVERAGE(AG102:AG105)</f>
        <v>0.0101106510246781</v>
      </c>
      <c r="BN26" s="38" t="n">
        <f aca="false">AL26-BM26</f>
        <v>-0.0205988676079543</v>
      </c>
      <c r="BO26" s="26" t="n">
        <f aca="false">BM26+BL26</f>
        <v>0.0710701240086619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8563147.80134707</v>
      </c>
      <c r="D27" s="55" t="n">
        <f aca="false">'High pensions'!Q27</f>
        <v>105717874.090705</v>
      </c>
      <c r="E27" s="8"/>
      <c r="F27" s="55" t="n">
        <f aca="false">'High pensions'!I27</f>
        <v>19215475.022249</v>
      </c>
      <c r="G27" s="55" t="n">
        <f aca="false">'High pensions'!K27</f>
        <v>211229.041623464</v>
      </c>
      <c r="H27" s="55" t="n">
        <f aca="false">'High pensions'!V27</f>
        <v>1162119.8643694</v>
      </c>
      <c r="I27" s="55" t="n">
        <f aca="false">'High pensions'!M27</f>
        <v>6532.85695742682</v>
      </c>
      <c r="J27" s="55" t="n">
        <f aca="false">'High pensions'!W27</f>
        <v>35941.8514753426</v>
      </c>
      <c r="K27" s="8"/>
      <c r="L27" s="55" t="n">
        <f aca="false">'High pensions'!N27</f>
        <v>3380805.35094116</v>
      </c>
      <c r="M27" s="42"/>
      <c r="N27" s="55" t="n">
        <f aca="false">'High pensions'!L27</f>
        <v>802325.932344422</v>
      </c>
      <c r="O27" s="8"/>
      <c r="P27" s="55" t="n">
        <f aca="false">'High pensions'!X27</f>
        <v>21957175.5930442</v>
      </c>
      <c r="Q27" s="42"/>
      <c r="R27" s="55" t="n">
        <f aca="false">'High SIPA income'!G22</f>
        <v>22133362.5864041</v>
      </c>
      <c r="S27" s="42"/>
      <c r="T27" s="55" t="n">
        <f aca="false">'High SIPA income'!J22</f>
        <v>84628830.1852782</v>
      </c>
      <c r="U27" s="8"/>
      <c r="V27" s="55" t="n">
        <f aca="false">'High SIPA income'!F22</f>
        <v>124241.716375217</v>
      </c>
      <c r="W27" s="42"/>
      <c r="X27" s="55" t="n">
        <f aca="false">'High SIPA income'!M22</f>
        <v>312059.371653781</v>
      </c>
      <c r="Y27" s="8"/>
      <c r="Z27" s="8" t="n">
        <f aca="false">R27+V27-N27-L27-F27</f>
        <v>-1141002.00275531</v>
      </c>
      <c r="AA27" s="8"/>
      <c r="AB27" s="8" t="n">
        <f aca="false">T27-P27-D27</f>
        <v>-43046219.4984706</v>
      </c>
      <c r="AC27" s="23"/>
      <c r="AD27" s="8" t="n">
        <f aca="false">'Central scenario'!AD27</f>
        <v>14242781391.0506</v>
      </c>
      <c r="AE27" s="8" t="n">
        <f aca="false">'Central scenario'!AE27</f>
        <v>746958.681610849</v>
      </c>
      <c r="AF27" s="8" t="n">
        <f aca="false">'Central scenario'!AF27</f>
        <v>231.639850427105</v>
      </c>
      <c r="AG27" s="8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-0.0078980482628781</v>
      </c>
      <c r="AK27" s="44" t="n">
        <f aca="false">AK26+1</f>
        <v>2038</v>
      </c>
      <c r="AL27" s="45" t="n">
        <f aca="false">SUM(AB106:AB109)/AVERAGE(AG106:AG109)</f>
        <v>-0.00924378208305494</v>
      </c>
      <c r="AM27" s="8" t="n">
        <f aca="false">'Central scenario'!AM27</f>
        <v>4379286.21321994</v>
      </c>
      <c r="AN27" s="45" t="n">
        <f aca="false">AM27/AVERAGE(AG106:AG109)</f>
        <v>0.00044679774635121</v>
      </c>
      <c r="AO27" s="45" t="n">
        <f aca="false">'GDP evolution by scenario'!M105</f>
        <v>0.0307857595574026</v>
      </c>
      <c r="AP27" s="45"/>
      <c r="AQ27" s="8" t="n">
        <f aca="false">AQ26*(1+AO27)</f>
        <v>817736384.250158</v>
      </c>
      <c r="AR27" s="8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499931809.020079</v>
      </c>
      <c r="AS27" s="46" t="n">
        <f aca="false">AQ27/AG109</f>
        <v>0.0826622016116392</v>
      </c>
      <c r="AT27" s="46" t="n">
        <f aca="false">AR27/AG109</f>
        <v>0.0505364134276397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1" t="n">
        <f aca="false">workers_and_wage_high!B15</f>
        <v>6722.87988857401</v>
      </c>
      <c r="BA27" s="43" t="n">
        <f aca="false">(AZ27-AZ26)/AZ26</f>
        <v>-0.0126261243941079</v>
      </c>
      <c r="BB27" s="11" t="n">
        <v>46.4292581733586</v>
      </c>
      <c r="BC27" s="48" t="n">
        <f aca="false">'Central scenario'!BC27</f>
        <v>10.7584829174465</v>
      </c>
      <c r="BD27" s="48" t="n">
        <f aca="false">'Central scenario'!BD27</f>
        <v>51.8084996320818</v>
      </c>
      <c r="BE27" s="43" t="n">
        <f aca="false">BD27/BD26-1</f>
        <v>-0.098499495515067</v>
      </c>
      <c r="BF27" s="7"/>
      <c r="BG27" s="7"/>
      <c r="BH27" s="43" t="n">
        <f aca="false">T34/AG34</f>
        <v>0.0117932439400722</v>
      </c>
      <c r="BI27" s="7" t="n">
        <f aca="false">BI26+1</f>
        <v>2038</v>
      </c>
      <c r="BJ27" s="43" t="n">
        <f aca="false">SUM(T106:T109)/AVERAGE(AG106:AG109)</f>
        <v>0.058181993544184</v>
      </c>
      <c r="BK27" s="43" t="n">
        <f aca="false">SUM(P106:P109)/AVERAGE(AG106:AG109)</f>
        <v>0.00713197490359833</v>
      </c>
      <c r="BL27" s="43" t="n">
        <f aca="false">SUM(D106:D109)/AVERAGE(AG106:AG109)</f>
        <v>0.0602938007236407</v>
      </c>
      <c r="BM27" s="43" t="n">
        <f aca="false">(SUM(H106:H109)+SUM(J106:J109))/AVERAGE(AG106:AG109)</f>
        <v>0.0104929408893838</v>
      </c>
      <c r="BN27" s="45" t="n">
        <f aca="false">AL27-BM27</f>
        <v>-0.0197367229724387</v>
      </c>
      <c r="BO27" s="26" t="n">
        <f aca="false">BM27+BL27</f>
        <v>0.0707867416130245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8132572.81673833</v>
      </c>
      <c r="D28" s="55" t="n">
        <f aca="false">'High pensions'!Q28</f>
        <v>100402133.539979</v>
      </c>
      <c r="E28" s="8"/>
      <c r="F28" s="55" t="n">
        <f aca="false">'High pensions'!I28</f>
        <v>18249276.2535377</v>
      </c>
      <c r="G28" s="55" t="n">
        <f aca="false">'High pensions'!K28</f>
        <v>227995.709527446</v>
      </c>
      <c r="H28" s="55" t="n">
        <f aca="false">'High pensions'!V28</f>
        <v>1254365.1242103</v>
      </c>
      <c r="I28" s="55" t="n">
        <f aca="false">'High pensions'!M28</f>
        <v>7051.41369672515</v>
      </c>
      <c r="J28" s="55" t="n">
        <f aca="false">'High pensions'!W28</f>
        <v>38794.7976559888</v>
      </c>
      <c r="K28" s="8"/>
      <c r="L28" s="55" t="n">
        <f aca="false">'High pensions'!N28</f>
        <v>3200447.91818955</v>
      </c>
      <c r="M28" s="42"/>
      <c r="N28" s="55" t="n">
        <f aca="false">'High pensions'!L28</f>
        <v>761230.521454193</v>
      </c>
      <c r="O28" s="8"/>
      <c r="P28" s="55" t="n">
        <f aca="false">'High pensions'!X28</f>
        <v>20795205.1915013</v>
      </c>
      <c r="Q28" s="42"/>
      <c r="R28" s="55" t="n">
        <f aca="false">'High SIPA income'!G23</f>
        <v>18225209.1906438</v>
      </c>
      <c r="S28" s="42"/>
      <c r="T28" s="55" t="n">
        <f aca="false">'High SIPA income'!J23</f>
        <v>69685666.9502901</v>
      </c>
      <c r="U28" s="8"/>
      <c r="V28" s="55" t="n">
        <f aca="false">'High SIPA income'!F23</f>
        <v>112609.408176984</v>
      </c>
      <c r="W28" s="42"/>
      <c r="X28" s="55" t="n">
        <f aca="false">'High SIPA income'!M23</f>
        <v>282842.367147332</v>
      </c>
      <c r="Y28" s="8"/>
      <c r="Z28" s="8" t="n">
        <f aca="false">R28+V28-N28-L28-F28</f>
        <v>-3873136.09436066</v>
      </c>
      <c r="AA28" s="8"/>
      <c r="AB28" s="8" t="n">
        <f aca="false">T28-P28-D28</f>
        <v>-51511671.7811906</v>
      </c>
      <c r="AC28" s="23"/>
      <c r="AD28" s="8" t="n">
        <f aca="false">'Central scenario'!AD28</f>
        <v>14960937951.1837</v>
      </c>
      <c r="AE28" s="8" t="n">
        <f aca="false">'Central scenario'!AE28</f>
        <v>694578.466946028</v>
      </c>
      <c r="AF28" s="8" t="n">
        <f aca="false">'Central scenario'!AF28</f>
        <v>257.384544350716</v>
      </c>
      <c r="AG28" s="8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-0.00843775003745756</v>
      </c>
      <c r="AM28" s="8" t="n">
        <f aca="false">'Central scenario'!AM28</f>
        <v>3887732.69163583</v>
      </c>
      <c r="AN28" s="45" t="n">
        <f aca="false">AM28/AVERAGE(AG110:AG113)</f>
        <v>0.000386076320039527</v>
      </c>
      <c r="AO28" s="45" t="n">
        <f aca="false">'GDP evolution by scenario'!M109</f>
        <v>0.0273794521209609</v>
      </c>
      <c r="AP28" s="45"/>
      <c r="AQ28" s="8" t="n">
        <f aca="false">AQ27*(1+AO28)</f>
        <v>840125558.430304</v>
      </c>
      <c r="AR28" s="8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509683386.460766</v>
      </c>
      <c r="AS28" s="46" t="n">
        <f aca="false">AQ28/AG113</f>
        <v>0.082277854508955</v>
      </c>
      <c r="AT28" s="46" t="n">
        <f aca="false">AR28/AG113</f>
        <v>0.0499159382738019</v>
      </c>
      <c r="AU28" s="7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1" t="n">
        <f aca="false">workers_and_wage_high!B16</f>
        <v>6343.42583946065</v>
      </c>
      <c r="BA28" s="43" t="n">
        <f aca="false">(AZ28-AZ27)/AZ27</f>
        <v>-0.0564421877829858</v>
      </c>
      <c r="BB28" s="11" t="n">
        <v>45.5379530641625</v>
      </c>
      <c r="BC28" s="48" t="n">
        <f aca="false">'Central scenario'!BC28</f>
        <v>11.4316580981135</v>
      </c>
      <c r="BD28" s="48" t="n">
        <f aca="false">'Central scenario'!BD28</f>
        <v>51.2537821132193</v>
      </c>
      <c r="BE28" s="43" t="n">
        <f aca="false">BD28/BD27-1</f>
        <v>-0.0107070755339747</v>
      </c>
      <c r="BF28" s="7"/>
      <c r="BG28" s="7"/>
      <c r="BH28" s="43" t="n">
        <f aca="false">T35/AG35</f>
        <v>0.0142449057809381</v>
      </c>
      <c r="BI28" s="7" t="n">
        <f aca="false">BI27+1</f>
        <v>2039</v>
      </c>
      <c r="BJ28" s="43" t="n">
        <f aca="false">SUM(T110:T113)/AVERAGE(AG110:AG113)</f>
        <v>0.0584959643061198</v>
      </c>
      <c r="BK28" s="43" t="n">
        <f aca="false">SUM(P110:P113)/AVERAGE(AG110:AG113)</f>
        <v>0.00684415124638771</v>
      </c>
      <c r="BL28" s="43" t="n">
        <f aca="false">SUM(D110:D113)/AVERAGE(AG110:AG113)</f>
        <v>0.0600895630971896</v>
      </c>
      <c r="BM28" s="43" t="n">
        <f aca="false">(SUM(H110:H113)+SUM(J110:J113))/AVERAGE(AG110:AG113)</f>
        <v>0.0109830695328074</v>
      </c>
      <c r="BN28" s="45" t="n">
        <f aca="false">AL28-BM28</f>
        <v>-0.0194208195702649</v>
      </c>
      <c r="BO28" s="26" t="n">
        <f aca="false">BM28+BL28</f>
        <v>0.071072632629997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7440922.6788634</v>
      </c>
      <c r="D29" s="55" t="n">
        <f aca="false">'High pensions'!Q29</f>
        <v>91863242.9489309</v>
      </c>
      <c r="E29" s="8"/>
      <c r="F29" s="55" t="n">
        <f aca="false">'High pensions'!I29</f>
        <v>16697231.8118454</v>
      </c>
      <c r="G29" s="55" t="n">
        <f aca="false">'High pensions'!K29</f>
        <v>233179.582375956</v>
      </c>
      <c r="H29" s="55" t="n">
        <f aca="false">'High pensions'!V29</f>
        <v>1282885.26313305</v>
      </c>
      <c r="I29" s="55" t="n">
        <f aca="false">'High pensions'!M29</f>
        <v>7211.73966111208</v>
      </c>
      <c r="J29" s="55" t="n">
        <f aca="false">'High pensions'!W29</f>
        <v>39676.8638082386</v>
      </c>
      <c r="K29" s="8"/>
      <c r="L29" s="55" t="n">
        <f aca="false">'High pensions'!N29</f>
        <v>3094285.80531444</v>
      </c>
      <c r="M29" s="42"/>
      <c r="N29" s="55" t="n">
        <f aca="false">'High pensions'!L29</f>
        <v>694867.234505067</v>
      </c>
      <c r="O29" s="8"/>
      <c r="P29" s="55" t="n">
        <f aca="false">'High pensions'!X29</f>
        <v>19879218.25866</v>
      </c>
      <c r="Q29" s="42"/>
      <c r="R29" s="55" t="n">
        <f aca="false">'High SIPA income'!G24</f>
        <v>19900723.8496816</v>
      </c>
      <c r="S29" s="42"/>
      <c r="T29" s="55" t="n">
        <f aca="false">'High SIPA income'!J24</f>
        <v>76092142.4688247</v>
      </c>
      <c r="U29" s="8"/>
      <c r="V29" s="55" t="n">
        <f aca="false">'High SIPA income'!F24</f>
        <v>111380.981934753</v>
      </c>
      <c r="W29" s="42"/>
      <c r="X29" s="55" t="n">
        <f aca="false">'High SIPA income'!M24</f>
        <v>279756.914591961</v>
      </c>
      <c r="Y29" s="8"/>
      <c r="Z29" s="8" t="n">
        <f aca="false">R29+V29-N29-L29-F29</f>
        <v>-474280.0200486</v>
      </c>
      <c r="AA29" s="8"/>
      <c r="AB29" s="8" t="n">
        <f aca="false">T29-P29-D29</f>
        <v>-35650318.7387662</v>
      </c>
      <c r="AC29" s="23"/>
      <c r="AD29" s="8" t="n">
        <f aca="false">'Central scenario'!AD29</f>
        <v>16923844884.968</v>
      </c>
      <c r="AE29" s="8" t="n">
        <f aca="false">'Central scenario'!AE29</f>
        <v>680214.585477243</v>
      </c>
      <c r="AF29" s="8" t="n">
        <f aca="false">'Central scenario'!AF29</f>
        <v>298.099530285664</v>
      </c>
      <c r="AG29" s="8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-0.00718288351807503</v>
      </c>
      <c r="AK29" s="44" t="n">
        <f aca="false">AK28+1</f>
        <v>2040</v>
      </c>
      <c r="AL29" s="45" t="n">
        <f aca="false">SUM(AB114:AB117)/AVERAGE(AG114:AG117)</f>
        <v>-0.00738608762627602</v>
      </c>
      <c r="AM29" s="8" t="n">
        <f aca="false">'Central scenario'!AM29</f>
        <v>3427469.19706586</v>
      </c>
      <c r="AN29" s="45" t="n">
        <f aca="false">AM29/AVERAGE(AG114:AG117)</f>
        <v>0.000331711720198754</v>
      </c>
      <c r="AO29" s="45" t="n">
        <f aca="false">'GDP evolution by scenario'!M113</f>
        <v>0.026099586088842</v>
      </c>
      <c r="AP29" s="45"/>
      <c r="AQ29" s="8" t="n">
        <f aca="false">AQ28*(1+AO29)</f>
        <v>862052487.767992</v>
      </c>
      <c r="AR29" s="8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519517632.967729</v>
      </c>
      <c r="AS29" s="46" t="n">
        <f aca="false">AQ29/AG117</f>
        <v>0.0825734384689938</v>
      </c>
      <c r="AT29" s="46" t="n">
        <f aca="false">AR29/AG117</f>
        <v>0.0497630456475911</v>
      </c>
      <c r="AU29" s="7"/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1" t="n">
        <f aca="false">workers_and_wage_high!B17</f>
        <v>6007.47172090445</v>
      </c>
      <c r="BA29" s="43" t="n">
        <f aca="false">(AZ29-AZ28)/AZ28</f>
        <v>-0.0529609909626959</v>
      </c>
      <c r="BB29" s="11" t="n">
        <v>47.1428829501671</v>
      </c>
      <c r="BC29" s="48" t="n">
        <f aca="false">'Central scenario'!BC29</f>
        <v>12.2792900390599</v>
      </c>
      <c r="BD29" s="48" t="n">
        <f aca="false">'Central scenario'!BD29</f>
        <v>53.2825279696971</v>
      </c>
      <c r="BE29" s="43" t="n">
        <f aca="false">BD29/BD28-1</f>
        <v>0.0395823639316277</v>
      </c>
      <c r="BF29" s="7"/>
      <c r="BG29" s="7"/>
      <c r="BH29" s="43" t="n">
        <f aca="false">T36/AG36</f>
        <v>0.0119984032872595</v>
      </c>
      <c r="BI29" s="7" t="n">
        <f aca="false">BI28+1</f>
        <v>2040</v>
      </c>
      <c r="BJ29" s="43" t="n">
        <f aca="false">SUM(T114:T117)/AVERAGE(AG114:AG117)</f>
        <v>0.0589015763029919</v>
      </c>
      <c r="BK29" s="43" t="n">
        <f aca="false">SUM(P114:P117)/AVERAGE(AG114:AG117)</f>
        <v>0.00661151331735343</v>
      </c>
      <c r="BL29" s="43" t="n">
        <f aca="false">SUM(D114:D117)/AVERAGE(AG114:AG117)</f>
        <v>0.0596761506119145</v>
      </c>
      <c r="BM29" s="43" t="n">
        <f aca="false">(SUM(H114:H117)+SUM(J114:J117))/AVERAGE(AG114:AG117)</f>
        <v>0.0113270689994998</v>
      </c>
      <c r="BN29" s="45" t="n">
        <f aca="false">AL29-BM29</f>
        <v>-0.0187131566257758</v>
      </c>
      <c r="BO29" s="26" t="n">
        <f aca="false">BM29+BL29</f>
        <v>0.0710032196114143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4" t="n">
        <f aca="false">'High pensions'!Q30</f>
        <v>91332937.2576985</v>
      </c>
      <c r="E30" s="6"/>
      <c r="F30" s="54" t="n">
        <f aca="false">'High pensions'!I30</f>
        <v>16600842.4751161</v>
      </c>
      <c r="G30" s="54" t="n">
        <f aca="false">'High pensions'!K30</f>
        <v>188388.565652481</v>
      </c>
      <c r="H30" s="54" t="n">
        <f aca="false">'High pensions'!V30</f>
        <v>1036458.30460695</v>
      </c>
      <c r="I30" s="54" t="n">
        <f aca="false">'High pensions'!M30</f>
        <v>5826.4504840973</v>
      </c>
      <c r="J30" s="54" t="n">
        <f aca="false">'High pensions'!W30</f>
        <v>32055.4114826888</v>
      </c>
      <c r="K30" s="6"/>
      <c r="L30" s="54" t="n">
        <f aca="false">'High pensions'!N30</f>
        <v>3260724.69886649</v>
      </c>
      <c r="M30" s="35"/>
      <c r="N30" s="54" t="n">
        <f aca="false">'High pensions'!L30</f>
        <v>691277.192997376</v>
      </c>
      <c r="O30" s="6"/>
      <c r="P30" s="54" t="n">
        <f aca="false">'High pensions'!X30</f>
        <v>20723119.119377</v>
      </c>
      <c r="Q30" s="35"/>
      <c r="R30" s="54" t="n">
        <f aca="false">'High SIPA income'!G25</f>
        <v>15677316.01631</v>
      </c>
      <c r="S30" s="35"/>
      <c r="T30" s="54" t="n">
        <f aca="false">'High SIPA income'!J25</f>
        <v>59943576.5679919</v>
      </c>
      <c r="U30" s="6"/>
      <c r="V30" s="54" t="n">
        <f aca="false">'High SIPA income'!F25</f>
        <v>112841.24617785</v>
      </c>
      <c r="W30" s="35"/>
      <c r="X30" s="54" t="n">
        <f aca="false">'High SIPA income'!M25</f>
        <v>283424.677364756</v>
      </c>
      <c r="Y30" s="6"/>
      <c r="Z30" s="6" t="n">
        <f aca="false">R30+V30-N30-L30-F30</f>
        <v>-4762687.10449211</v>
      </c>
      <c r="AA30" s="6"/>
      <c r="AB30" s="6" t="n">
        <f aca="false">T30-P30-D30</f>
        <v>-52112479.8090836</v>
      </c>
      <c r="AC30" s="23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-0.105321965410685</v>
      </c>
      <c r="AS30" s="5"/>
      <c r="AT30" s="5"/>
      <c r="AU30" s="5"/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0" t="n">
        <f aca="false">workers_and_wage_high!B18</f>
        <v>5985.30123610738</v>
      </c>
      <c r="BA30" s="36" t="n">
        <f aca="false">(AZ30-AZ29)/AZ29</f>
        <v>-0.00369048508708281</v>
      </c>
      <c r="BB30" s="10" t="n">
        <v>48.2222149172159</v>
      </c>
      <c r="BC30" s="41" t="n">
        <f aca="false">'Central scenario'!BC30</f>
        <v>13.7158643683573</v>
      </c>
      <c r="BD30" s="41" t="n">
        <f aca="false">'Central scenario'!BD30</f>
        <v>55.0801471013946</v>
      </c>
      <c r="BE30" s="36" t="n">
        <f aca="false">BD30/BD29-1</f>
        <v>0.0337374970782138</v>
      </c>
      <c r="BF30" s="5"/>
      <c r="BG30" s="5"/>
      <c r="BH30" s="36" t="n">
        <f aca="false">T37/AG37</f>
        <v>0.0141350531120797</v>
      </c>
      <c r="BI30" s="5"/>
      <c r="BJ30" s="5"/>
      <c r="BK30" s="5"/>
      <c r="BL30" s="5"/>
      <c r="BM30" s="5"/>
      <c r="BN30" s="5"/>
      <c r="BO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5" t="n">
        <f aca="false">'High pensions'!Q31</f>
        <v>92228073.4288797</v>
      </c>
      <c r="E31" s="8"/>
      <c r="F31" s="55" t="n">
        <f aca="false">'High pensions'!I31</f>
        <v>16763544.0701566</v>
      </c>
      <c r="G31" s="55" t="n">
        <f aca="false">'High pensions'!K31</f>
        <v>191156.216226654</v>
      </c>
      <c r="H31" s="55" t="n">
        <f aca="false">'High pensions'!V31</f>
        <v>1051685.10147711</v>
      </c>
      <c r="I31" s="55" t="n">
        <f aca="false">'High pensions'!M31</f>
        <v>5912.0479245357</v>
      </c>
      <c r="J31" s="55" t="n">
        <f aca="false">'High pensions'!W31</f>
        <v>32526.343344653</v>
      </c>
      <c r="K31" s="8"/>
      <c r="L31" s="55" t="n">
        <f aca="false">'High pensions'!N31</f>
        <v>2980423.45885428</v>
      </c>
      <c r="M31" s="42"/>
      <c r="N31" s="55" t="n">
        <f aca="false">'High pensions'!L31</f>
        <v>699056.981607245</v>
      </c>
      <c r="O31" s="8"/>
      <c r="P31" s="55" t="n">
        <f aca="false">'High pensions'!X31</f>
        <v>19311436.7539803</v>
      </c>
      <c r="Q31" s="42"/>
      <c r="R31" s="55" t="n">
        <f aca="false">'High SIPA income'!G26</f>
        <v>18568874.9207298</v>
      </c>
      <c r="S31" s="42"/>
      <c r="T31" s="55" t="n">
        <f aca="false">'High SIPA income'!J26</f>
        <v>70999702.6553669</v>
      </c>
      <c r="U31" s="8"/>
      <c r="V31" s="55" t="n">
        <f aca="false">'High SIPA income'!F26</f>
        <v>111367.371902844</v>
      </c>
      <c r="W31" s="42"/>
      <c r="X31" s="55" t="n">
        <f aca="false">'High SIPA income'!M26</f>
        <v>279722.730115685</v>
      </c>
      <c r="Y31" s="8"/>
      <c r="Z31" s="8" t="n">
        <f aca="false">R31+V31-N31-L31-F31</f>
        <v>-1762782.21798543</v>
      </c>
      <c r="AA31" s="8"/>
      <c r="AB31" s="8" t="n">
        <f aca="false">T31-P31-D31</f>
        <v>-40539807.5274931</v>
      </c>
      <c r="AC31" s="23"/>
      <c r="AD31" s="8" t="n">
        <f aca="false">'Central scenario'!AD31</f>
        <v>21502303713.3428</v>
      </c>
      <c r="AE31" s="8" t="n">
        <f aca="false">'Central scenario'!AE31</f>
        <v>751809.189715747</v>
      </c>
      <c r="AF31" s="8" t="n">
        <f aca="false">'Central scenario'!AF31</f>
        <v>364.361405082009</v>
      </c>
      <c r="AG31" s="8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8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1" t="n">
        <f aca="false">workers_and_wage_high!B19</f>
        <v>5958.11635701907</v>
      </c>
      <c r="BA31" s="43" t="n">
        <f aca="false">(AZ31-AZ30)/AZ30</f>
        <v>-0.00454193999866072</v>
      </c>
      <c r="BB31" s="11" t="n">
        <v>42.4620464501394</v>
      </c>
      <c r="BC31" s="48" t="n">
        <f aca="false">'Central scenario'!BC31</f>
        <v>11.5395869453758</v>
      </c>
      <c r="BD31" s="48" t="n">
        <f aca="false">'Central scenario'!BD31</f>
        <v>48.2318399228273</v>
      </c>
      <c r="BE31" s="43" t="n">
        <f aca="false">BD31/BD30-1</f>
        <v>-0.124333494715628</v>
      </c>
      <c r="BF31" s="7"/>
      <c r="BG31" s="7"/>
      <c r="BH31" s="43" t="n">
        <f aca="false">T38/AG38</f>
        <v>0.0111166058658694</v>
      </c>
      <c r="BI31" s="7"/>
      <c r="BJ31" s="7"/>
      <c r="BK31" s="7"/>
      <c r="BL31" s="7"/>
      <c r="BM31" s="7"/>
      <c r="BN31" s="7"/>
      <c r="BO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32778913.3656866</v>
      </c>
      <c r="D32" s="55" t="n">
        <f aca="false">'High pensions'!Q32</f>
        <v>94296877.8916681</v>
      </c>
      <c r="E32" s="8"/>
      <c r="F32" s="55" t="n">
        <f aca="false">'High pensions'!I32</f>
        <v>17139573.7701723</v>
      </c>
      <c r="G32" s="55" t="n">
        <f aca="false">'High pensions'!K32</f>
        <v>182370.88942965</v>
      </c>
      <c r="H32" s="55" t="n">
        <f aca="false">'High pensions'!V32</f>
        <v>1003350.82553046</v>
      </c>
      <c r="I32" s="55" t="n">
        <f aca="false">'High pensions'!M32</f>
        <v>5640.336786484</v>
      </c>
      <c r="J32" s="55" t="n">
        <f aca="false">'High pensions'!W32</f>
        <v>31031.4688308389</v>
      </c>
      <c r="K32" s="8"/>
      <c r="L32" s="55" t="n">
        <f aca="false">'High pensions'!N32</f>
        <v>2896025.92911585</v>
      </c>
      <c r="M32" s="42"/>
      <c r="N32" s="55" t="n">
        <f aca="false">'High pensions'!L32</f>
        <v>716197.405407231</v>
      </c>
      <c r="O32" s="8"/>
      <c r="P32" s="55" t="n">
        <f aca="false">'High pensions'!X32</f>
        <v>18967799.1254636</v>
      </c>
      <c r="Q32" s="42"/>
      <c r="R32" s="55" t="n">
        <f aca="false">'High SIPA income'!G27</f>
        <v>15918928.0729573</v>
      </c>
      <c r="S32" s="42"/>
      <c r="T32" s="55" t="n">
        <f aca="false">'High SIPA income'!J27</f>
        <v>60867401.2075107</v>
      </c>
      <c r="U32" s="8"/>
      <c r="V32" s="55" t="n">
        <f aca="false">'High SIPA income'!F27</f>
        <v>110090.445964971</v>
      </c>
      <c r="W32" s="42"/>
      <c r="X32" s="55" t="n">
        <f aca="false">'High SIPA income'!M27</f>
        <v>276515.460307712</v>
      </c>
      <c r="Y32" s="8"/>
      <c r="Z32" s="8" t="n">
        <f aca="false">R32+V32-N32-L32-F32</f>
        <v>-4722778.58577306</v>
      </c>
      <c r="AA32" s="8"/>
      <c r="AB32" s="8" t="n">
        <f aca="false">T32-P32-D32</f>
        <v>-52397275.809621</v>
      </c>
      <c r="AC32" s="23"/>
      <c r="AD32" s="8"/>
      <c r="AE32" s="8"/>
      <c r="AF32" s="8"/>
      <c r="AG32" s="8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-0.0103347887409531</v>
      </c>
      <c r="AK32" s="7"/>
      <c r="AL32" s="7"/>
      <c r="AM32" s="8"/>
      <c r="AN32" s="7"/>
      <c r="AO32" s="7"/>
      <c r="AP32" s="7"/>
      <c r="AQ32" s="7"/>
      <c r="AR32" s="7"/>
      <c r="AS32" s="7"/>
      <c r="AT32" s="7"/>
      <c r="AU32" s="7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1" t="n">
        <f aca="false">workers_and_wage_high!B20</f>
        <v>5902.87223350446</v>
      </c>
      <c r="BA32" s="43" t="n">
        <f aca="false">(AZ32-AZ31)/AZ31</f>
        <v>-0.0092720786578004</v>
      </c>
      <c r="BB32" s="11" t="n">
        <f aca="false">(4*45-(BB30+BB31))/2</f>
        <v>44.6578693163224</v>
      </c>
      <c r="BC32" s="48" t="n">
        <f aca="false">'Central scenario'!BC32</f>
        <v>11.3722743431335</v>
      </c>
      <c r="BD32" s="48" t="n">
        <f aca="false">'Central scenario'!BD32</f>
        <v>50.3440064878891</v>
      </c>
      <c r="BE32" s="43" t="n">
        <f aca="false">BD32/BD31-1</f>
        <v>0.0437919550330512</v>
      </c>
      <c r="BF32" s="7"/>
      <c r="BG32" s="7"/>
      <c r="BH32" s="43" t="n">
        <f aca="false">T39/AG39</f>
        <v>0.0135038809432628</v>
      </c>
      <c r="BI32" s="7"/>
      <c r="BJ32" s="7"/>
      <c r="BK32" s="7"/>
      <c r="BL32" s="7"/>
      <c r="BM32" s="7"/>
      <c r="BN32" s="7"/>
      <c r="BO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5" t="n">
        <f aca="false">'High pensions'!Q33</f>
        <v>93094319.80375</v>
      </c>
      <c r="E33" s="8"/>
      <c r="F33" s="55" t="n">
        <f aca="false">'High pensions'!I33</f>
        <v>16920994.6027425</v>
      </c>
      <c r="G33" s="55" t="n">
        <f aca="false">'High pensions'!K33</f>
        <v>188855.823048279</v>
      </c>
      <c r="H33" s="55" t="n">
        <f aca="false">'High pensions'!V33</f>
        <v>1039029.01693541</v>
      </c>
      <c r="I33" s="55" t="n">
        <f aca="false">'High pensions'!M33</f>
        <v>5840.90174376123</v>
      </c>
      <c r="J33" s="55" t="n">
        <f aca="false">'High pensions'!W33</f>
        <v>32134.9180495489</v>
      </c>
      <c r="K33" s="8"/>
      <c r="L33" s="55" t="n">
        <f aca="false">'High pensions'!N33</f>
        <v>2799397.08004245</v>
      </c>
      <c r="M33" s="42"/>
      <c r="N33" s="55" t="n">
        <f aca="false">'High pensions'!L33</f>
        <v>708147.948251784</v>
      </c>
      <c r="O33" s="8"/>
      <c r="P33" s="55" t="n">
        <f aca="false">'High pensions'!X33</f>
        <v>18422105.829972</v>
      </c>
      <c r="Q33" s="42"/>
      <c r="R33" s="55" t="n">
        <f aca="false">'High SIPA income'!G28</f>
        <v>18610422.5122061</v>
      </c>
      <c r="S33" s="42"/>
      <c r="T33" s="55" t="n">
        <f aca="false">'High SIPA income'!J28</f>
        <v>71158563.4723767</v>
      </c>
      <c r="U33" s="8"/>
      <c r="V33" s="55" t="n">
        <f aca="false">'High SIPA income'!F28</f>
        <v>111440.881301515</v>
      </c>
      <c r="W33" s="42"/>
      <c r="X33" s="55" t="n">
        <f aca="false">'High SIPA income'!M28</f>
        <v>279907.3645318</v>
      </c>
      <c r="Y33" s="8"/>
      <c r="Z33" s="8" t="n">
        <f aca="false">R33+V33-N33-L33-F33</f>
        <v>-1706676.23752917</v>
      </c>
      <c r="AA33" s="8"/>
      <c r="AB33" s="8" t="n">
        <f aca="false">T33-P33-D33</f>
        <v>-40357862.1613453</v>
      </c>
      <c r="AC33" s="23"/>
      <c r="AD33" s="8"/>
      <c r="AE33" s="8"/>
      <c r="AF33" s="8"/>
      <c r="AG33" s="8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-0.0087980564011507</v>
      </c>
      <c r="AK33" s="7"/>
      <c r="AL33" s="7"/>
      <c r="AM33" s="8"/>
      <c r="AN33" s="7"/>
      <c r="AO33" s="7"/>
      <c r="AP33" s="7"/>
      <c r="AQ33" s="7"/>
      <c r="AR33" s="7"/>
      <c r="AS33" s="7"/>
      <c r="AT33" s="7"/>
      <c r="AU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1" t="n">
        <f aca="false">workers_and_wage_high!B21</f>
        <v>5859.55797690477</v>
      </c>
      <c r="BA33" s="43" t="n">
        <f aca="false">(AZ33-AZ32)/AZ32</f>
        <v>-0.00733782722821575</v>
      </c>
      <c r="BB33" s="11" t="n">
        <f aca="false">BB32</f>
        <v>44.6578693163224</v>
      </c>
      <c r="BC33" s="48" t="n">
        <f aca="false">'Central scenario'!BC33</f>
        <v>11.3722743431335</v>
      </c>
      <c r="BD33" s="48" t="n">
        <f aca="false">'Central scenario'!BD33</f>
        <v>50.3440064878891</v>
      </c>
      <c r="BE33" s="43" t="n">
        <f aca="false">BD33/BD32-1</f>
        <v>0</v>
      </c>
      <c r="BF33" s="7"/>
      <c r="BG33" s="7"/>
      <c r="BH33" s="43" t="n">
        <f aca="false">T40/AG40</f>
        <v>0.0119214820286378</v>
      </c>
      <c r="BI33" s="7"/>
      <c r="BJ33" s="7"/>
      <c r="BK33" s="7"/>
      <c r="BL33" s="7"/>
      <c r="BM33" s="7"/>
      <c r="BN33" s="7"/>
      <c r="BO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4" t="n">
        <f aca="false">'High pensions'!Q34</f>
        <v>91465925.4178266</v>
      </c>
      <c r="E34" s="6"/>
      <c r="F34" s="54" t="n">
        <f aca="false">'High pensions'!I34</f>
        <v>16625014.6474302</v>
      </c>
      <c r="G34" s="54" t="n">
        <f aca="false">'High pensions'!K34</f>
        <v>206338.553995009</v>
      </c>
      <c r="H34" s="54" t="n">
        <f aca="false">'High pensions'!V34</f>
        <v>1135213.84436476</v>
      </c>
      <c r="I34" s="54" t="n">
        <f aca="false">'High pensions'!M34</f>
        <v>6381.60476273228</v>
      </c>
      <c r="J34" s="54" t="n">
        <f aca="false">'High pensions'!W34</f>
        <v>35109.7065267455</v>
      </c>
      <c r="K34" s="6"/>
      <c r="L34" s="54" t="n">
        <f aca="false">'High pensions'!N34</f>
        <v>3134749.69871546</v>
      </c>
      <c r="M34" s="35"/>
      <c r="N34" s="54" t="n">
        <f aca="false">'High pensions'!L34</f>
        <v>696279.931003083</v>
      </c>
      <c r="O34" s="6"/>
      <c r="P34" s="54" t="n">
        <f aca="false">'High pensions'!X34</f>
        <v>20096957.8331944</v>
      </c>
      <c r="Q34" s="35"/>
      <c r="R34" s="54" t="n">
        <f aca="false">'High SIPA income'!G29</f>
        <v>14653799.2331839</v>
      </c>
      <c r="S34" s="35"/>
      <c r="T34" s="54" t="n">
        <f aca="false">'High SIPA income'!J29</f>
        <v>56030071.4377698</v>
      </c>
      <c r="U34" s="6"/>
      <c r="V34" s="54" t="n">
        <f aca="false">'High SIPA income'!F29</f>
        <v>112569.337053729</v>
      </c>
      <c r="W34" s="35"/>
      <c r="X34" s="54" t="n">
        <f aca="false">'High SIPA income'!M29</f>
        <v>282741.72003854</v>
      </c>
      <c r="Y34" s="6"/>
      <c r="Z34" s="6" t="n">
        <f aca="false">R34+V34-N34-L34-F34</f>
        <v>-5689675.70691104</v>
      </c>
      <c r="AA34" s="6"/>
      <c r="AB34" s="6" t="n">
        <f aca="false">T34-P34-D34</f>
        <v>-55532811.8132512</v>
      </c>
      <c r="AC34" s="23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-0.0116885804280863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5"/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0" t="n">
        <f aca="false">workers_and_wage_high!B22</f>
        <v>5959.3095259097</v>
      </c>
      <c r="BA34" s="36" t="n">
        <f aca="false">(AZ34-AZ33)/AZ33</f>
        <v>0.0170237327453868</v>
      </c>
      <c r="BB34" s="10" t="n">
        <f aca="false">BB33*3/4+BB37*1/4</f>
        <v>45.4934019872418</v>
      </c>
      <c r="BC34" s="41" t="n">
        <f aca="false">'Central scenario'!BC34</f>
        <v>11.3722743431335</v>
      </c>
      <c r="BD34" s="41" t="n">
        <f aca="false">'Central scenario'!BD34</f>
        <v>50.9295391588085</v>
      </c>
      <c r="BE34" s="36" t="n">
        <f aca="false">BD34/BD33-1</f>
        <v>0.0116306331531295</v>
      </c>
      <c r="BF34" s="5"/>
      <c r="BG34" s="5"/>
      <c r="BH34" s="36" t="n">
        <f aca="false">T41/AG41</f>
        <v>0.0144429960802619</v>
      </c>
      <c r="BI34" s="5"/>
      <c r="BJ34" s="5"/>
      <c r="BK34" s="5"/>
      <c r="BL34" s="5"/>
      <c r="BM34" s="5"/>
      <c r="BN34" s="5"/>
      <c r="BO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5" t="n">
        <f aca="false">'High pensions'!Q35</f>
        <v>91500855.2912494</v>
      </c>
      <c r="E35" s="8"/>
      <c r="F35" s="55" t="n">
        <f aca="false">'High pensions'!I35</f>
        <v>16631363.5653975</v>
      </c>
      <c r="G35" s="55" t="n">
        <f aca="false">'High pensions'!K35</f>
        <v>229825.833706456</v>
      </c>
      <c r="H35" s="55" t="n">
        <f aca="false">'High pensions'!V35</f>
        <v>1264433.92746929</v>
      </c>
      <c r="I35" s="55" t="n">
        <f aca="false">'High pensions'!M35</f>
        <v>7108.01547545745</v>
      </c>
      <c r="J35" s="55" t="n">
        <f aca="false">'High pensions'!W35</f>
        <v>39106.2039423493</v>
      </c>
      <c r="K35" s="8"/>
      <c r="L35" s="55" t="n">
        <f aca="false">'High pensions'!N35</f>
        <v>2451405.18583389</v>
      </c>
      <c r="M35" s="42"/>
      <c r="N35" s="55" t="n">
        <f aca="false">'High pensions'!L35</f>
        <v>698216.094218524</v>
      </c>
      <c r="O35" s="8"/>
      <c r="P35" s="55" t="n">
        <f aca="false">'High pensions'!X35</f>
        <v>16561732.1061197</v>
      </c>
      <c r="Q35" s="42"/>
      <c r="R35" s="55" t="n">
        <f aca="false">'High SIPA income'!G30</f>
        <v>18165926.2494484</v>
      </c>
      <c r="S35" s="42"/>
      <c r="T35" s="55" t="n">
        <f aca="false">'High SIPA income'!J30</f>
        <v>69458993.4864762</v>
      </c>
      <c r="U35" s="8"/>
      <c r="V35" s="55" t="n">
        <f aca="false">'High SIPA income'!F30</f>
        <v>112364.051234448</v>
      </c>
      <c r="W35" s="42"/>
      <c r="X35" s="55" t="n">
        <f aca="false">'High SIPA income'!M30</f>
        <v>282226.101246049</v>
      </c>
      <c r="Y35" s="8"/>
      <c r="Z35" s="8" t="n">
        <f aca="false">R35+V35-N35-L35-F35</f>
        <v>-1502694.54476707</v>
      </c>
      <c r="AA35" s="8"/>
      <c r="AB35" s="8" t="n">
        <f aca="false">T35-P35-D35</f>
        <v>-38603593.9108928</v>
      </c>
      <c r="AC35" s="23"/>
      <c r="AD35" s="8"/>
      <c r="AE35" s="8"/>
      <c r="AF35" s="8"/>
      <c r="AG35" s="8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-0.00791696698244454</v>
      </c>
      <c r="AK35" s="7"/>
      <c r="AL35" s="7"/>
      <c r="AM35" s="57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1" t="n">
        <f aca="false">workers_and_wage_high!B23</f>
        <v>6078.96602713606</v>
      </c>
      <c r="BA35" s="43" t="n">
        <f aca="false">(AZ35-AZ34)/AZ34</f>
        <v>0.0200789203356741</v>
      </c>
      <c r="BB35" s="11" t="n">
        <f aca="false">BB33*2/4+BB37*2/4</f>
        <v>46.3289346581612</v>
      </c>
      <c r="BC35" s="48" t="n">
        <f aca="false">'Central scenario'!BC35</f>
        <v>11.3722743431335</v>
      </c>
      <c r="BD35" s="48" t="n">
        <f aca="false">'Central scenario'!BD35</f>
        <v>51.5150718297279</v>
      </c>
      <c r="BE35" s="43" t="n">
        <f aca="false">BD35/BD34-1</f>
        <v>0.011496916732225</v>
      </c>
      <c r="BF35" s="7"/>
      <c r="BG35" s="7"/>
      <c r="BH35" s="43" t="n">
        <f aca="false">T42/AG42</f>
        <v>0.0111598499648673</v>
      </c>
      <c r="BI35" s="7"/>
      <c r="BJ35" s="7"/>
      <c r="BK35" s="7"/>
      <c r="BL35" s="7"/>
      <c r="BM35" s="7"/>
      <c r="BN35" s="7"/>
      <c r="BO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5" t="n">
        <f aca="false">'High pensions'!Q36</f>
        <v>91328284.037452</v>
      </c>
      <c r="E36" s="8"/>
      <c r="F36" s="55" t="n">
        <f aca="false">'High pensions'!I36</f>
        <v>16599996.6972551</v>
      </c>
      <c r="G36" s="55" t="n">
        <f aca="false">'High pensions'!K36</f>
        <v>259685.984356011</v>
      </c>
      <c r="H36" s="55" t="n">
        <f aca="false">'High pensions'!V36</f>
        <v>1428715.66617437</v>
      </c>
      <c r="I36" s="55" t="n">
        <f aca="false">'High pensions'!M36</f>
        <v>8031.52528936113</v>
      </c>
      <c r="J36" s="55" t="n">
        <f aca="false">'High pensions'!W36</f>
        <v>44187.0824590008</v>
      </c>
      <c r="K36" s="8"/>
      <c r="L36" s="55" t="n">
        <f aca="false">'High pensions'!N36</f>
        <v>2372365.84616262</v>
      </c>
      <c r="M36" s="42"/>
      <c r="N36" s="55" t="n">
        <f aca="false">'High pensions'!L36</f>
        <v>699492.111747803</v>
      </c>
      <c r="O36" s="8"/>
      <c r="P36" s="55" t="n">
        <f aca="false">'High pensions'!X36</f>
        <v>16158616.8687882</v>
      </c>
      <c r="Q36" s="42"/>
      <c r="R36" s="55" t="n">
        <f aca="false">'High SIPA income'!G31</f>
        <v>16085726.1405736</v>
      </c>
      <c r="S36" s="42"/>
      <c r="T36" s="55" t="n">
        <f aca="false">'High SIPA income'!J31</f>
        <v>61505168.0757137</v>
      </c>
      <c r="U36" s="8"/>
      <c r="V36" s="55" t="n">
        <f aca="false">'High SIPA income'!F31</f>
        <v>119380.780005568</v>
      </c>
      <c r="W36" s="42"/>
      <c r="X36" s="55" t="n">
        <f aca="false">'High SIPA income'!M31</f>
        <v>299850.100940065</v>
      </c>
      <c r="Y36" s="8"/>
      <c r="Z36" s="8" t="n">
        <f aca="false">R36+V36-N36-L36-F36</f>
        <v>-3466747.7345863</v>
      </c>
      <c r="AA36" s="8"/>
      <c r="AB36" s="8" t="n">
        <f aca="false">T36-P36-D36</f>
        <v>-45981732.8305265</v>
      </c>
      <c r="AC36" s="23"/>
      <c r="AD36" s="8"/>
      <c r="AE36" s="8"/>
      <c r="AF36" s="8"/>
      <c r="AG36" s="8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-0.00897009782443838</v>
      </c>
      <c r="AK36" s="7"/>
      <c r="AL36" s="7"/>
      <c r="AW36" s="7" t="n">
        <f aca="false">workers_and_wage_high!C24</f>
        <v>11592267</v>
      </c>
      <c r="AY36" s="43" t="n">
        <f aca="false">(AW36-AW35)/AW35</f>
        <v>-0.000573674051232869</v>
      </c>
      <c r="AZ36" s="11" t="n">
        <f aca="false">workers_and_wage_high!B24</f>
        <v>6198.22496352165</v>
      </c>
      <c r="BA36" s="43" t="n">
        <f aca="false">(AZ36-AZ35)/AZ35</f>
        <v>0.0196182929552855</v>
      </c>
      <c r="BB36" s="11" t="n">
        <f aca="false">BB33*1/4+BB37*3/4</f>
        <v>47.1644673290806</v>
      </c>
      <c r="BC36" s="48" t="n">
        <f aca="false">'Central scenario'!BC36</f>
        <v>11.3722743431335</v>
      </c>
      <c r="BD36" s="48" t="n">
        <f aca="false">'Central scenario'!BD36</f>
        <v>52.1006045006473</v>
      </c>
      <c r="BE36" s="43" t="n">
        <f aca="false">BD36/BD35-1</f>
        <v>0.0113662400171888</v>
      </c>
      <c r="BF36" s="7"/>
      <c r="BH36" s="43" t="n">
        <f aca="false">T43/AG43</f>
        <v>0.0133844597235334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5" t="n">
        <f aca="false">'High pensions'!Q37</f>
        <v>93575797.4168433</v>
      </c>
      <c r="E37" s="8"/>
      <c r="F37" s="55" t="n">
        <f aca="false">'High pensions'!I37</f>
        <v>17008508.8582811</v>
      </c>
      <c r="G37" s="55" t="n">
        <f aca="false">'High pensions'!K37</f>
        <v>285674.128656968</v>
      </c>
      <c r="H37" s="55" t="n">
        <f aca="false">'High pensions'!V37</f>
        <v>1571694.76837603</v>
      </c>
      <c r="I37" s="55" t="n">
        <f aca="false">'High pensions'!M37</f>
        <v>8835.28232959687</v>
      </c>
      <c r="J37" s="55" t="n">
        <f aca="false">'High pensions'!W37</f>
        <v>48609.1165477118</v>
      </c>
      <c r="K37" s="8"/>
      <c r="L37" s="55" t="n">
        <f aca="false">'High pensions'!N37</f>
        <v>2367552.00121013</v>
      </c>
      <c r="M37" s="42"/>
      <c r="N37" s="55" t="n">
        <f aca="false">'High pensions'!L37</f>
        <v>718182.628877081</v>
      </c>
      <c r="O37" s="8"/>
      <c r="P37" s="55" t="n">
        <f aca="false">'High pensions'!X37</f>
        <v>16236467.5150969</v>
      </c>
      <c r="Q37" s="42"/>
      <c r="R37" s="55" t="n">
        <f aca="false">'High SIPA income'!G32</f>
        <v>19412438.5366407</v>
      </c>
      <c r="S37" s="42"/>
      <c r="T37" s="55" t="n">
        <f aca="false">'High SIPA income'!J32</f>
        <v>74225141.253895</v>
      </c>
      <c r="U37" s="8"/>
      <c r="V37" s="55" t="n">
        <f aca="false">'High SIPA income'!F32</f>
        <v>121138.152482425</v>
      </c>
      <c r="W37" s="42"/>
      <c r="X37" s="55" t="n">
        <f aca="false">'High SIPA income'!M32</f>
        <v>304264.113937386</v>
      </c>
      <c r="Y37" s="8"/>
      <c r="Z37" s="8" t="n">
        <f aca="false">R37+V37-N37-L37-F37</f>
        <v>-560666.799245104</v>
      </c>
      <c r="AA37" s="8"/>
      <c r="AB37" s="8" t="n">
        <f aca="false">T37-P37-D37</f>
        <v>-35587123.6780453</v>
      </c>
      <c r="AC37" s="23"/>
      <c r="AD37" s="8"/>
      <c r="AE37" s="8"/>
      <c r="AF37" s="8"/>
      <c r="AG37" s="8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-0.00677702830601113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1" t="n">
        <f aca="false">workers_and_wage_high!B25</f>
        <v>6316.43204429647</v>
      </c>
      <c r="BA37" s="43" t="n">
        <f aca="false">(AZ37-AZ36)/AZ36</f>
        <v>0.0190711181782699</v>
      </c>
      <c r="BB37" s="11" t="n">
        <v>48</v>
      </c>
      <c r="BC37" s="48" t="n">
        <f aca="false">'Central scenario'!BC37</f>
        <v>11.3722743431335</v>
      </c>
      <c r="BD37" s="48" t="n">
        <f aca="false">'Central scenario'!BD37</f>
        <v>52.6861371715667</v>
      </c>
      <c r="BE37" s="43" t="n">
        <f aca="false">BD37/BD36-1</f>
        <v>0.0112385005228133</v>
      </c>
      <c r="BF37" s="7" t="n">
        <v>100</v>
      </c>
      <c r="BH37" s="43" t="n">
        <f aca="false">T44/AG44</f>
        <v>0.0115697382148221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4" t="n">
        <f aca="false">'High pensions'!Q38</f>
        <v>99692815.5407434</v>
      </c>
      <c r="E38" s="6"/>
      <c r="F38" s="54" t="n">
        <f aca="false">'High pensions'!I38</f>
        <v>18120349.3108198</v>
      </c>
      <c r="G38" s="54" t="n">
        <f aca="false">'High pensions'!K38</f>
        <v>322939.959774339</v>
      </c>
      <c r="H38" s="54" t="n">
        <f aca="false">'High pensions'!V38</f>
        <v>1776720.37598604</v>
      </c>
      <c r="I38" s="54" t="n">
        <f aca="false">'High pensions'!M38</f>
        <v>9987.83380745375</v>
      </c>
      <c r="J38" s="54" t="n">
        <f aca="false">'High pensions'!W38</f>
        <v>54950.1147212176</v>
      </c>
      <c r="K38" s="6"/>
      <c r="L38" s="54" t="n">
        <f aca="false">'High pensions'!N38</f>
        <v>2874600.89991875</v>
      </c>
      <c r="M38" s="35"/>
      <c r="N38" s="54" t="n">
        <f aca="false">'High pensions'!L38</f>
        <v>767677.394826062</v>
      </c>
      <c r="O38" s="6"/>
      <c r="P38" s="54" t="n">
        <f aca="false">'High pensions'!X38</f>
        <v>19139852.2598394</v>
      </c>
      <c r="Q38" s="35"/>
      <c r="R38" s="54" t="n">
        <f aca="false">'High SIPA income'!G33</f>
        <v>15348200.5413345</v>
      </c>
      <c r="S38" s="35"/>
      <c r="T38" s="54" t="n">
        <f aca="false">'High SIPA income'!J33</f>
        <v>58685175.0244255</v>
      </c>
      <c r="U38" s="6"/>
      <c r="V38" s="54" t="n">
        <f aca="false">'High SIPA income'!F33</f>
        <v>126168.547789359</v>
      </c>
      <c r="W38" s="35"/>
      <c r="X38" s="54" t="n">
        <f aca="false">'High SIPA income'!M33</f>
        <v>316899.016645193</v>
      </c>
      <c r="Y38" s="6"/>
      <c r="Z38" s="6" t="n">
        <f aca="false">R38+V38-N38-L38-F38</f>
        <v>-6288258.51644076</v>
      </c>
      <c r="AA38" s="6"/>
      <c r="AB38" s="6" t="n">
        <f aca="false">T38-P38-D38</f>
        <v>-60147492.7761574</v>
      </c>
      <c r="AC38" s="23"/>
      <c r="AD38" s="6"/>
      <c r="AE38" s="6"/>
      <c r="AF38" s="6"/>
      <c r="AG38" s="6" t="n">
        <f aca="false">BF38/100*$AG$37</f>
        <v>5279055112.01067</v>
      </c>
      <c r="AH38" s="36" t="n">
        <f aca="false">(AG38-AG37)/AG37</f>
        <v>0.00531603078560886</v>
      </c>
      <c r="AI38" s="36"/>
      <c r="AJ38" s="36" t="n">
        <f aca="false">AB38/AG38</f>
        <v>-0.0113936095570043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0" t="n">
        <f aca="false">workers_and_wage_high!B26</f>
        <v>6428.90223032854</v>
      </c>
      <c r="BA38" s="36" t="n">
        <f aca="false">(AZ38-AZ37)/AZ37</f>
        <v>0.0178059678697288</v>
      </c>
      <c r="BB38" s="10" t="n">
        <f aca="false">BB37*3/4+BB41*1/4</f>
        <v>49.25</v>
      </c>
      <c r="BC38" s="41" t="n">
        <f aca="false">'Central scenario'!BC38</f>
        <v>11.3722743431335</v>
      </c>
      <c r="BD38" s="41" t="n">
        <f aca="false">'Central scenario'!BD38</f>
        <v>53.6861371715667</v>
      </c>
      <c r="BE38" s="36" t="n">
        <f aca="false">BD38/BD37-1</f>
        <v>0.0189803248764207</v>
      </c>
      <c r="BF38" s="5" t="n">
        <f aca="false">BF37*(1+AY38)*(1+BA38)*(1-BE38)</f>
        <v>100.531603078561</v>
      </c>
      <c r="BG38" s="5"/>
      <c r="BH38" s="36" t="n">
        <f aca="false">T45/AG45</f>
        <v>0.0137812327202806</v>
      </c>
      <c r="BI38" s="5"/>
      <c r="BJ38" s="5"/>
      <c r="BK38" s="5"/>
      <c r="BL38" s="5"/>
      <c r="BM38" s="5"/>
      <c r="BN38" s="5"/>
      <c r="BO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5" t="n">
        <f aca="false">'High pensions'!Q39</f>
        <v>99145079.4014563</v>
      </c>
      <c r="E39" s="8"/>
      <c r="F39" s="55" t="n">
        <f aca="false">'High pensions'!I39</f>
        <v>18020791.7838285</v>
      </c>
      <c r="G39" s="55" t="n">
        <f aca="false">'High pensions'!K39</f>
        <v>341132.449261088</v>
      </c>
      <c r="H39" s="55" t="n">
        <f aca="false">'High pensions'!V39</f>
        <v>1876810.08548996</v>
      </c>
      <c r="I39" s="55" t="n">
        <f aca="false">'High pensions'!M39</f>
        <v>10550.488121477</v>
      </c>
      <c r="J39" s="55" t="n">
        <f aca="false">'High pensions'!W39</f>
        <v>58045.6727471121</v>
      </c>
      <c r="K39" s="8"/>
      <c r="L39" s="55" t="n">
        <f aca="false">'High pensions'!N39</f>
        <v>2563680.99701411</v>
      </c>
      <c r="M39" s="42"/>
      <c r="N39" s="55" t="n">
        <f aca="false">'High pensions'!L39</f>
        <v>765437.391160369</v>
      </c>
      <c r="O39" s="8"/>
      <c r="P39" s="55" t="n">
        <f aca="false">'High pensions'!X39</f>
        <v>17514163.5663555</v>
      </c>
      <c r="Q39" s="42"/>
      <c r="R39" s="55" t="n">
        <f aca="false">'High SIPA income'!G34</f>
        <v>18727529.8872075</v>
      </c>
      <c r="S39" s="42"/>
      <c r="T39" s="55" t="n">
        <f aca="false">'High SIPA income'!J34</f>
        <v>71606333.6705901</v>
      </c>
      <c r="U39" s="8"/>
      <c r="V39" s="55" t="n">
        <f aca="false">'High SIPA income'!F34</f>
        <v>123024.266627143</v>
      </c>
      <c r="W39" s="42"/>
      <c r="X39" s="55" t="n">
        <f aca="false">'High SIPA income'!M34</f>
        <v>309001.48888712</v>
      </c>
      <c r="Y39" s="8"/>
      <c r="Z39" s="8" t="n">
        <f aca="false">R39+V39-N39-L39-F39</f>
        <v>-2499356.01816829</v>
      </c>
      <c r="AA39" s="8"/>
      <c r="AB39" s="8" t="n">
        <f aca="false">T39-P39-D39</f>
        <v>-45052909.2972217</v>
      </c>
      <c r="AC39" s="23"/>
      <c r="AD39" s="8"/>
      <c r="AE39" s="8"/>
      <c r="AF39" s="8"/>
      <c r="AG39" s="8" t="n">
        <f aca="false">BF39/100*$AG$37</f>
        <v>5302648473.53495</v>
      </c>
      <c r="AH39" s="43" t="n">
        <f aca="false">(AG39-AG38)/AG38</f>
        <v>0.00446923948011113</v>
      </c>
      <c r="AI39" s="43"/>
      <c r="AJ39" s="43" t="n">
        <f aca="false">AB39/AG39</f>
        <v>-0.00849630321943399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1" t="n">
        <f aca="false">workers_and_wage_high!B27</f>
        <v>6545.29300486675</v>
      </c>
      <c r="BA39" s="43" t="n">
        <f aca="false">(AZ39-AZ38)/AZ38</f>
        <v>0.018104299982839</v>
      </c>
      <c r="BB39" s="11" t="n">
        <f aca="false">BB37*2/4+BB41*2/4</f>
        <v>50.5</v>
      </c>
      <c r="BC39" s="48" t="n">
        <f aca="false">'Central scenario'!BC39</f>
        <v>11.3722743431335</v>
      </c>
      <c r="BD39" s="48" t="n">
        <f aca="false">'Central scenario'!BD39</f>
        <v>54.6861371715667</v>
      </c>
      <c r="BE39" s="43" t="n">
        <f aca="false">BD39/BD38-1</f>
        <v>0.0186267824932955</v>
      </c>
      <c r="BF39" s="7" t="n">
        <f aca="false">BF38*(1+AY39)*(1+BA39)*(1-BE39)</f>
        <v>100.980902888038</v>
      </c>
      <c r="BG39" s="7"/>
      <c r="BH39" s="43" t="n">
        <f aca="false">T46/AG46</f>
        <v>0.0113903198404529</v>
      </c>
      <c r="BI39" s="7"/>
      <c r="BJ39" s="7"/>
      <c r="BK39" s="7"/>
      <c r="BL39" s="7"/>
      <c r="BM39" s="7"/>
      <c r="BN39" s="7"/>
      <c r="BO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5" t="n">
        <f aca="false">'High pensions'!Q40</f>
        <v>100242300.829836</v>
      </c>
      <c r="E40" s="8"/>
      <c r="F40" s="55" t="n">
        <f aca="false">'High pensions'!I40</f>
        <v>18220224.7664934</v>
      </c>
      <c r="G40" s="55" t="n">
        <f aca="false">'High pensions'!K40</f>
        <v>368935.538486504</v>
      </c>
      <c r="H40" s="55" t="n">
        <f aca="false">'High pensions'!V40</f>
        <v>2029774.47917067</v>
      </c>
      <c r="I40" s="55" t="n">
        <f aca="false">'High pensions'!M40</f>
        <v>11410.377478964</v>
      </c>
      <c r="J40" s="55" t="n">
        <f aca="false">'High pensions'!W40</f>
        <v>62776.5302836289</v>
      </c>
      <c r="K40" s="8"/>
      <c r="L40" s="55" t="n">
        <f aca="false">'High pensions'!N40</f>
        <v>2457481.94910126</v>
      </c>
      <c r="M40" s="42"/>
      <c r="N40" s="55" t="n">
        <f aca="false">'High pensions'!L40</f>
        <v>774881.207671911</v>
      </c>
      <c r="O40" s="8"/>
      <c r="P40" s="55" t="n">
        <f aca="false">'High pensions'!X40</f>
        <v>17015053.2939569</v>
      </c>
      <c r="Q40" s="42"/>
      <c r="R40" s="55" t="n">
        <f aca="false">'High SIPA income'!G35</f>
        <v>16597981.9468691</v>
      </c>
      <c r="S40" s="42"/>
      <c r="T40" s="55" t="n">
        <f aca="false">'High SIPA income'!J35</f>
        <v>63463822.5491661</v>
      </c>
      <c r="U40" s="8"/>
      <c r="V40" s="55" t="n">
        <f aca="false">'High SIPA income'!F35</f>
        <v>124211.20241946</v>
      </c>
      <c r="W40" s="42"/>
      <c r="X40" s="55" t="n">
        <f aca="false">'High SIPA income'!M35</f>
        <v>311982.729394337</v>
      </c>
      <c r="Y40" s="8"/>
      <c r="Z40" s="8" t="n">
        <f aca="false">R40+V40-N40-L40-F40</f>
        <v>-4730394.77397793</v>
      </c>
      <c r="AA40" s="8"/>
      <c r="AB40" s="8" t="n">
        <f aca="false">T40-P40-D40</f>
        <v>-53793531.5746264</v>
      </c>
      <c r="AC40" s="23"/>
      <c r="AD40" s="8"/>
      <c r="AE40" s="8"/>
      <c r="AF40" s="8"/>
      <c r="AG40" s="8" t="n">
        <f aca="false">BF40/100*$AG$37</f>
        <v>5323484311.49023</v>
      </c>
      <c r="AH40" s="43" t="n">
        <f aca="false">(AG40-AG39)/AG39</f>
        <v>0.00392932664861228</v>
      </c>
      <c r="AI40" s="43"/>
      <c r="AJ40" s="43" t="n">
        <f aca="false">AB40/AG40</f>
        <v>-0.0101049478925895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1" t="n">
        <f aca="false">workers_and_wage_high!B28</f>
        <v>6686.90897209624</v>
      </c>
      <c r="BA40" s="43" t="n">
        <f aca="false">(AZ40-AZ39)/AZ39</f>
        <v>0.0216363067511557</v>
      </c>
      <c r="BB40" s="11" t="n">
        <f aca="false">BB37*1/4+BB41*3/4</f>
        <v>51.75</v>
      </c>
      <c r="BC40" s="48" t="n">
        <f aca="false">'Central scenario'!BC40</f>
        <v>11.3722743431335</v>
      </c>
      <c r="BD40" s="48" t="n">
        <f aca="false">'Central scenario'!BD40</f>
        <v>55.6861371715667</v>
      </c>
      <c r="BE40" s="43" t="n">
        <f aca="false">BD40/BD39-1</f>
        <v>0.018286169982398</v>
      </c>
      <c r="BF40" s="7" t="n">
        <f aca="false">BF39*(1+AY40)*(1+BA40)*(1-BE40)</f>
        <v>101.377689840757</v>
      </c>
      <c r="BG40" s="7"/>
      <c r="BH40" s="43" t="n">
        <f aca="false">T47/AG47</f>
        <v>0.0135282088827216</v>
      </c>
      <c r="BI40" s="7"/>
      <c r="BJ40" s="7"/>
      <c r="BK40" s="7"/>
      <c r="BL40" s="7"/>
      <c r="BM40" s="7"/>
      <c r="BN40" s="7"/>
      <c r="BO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5" t="n">
        <f aca="false">'High pensions'!Q41</f>
        <v>101864728.126846</v>
      </c>
      <c r="E41" s="8"/>
      <c r="F41" s="55" t="n">
        <f aca="false">'High pensions'!I41</f>
        <v>18515120.132762</v>
      </c>
      <c r="G41" s="55" t="n">
        <f aca="false">'High pensions'!K41</f>
        <v>400109.944337158</v>
      </c>
      <c r="H41" s="55" t="n">
        <f aca="false">'High pensions'!V41</f>
        <v>2201286.86222422</v>
      </c>
      <c r="I41" s="55" t="n">
        <f aca="false">'High pensions'!M41</f>
        <v>12374.5343609431</v>
      </c>
      <c r="J41" s="55" t="n">
        <f aca="false">'High pensions'!W41</f>
        <v>68081.036976007</v>
      </c>
      <c r="K41" s="8"/>
      <c r="L41" s="55" t="n">
        <f aca="false">'High pensions'!N41</f>
        <v>2511931.7889195</v>
      </c>
      <c r="M41" s="42"/>
      <c r="N41" s="55" t="n">
        <f aca="false">'High pensions'!L41</f>
        <v>789490.611084066</v>
      </c>
      <c r="O41" s="8"/>
      <c r="P41" s="55" t="n">
        <f aca="false">'High pensions'!X41</f>
        <v>17377970.3987202</v>
      </c>
      <c r="Q41" s="42"/>
      <c r="R41" s="55" t="n">
        <f aca="false">'High SIPA income'!G36</f>
        <v>20219933.3137809</v>
      </c>
      <c r="S41" s="42"/>
      <c r="T41" s="55" t="n">
        <f aca="false">'High SIPA income'!J36</f>
        <v>77312667.5212356</v>
      </c>
      <c r="U41" s="8"/>
      <c r="V41" s="55" t="n">
        <f aca="false">'High SIPA income'!F36</f>
        <v>129127.995346031</v>
      </c>
      <c r="W41" s="42"/>
      <c r="X41" s="55" t="n">
        <f aca="false">'High SIPA income'!M36</f>
        <v>324332.295675147</v>
      </c>
      <c r="Y41" s="8"/>
      <c r="Z41" s="8" t="n">
        <f aca="false">R41+V41-N41-L41-F41</f>
        <v>-1467481.22363861</v>
      </c>
      <c r="AA41" s="8"/>
      <c r="AB41" s="8" t="n">
        <f aca="false">T41-P41-D41</f>
        <v>-41930031.0043308</v>
      </c>
      <c r="AC41" s="23"/>
      <c r="AD41" s="8"/>
      <c r="AE41" s="8"/>
      <c r="AF41" s="8"/>
      <c r="AG41" s="8" t="n">
        <f aca="false">BF41/100*$AG$37</f>
        <v>5352952191.60884</v>
      </c>
      <c r="AH41" s="43" t="n">
        <f aca="false">(AG41-AG40)/AG40</f>
        <v>0.00553544979084489</v>
      </c>
      <c r="AI41" s="43" t="n">
        <f aca="false">(AG41-AG37)/AG37</f>
        <v>0.0193886095278271</v>
      </c>
      <c r="AJ41" s="43" t="n">
        <f aca="false">AB41/AG41</f>
        <v>-0.00783306659642119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1" t="n">
        <f aca="false">workers_and_wage_high!B29</f>
        <v>6821.77226275002</v>
      </c>
      <c r="BA41" s="43" t="n">
        <f aca="false">(AZ41-AZ40)/AZ40</f>
        <v>0.0201682557989876</v>
      </c>
      <c r="BB41" s="11" t="n">
        <v>53</v>
      </c>
      <c r="BC41" s="48" t="n">
        <f aca="false">'Central scenario'!BC41</f>
        <v>11.3722743431335</v>
      </c>
      <c r="BD41" s="48" t="n">
        <f aca="false">'Central scenario'!BD41</f>
        <v>56.6861371715667</v>
      </c>
      <c r="BE41" s="43" t="n">
        <f aca="false">BD41/BD40-1</f>
        <v>0.0179577907679076</v>
      </c>
      <c r="BF41" s="7" t="n">
        <f aca="false">BF40*(1+AY41)*(1+BA41)*(1-BE41)</f>
        <v>101.938860952783</v>
      </c>
      <c r="BG41" s="7"/>
      <c r="BH41" s="43" t="n">
        <f aca="false">T48/AG48</f>
        <v>0.0117317428873414</v>
      </c>
      <c r="BI41" s="7"/>
      <c r="BJ41" s="7"/>
      <c r="BK41" s="7"/>
      <c r="BL41" s="7"/>
      <c r="BM41" s="7"/>
      <c r="BN41" s="7"/>
      <c r="BO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4" t="n">
        <f aca="false">'High pensions'!Q42</f>
        <v>103375016.366014</v>
      </c>
      <c r="E42" s="6"/>
      <c r="F42" s="54" t="n">
        <f aca="false">'High pensions'!I42</f>
        <v>18789632.8978525</v>
      </c>
      <c r="G42" s="54" t="n">
        <f aca="false">'High pensions'!K42</f>
        <v>414024.413828872</v>
      </c>
      <c r="H42" s="54" t="n">
        <f aca="false">'High pensions'!V42</f>
        <v>2277840.16793541</v>
      </c>
      <c r="I42" s="54" t="n">
        <f aca="false">'High pensions'!M42</f>
        <v>12804.8787782125</v>
      </c>
      <c r="J42" s="54" t="n">
        <f aca="false">'High pensions'!W42</f>
        <v>70448.6649876927</v>
      </c>
      <c r="K42" s="6"/>
      <c r="L42" s="54" t="n">
        <f aca="false">'High pensions'!N42</f>
        <v>3035932.30809797</v>
      </c>
      <c r="M42" s="35"/>
      <c r="N42" s="54" t="n">
        <f aca="false">'High pensions'!L42</f>
        <v>803358.763517622</v>
      </c>
      <c r="O42" s="6"/>
      <c r="P42" s="54" t="n">
        <f aca="false">'High pensions'!X42</f>
        <v>20173310.0666539</v>
      </c>
      <c r="Q42" s="35"/>
      <c r="R42" s="54" t="n">
        <f aca="false">'High SIPA income'!G37</f>
        <v>15731885.1031498</v>
      </c>
      <c r="S42" s="35"/>
      <c r="T42" s="54" t="n">
        <f aca="false">'High SIPA income'!J37</f>
        <v>60152226.2011195</v>
      </c>
      <c r="U42" s="6"/>
      <c r="V42" s="54" t="n">
        <f aca="false">'High SIPA income'!F37</f>
        <v>135259.245149168</v>
      </c>
      <c r="W42" s="35"/>
      <c r="X42" s="54" t="n">
        <f aca="false">'High SIPA income'!M37</f>
        <v>339732.227492258</v>
      </c>
      <c r="Y42" s="6"/>
      <c r="Z42" s="6" t="n">
        <f aca="false">R42+V42-N42-L42-F42</f>
        <v>-6761779.62116906</v>
      </c>
      <c r="AA42" s="6"/>
      <c r="AB42" s="6" t="n">
        <f aca="false">T42-P42-D42</f>
        <v>-63396100.2315483</v>
      </c>
      <c r="AC42" s="23"/>
      <c r="AD42" s="6"/>
      <c r="AE42" s="6"/>
      <c r="AF42" s="6"/>
      <c r="AG42" s="6" t="n">
        <f aca="false">BF42/100*$AG$37</f>
        <v>5390056890.5932</v>
      </c>
      <c r="AH42" s="36" t="n">
        <f aca="false">(AG42-AG41)/AG41</f>
        <v>0.00693163279928435</v>
      </c>
      <c r="AI42" s="36"/>
      <c r="AJ42" s="36" t="n">
        <f aca="false">AB42/AG42</f>
        <v>-0.0117616755292858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0" t="n">
        <f aca="false">workers_and_wage_high!B30</f>
        <v>6841.72557359654</v>
      </c>
      <c r="BA42" s="36" t="n">
        <f aca="false">(AZ42-AZ41)/AZ41</f>
        <v>0.0029249453188978</v>
      </c>
      <c r="BB42" s="10" t="n">
        <f aca="false">BB41*3/4+BB45*1/4</f>
        <v>53</v>
      </c>
      <c r="BC42" s="41" t="n">
        <f aca="false">'Central scenario'!BC42</f>
        <v>11.3722743431335</v>
      </c>
      <c r="BD42" s="41" t="n">
        <f aca="false">'Central scenario'!BD42</f>
        <v>56.8111371715667</v>
      </c>
      <c r="BE42" s="36" t="n">
        <f aca="false">BD42/BD41-1</f>
        <v>0.00220512467839673</v>
      </c>
      <c r="BF42" s="5" t="n">
        <f aca="false">BF41*(1+AY42)*(1+BA42)*(1-BE42)</f>
        <v>102.645463704885</v>
      </c>
      <c r="BG42" s="5"/>
      <c r="BH42" s="36" t="n">
        <f aca="false">T49/AG49</f>
        <v>0.013957643504593</v>
      </c>
      <c r="BI42" s="5"/>
      <c r="BJ42" s="5"/>
      <c r="BK42" s="5"/>
      <c r="BL42" s="5"/>
      <c r="BM42" s="5"/>
      <c r="BN42" s="5"/>
      <c r="BO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5" t="n">
        <f aca="false">'High pensions'!Q43</f>
        <v>104829859.012755</v>
      </c>
      <c r="E43" s="8"/>
      <c r="F43" s="55" t="n">
        <f aca="false">'High pensions'!I43</f>
        <v>19054067.7701975</v>
      </c>
      <c r="G43" s="55" t="n">
        <f aca="false">'High pensions'!K43</f>
        <v>443503.684912289</v>
      </c>
      <c r="H43" s="55" t="n">
        <f aca="false">'High pensions'!V43</f>
        <v>2440026.41964524</v>
      </c>
      <c r="I43" s="55" t="n">
        <f aca="false">'High pensions'!M43</f>
        <v>13716.6088117201</v>
      </c>
      <c r="J43" s="55" t="n">
        <f aca="false">'High pensions'!W43</f>
        <v>75464.7346282023</v>
      </c>
      <c r="K43" s="8"/>
      <c r="L43" s="55" t="n">
        <f aca="false">'High pensions'!N43</f>
        <v>2523170.36195078</v>
      </c>
      <c r="M43" s="42"/>
      <c r="N43" s="55" t="n">
        <f aca="false">'High pensions'!L43</f>
        <v>817279.273939073</v>
      </c>
      <c r="O43" s="8"/>
      <c r="P43" s="55" t="n">
        <f aca="false">'High pensions'!X43</f>
        <v>17589172.4316526</v>
      </c>
      <c r="Q43" s="42"/>
      <c r="R43" s="55" t="n">
        <f aca="false">'High SIPA income'!G38</f>
        <v>19119939.7386313</v>
      </c>
      <c r="S43" s="42"/>
      <c r="T43" s="55" t="n">
        <f aca="false">'High SIPA income'!J38</f>
        <v>73106746.748338</v>
      </c>
      <c r="U43" s="8"/>
      <c r="V43" s="55" t="n">
        <f aca="false">'High SIPA income'!F38</f>
        <v>136304.954532738</v>
      </c>
      <c r="W43" s="42"/>
      <c r="X43" s="55" t="n">
        <f aca="false">'High SIPA income'!M38</f>
        <v>342358.747977408</v>
      </c>
      <c r="Y43" s="8"/>
      <c r="Z43" s="8" t="n">
        <f aca="false">R43+V43-N43-L43-F43</f>
        <v>-3138272.71292328</v>
      </c>
      <c r="AA43" s="8"/>
      <c r="AB43" s="8" t="n">
        <f aca="false">T43-P43-D43</f>
        <v>-49312284.6960701</v>
      </c>
      <c r="AC43" s="23"/>
      <c r="AD43" s="8"/>
      <c r="AE43" s="8"/>
      <c r="AF43" s="8"/>
      <c r="AG43" s="8" t="n">
        <f aca="false">BF43/100*$AG$37</f>
        <v>5462061843.24324</v>
      </c>
      <c r="AH43" s="43" t="n">
        <f aca="false">(AG43-AG42)/AG42</f>
        <v>0.013358848359413</v>
      </c>
      <c r="AI43" s="43"/>
      <c r="AJ43" s="43" t="n">
        <f aca="false">AB43/AG43</f>
        <v>-0.00902814470273183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1" t="n">
        <f aca="false">workers_and_wage_high!B31</f>
        <v>6896.59599889326</v>
      </c>
      <c r="BA43" s="43" t="n">
        <f aca="false">(AZ43-AZ42)/AZ42</f>
        <v>0.00801996875005898</v>
      </c>
      <c r="BB43" s="11" t="n">
        <f aca="false">BB41*2/4+BB45*2/4</f>
        <v>53</v>
      </c>
      <c r="BC43" s="48" t="n">
        <f aca="false">'Central scenario'!BC43</f>
        <v>11.3722743431335</v>
      </c>
      <c r="BD43" s="48" t="n">
        <f aca="false">'Central scenario'!BD43</f>
        <v>56.9361371715667</v>
      </c>
      <c r="BE43" s="43" t="n">
        <f aca="false">BD43/BD42-1</f>
        <v>0.00220027280254054</v>
      </c>
      <c r="BF43" s="7" t="n">
        <f aca="false">BF42*(1+AY43)*(1+BA43)*(1-BE43)</f>
        <v>104.0166888893</v>
      </c>
      <c r="BG43" s="7"/>
      <c r="BH43" s="43" t="n">
        <f aca="false">T50/AG50</f>
        <v>0.0117079962588909</v>
      </c>
      <c r="BI43" s="7"/>
      <c r="BJ43" s="7"/>
      <c r="BK43" s="7"/>
      <c r="BL43" s="7"/>
      <c r="BM43" s="7"/>
      <c r="BN43" s="7"/>
      <c r="BO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5" t="n">
        <f aca="false">'High pensions'!Q44</f>
        <v>106566877.959933</v>
      </c>
      <c r="E44" s="8"/>
      <c r="F44" s="55" t="n">
        <f aca="false">'High pensions'!I44</f>
        <v>19369791.5253312</v>
      </c>
      <c r="G44" s="55" t="n">
        <f aca="false">'High pensions'!K44</f>
        <v>480572.23329594</v>
      </c>
      <c r="H44" s="55" t="n">
        <f aca="false">'High pensions'!V44</f>
        <v>2643966.63586214</v>
      </c>
      <c r="I44" s="55" t="n">
        <f aca="false">'High pensions'!M44</f>
        <v>14863.0587617301</v>
      </c>
      <c r="J44" s="55" t="n">
        <f aca="false">'High pensions'!W44</f>
        <v>81772.1639957364</v>
      </c>
      <c r="K44" s="8"/>
      <c r="L44" s="55" t="n">
        <f aca="false">'High pensions'!N44</f>
        <v>2507294.1238149</v>
      </c>
      <c r="M44" s="42"/>
      <c r="N44" s="55" t="n">
        <f aca="false">'High pensions'!L44</f>
        <v>832653.153369486</v>
      </c>
      <c r="O44" s="8"/>
      <c r="P44" s="55" t="n">
        <f aca="false">'High pensions'!X44</f>
        <v>17591373.1050915</v>
      </c>
      <c r="Q44" s="42"/>
      <c r="R44" s="55" t="n">
        <f aca="false">'High SIPA income'!G39</f>
        <v>16678874.0313463</v>
      </c>
      <c r="S44" s="42"/>
      <c r="T44" s="55" t="n">
        <f aca="false">'High SIPA income'!J39</f>
        <v>63773120.4452191</v>
      </c>
      <c r="U44" s="8"/>
      <c r="V44" s="55" t="n">
        <f aca="false">'High SIPA income'!F39</f>
        <v>139879.779910793</v>
      </c>
      <c r="W44" s="42"/>
      <c r="X44" s="55" t="n">
        <f aca="false">'High SIPA income'!M39</f>
        <v>351337.678676326</v>
      </c>
      <c r="Y44" s="8"/>
      <c r="Z44" s="8" t="n">
        <f aca="false">R44+V44-N44-L44-F44</f>
        <v>-5890984.99125842</v>
      </c>
      <c r="AA44" s="8"/>
      <c r="AB44" s="8" t="n">
        <f aca="false">T44-P44-D44</f>
        <v>-60385130.6198054</v>
      </c>
      <c r="AC44" s="23"/>
      <c r="AD44" s="8"/>
      <c r="AE44" s="8"/>
      <c r="AF44" s="8"/>
      <c r="AG44" s="8" t="n">
        <f aca="false">BF44/100*$AG$37</f>
        <v>5512062525.6256</v>
      </c>
      <c r="AH44" s="43" t="n">
        <f aca="false">(AG44-AG43)/AG43</f>
        <v>0.00915417727175973</v>
      </c>
      <c r="AI44" s="43"/>
      <c r="AJ44" s="43" t="n">
        <f aca="false">AB44/AG44</f>
        <v>-0.0109550881070515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1" t="n">
        <f aca="false">workers_and_wage_high!B32</f>
        <v>6959.48693089973</v>
      </c>
      <c r="BA44" s="43" t="n">
        <f aca="false">(AZ44-AZ43)/AZ43</f>
        <v>0.00911912659760899</v>
      </c>
      <c r="BB44" s="11" t="n">
        <f aca="false">BB41*1/4+BB45*3/4</f>
        <v>53</v>
      </c>
      <c r="BC44" s="48" t="n">
        <f aca="false">'Central scenario'!BC44</f>
        <v>11.3722743431335</v>
      </c>
      <c r="BD44" s="48" t="n">
        <f aca="false">'Central scenario'!BD44</f>
        <v>57.0611371715667</v>
      </c>
      <c r="BE44" s="43" t="n">
        <f aca="false">BD44/BD43-1</f>
        <v>0.00219544223071089</v>
      </c>
      <c r="BF44" s="7" t="n">
        <f aca="false">BF43*(1+AY44)*(1+BA44)*(1-BE44)</f>
        <v>104.968876098614</v>
      </c>
      <c r="BG44" s="7"/>
      <c r="BH44" s="43" t="n">
        <f aca="false">T51/AG51</f>
        <v>0.013831416818759</v>
      </c>
      <c r="BI44" s="7"/>
      <c r="BJ44" s="7"/>
      <c r="BK44" s="7"/>
      <c r="BL44" s="7"/>
      <c r="BM44" s="7"/>
      <c r="BN44" s="7"/>
      <c r="BO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5" t="n">
        <f aca="false">'High pensions'!Q45</f>
        <v>108157027.395448</v>
      </c>
      <c r="E45" s="8"/>
      <c r="F45" s="55" t="n">
        <f aca="false">'High pensions'!I45</f>
        <v>19658820.0081928</v>
      </c>
      <c r="G45" s="55" t="n">
        <f aca="false">'High pensions'!K45</f>
        <v>513331.10714862</v>
      </c>
      <c r="H45" s="55" t="n">
        <f aca="false">'High pensions'!V45</f>
        <v>2824196.2943692</v>
      </c>
      <c r="I45" s="55" t="n">
        <f aca="false">'High pensions'!M45</f>
        <v>15876.2198087202</v>
      </c>
      <c r="J45" s="55" t="n">
        <f aca="false">'High pensions'!W45</f>
        <v>87346.2771454391</v>
      </c>
      <c r="K45" s="8"/>
      <c r="L45" s="55" t="n">
        <f aca="false">'High pensions'!N45</f>
        <v>2542543.12510888</v>
      </c>
      <c r="M45" s="42"/>
      <c r="N45" s="55" t="n">
        <f aca="false">'High pensions'!L45</f>
        <v>847238.68194947</v>
      </c>
      <c r="O45" s="8"/>
      <c r="P45" s="55" t="n">
        <f aca="false">'High pensions'!X45</f>
        <v>17854525.615193</v>
      </c>
      <c r="Q45" s="42"/>
      <c r="R45" s="55" t="n">
        <f aca="false">'High SIPA income'!G40</f>
        <v>20125539.7566479</v>
      </c>
      <c r="S45" s="42" t="n">
        <f aca="false">SUM(T42:T45)/AVERAGE(AG42:AG45)</f>
        <v>0.0499332939422699</v>
      </c>
      <c r="T45" s="55" t="n">
        <f aca="false">'High SIPA income'!J40</f>
        <v>76951745.5742874</v>
      </c>
      <c r="U45" s="8"/>
      <c r="V45" s="55" t="n">
        <f aca="false">'High SIPA income'!F40</f>
        <v>143694.187371222</v>
      </c>
      <c r="W45" s="42"/>
      <c r="X45" s="55" t="n">
        <f aca="false">'High SIPA income'!M40</f>
        <v>360918.370492736</v>
      </c>
      <c r="Y45" s="8"/>
      <c r="Z45" s="8" t="n">
        <f aca="false">R45+V45-N45-L45-F45</f>
        <v>-2779367.871232</v>
      </c>
      <c r="AA45" s="8"/>
      <c r="AB45" s="8" t="n">
        <f aca="false">T45-P45-D45</f>
        <v>-49059807.4363541</v>
      </c>
      <c r="AC45" s="23"/>
      <c r="AD45" s="8"/>
      <c r="AE45" s="8"/>
      <c r="AF45" s="8"/>
      <c r="AG45" s="8" t="n">
        <f aca="false">BF45/100*$AG$37</f>
        <v>5583807133.67133</v>
      </c>
      <c r="AH45" s="43" t="n">
        <f aca="false">(AG45-AG44)/AG44</f>
        <v>0.0130159278332179</v>
      </c>
      <c r="AI45" s="43" t="n">
        <f aca="false">(AG45-AG41)/AG41</f>
        <v>0.0431266586733904</v>
      </c>
      <c r="AJ45" s="43" t="n">
        <f aca="false">AB45/AG45</f>
        <v>-0.00878608559749761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1" t="n">
        <f aca="false">workers_and_wage_high!B33</f>
        <v>7024.51838965457</v>
      </c>
      <c r="BA45" s="43" t="n">
        <f aca="false">(AZ45-AZ44)/AZ44</f>
        <v>0.0093442892271416</v>
      </c>
      <c r="BB45" s="11" t="n">
        <v>53</v>
      </c>
      <c r="BC45" s="48" t="n">
        <f aca="false">'Central scenario'!BC45</f>
        <v>11.3722743431335</v>
      </c>
      <c r="BD45" s="48" t="n">
        <f aca="false">'Central scenario'!BD45</f>
        <v>57.1861371715667</v>
      </c>
      <c r="BE45" s="43" t="n">
        <f aca="false">BD45/BD44-1</f>
        <v>0.00219063282289933</v>
      </c>
      <c r="BF45" s="7" t="n">
        <f aca="false">BF44*(1+AY45)*(1+BA45)*(1-BE45)</f>
        <v>106.335143414648</v>
      </c>
      <c r="BG45" s="7"/>
      <c r="BH45" s="43" t="n">
        <f aca="false">T52/AG52</f>
        <v>0.0118404188385357</v>
      </c>
      <c r="BI45" s="7"/>
      <c r="BJ45" s="7"/>
      <c r="BK45" s="7"/>
      <c r="BL45" s="7"/>
      <c r="BM45" s="7"/>
      <c r="BN45" s="7"/>
      <c r="BO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4" t="n">
        <f aca="false">'High pensions'!Q46</f>
        <v>109252969.171718</v>
      </c>
      <c r="E46" s="6"/>
      <c r="F46" s="54" t="n">
        <f aca="false">'High pensions'!I46</f>
        <v>19858020.3989392</v>
      </c>
      <c r="G46" s="54" t="n">
        <f aca="false">'High pensions'!K46</f>
        <v>535334.300335677</v>
      </c>
      <c r="H46" s="54" t="n">
        <f aca="false">'High pensions'!V46</f>
        <v>2945251.37129285</v>
      </c>
      <c r="I46" s="54" t="n">
        <f aca="false">'High pensions'!M46</f>
        <v>16556.7309382167</v>
      </c>
      <c r="J46" s="54" t="n">
        <f aca="false">'High pensions'!W46</f>
        <v>91090.2485966853</v>
      </c>
      <c r="K46" s="6"/>
      <c r="L46" s="54" t="n">
        <f aca="false">'High pensions'!N46</f>
        <v>3136039.9149915</v>
      </c>
      <c r="M46" s="35"/>
      <c r="N46" s="54" t="n">
        <f aca="false">'High pensions'!L46</f>
        <v>857852.270665631</v>
      </c>
      <c r="O46" s="6"/>
      <c r="P46" s="54" t="n">
        <f aca="false">'High pensions'!X46</f>
        <v>20992576.1128603</v>
      </c>
      <c r="Q46" s="35"/>
      <c r="R46" s="54" t="n">
        <f aca="false">'High SIPA income'!G41</f>
        <v>16812259.6184213</v>
      </c>
      <c r="S46" s="35"/>
      <c r="T46" s="54" t="n">
        <f aca="false">'High SIPA income'!J41</f>
        <v>64283131.7981558</v>
      </c>
      <c r="U46" s="6"/>
      <c r="V46" s="54" t="n">
        <f aca="false">'High SIPA income'!F41</f>
        <v>140578.145033408</v>
      </c>
      <c r="W46" s="35"/>
      <c r="X46" s="54" t="n">
        <f aca="false">'High SIPA income'!M41</f>
        <v>353091.770520083</v>
      </c>
      <c r="Y46" s="6"/>
      <c r="Z46" s="6" t="n">
        <f aca="false">R46+V46-N46-L46-F46</f>
        <v>-6899074.82114161</v>
      </c>
      <c r="AA46" s="6"/>
      <c r="AB46" s="6" t="n">
        <f aca="false">T46-P46-D46</f>
        <v>-65962413.4864227</v>
      </c>
      <c r="AC46" s="23"/>
      <c r="AD46" s="6"/>
      <c r="AE46" s="6"/>
      <c r="AF46" s="6"/>
      <c r="AG46" s="6" t="n">
        <f aca="false">BF46/100*$AG$37</f>
        <v>5643663452.70248</v>
      </c>
      <c r="AH46" s="36" t="n">
        <f aca="false">(AG46-AG45)/AG45</f>
        <v>0.010719625087013</v>
      </c>
      <c r="AI46" s="36"/>
      <c r="AJ46" s="36" t="n">
        <f aca="false">AB46/AG46</f>
        <v>-0.0116878715464219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0" t="n">
        <f aca="false">workers_and_wage_high!B34</f>
        <v>7061.62898723288</v>
      </c>
      <c r="BA46" s="36" t="n">
        <f aca="false">(AZ46-AZ45)/AZ45</f>
        <v>0.00528300952745248</v>
      </c>
      <c r="BB46" s="10" t="n">
        <f aca="false">BB45*3/4+BB49*1/4</f>
        <v>53</v>
      </c>
      <c r="BC46" s="41" t="n">
        <f aca="false">'Central scenario'!BC46</f>
        <v>11.3722743431335</v>
      </c>
      <c r="BD46" s="41" t="n">
        <f aca="false">'Central scenario'!BD46</f>
        <v>57.3111371715667</v>
      </c>
      <c r="BE46" s="36" t="n">
        <f aca="false">BD46/BD45-1</f>
        <v>0.00218584444032266</v>
      </c>
      <c r="BF46" s="5" t="n">
        <f aca="false">BF45*(1+AY46)*(1+BA46)*(1-BE46)</f>
        <v>107.475016285626</v>
      </c>
      <c r="BG46" s="5"/>
      <c r="BH46" s="36" t="n">
        <f aca="false">T53/AG53</f>
        <v>0.0140079444435828</v>
      </c>
      <c r="BI46" s="5"/>
      <c r="BJ46" s="5"/>
      <c r="BK46" s="5"/>
      <c r="BL46" s="5"/>
      <c r="BM46" s="5"/>
      <c r="BN46" s="5"/>
      <c r="BO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5" t="n">
        <f aca="false">'High pensions'!Q47</f>
        <v>110236265.553244</v>
      </c>
      <c r="E47" s="8"/>
      <c r="F47" s="55" t="n">
        <f aca="false">'High pensions'!I47</f>
        <v>20036746.1557821</v>
      </c>
      <c r="G47" s="55" t="n">
        <f aca="false">'High pensions'!K47</f>
        <v>550453.43044446</v>
      </c>
      <c r="H47" s="55" t="n">
        <f aca="false">'High pensions'!V47</f>
        <v>3028432.36428681</v>
      </c>
      <c r="I47" s="55" t="n">
        <f aca="false">'High pensions'!M47</f>
        <v>17024.3329003443</v>
      </c>
      <c r="J47" s="55" t="n">
        <f aca="false">'High pensions'!W47</f>
        <v>93662.8566274279</v>
      </c>
      <c r="K47" s="8"/>
      <c r="L47" s="55" t="n">
        <f aca="false">'High pensions'!N47</f>
        <v>2566492.90084177</v>
      </c>
      <c r="M47" s="42"/>
      <c r="N47" s="55" t="n">
        <f aca="false">'High pensions'!L47</f>
        <v>867006.315677036</v>
      </c>
      <c r="O47" s="8"/>
      <c r="P47" s="55" t="n">
        <f aca="false">'High pensions'!X47</f>
        <v>18087556.8036976</v>
      </c>
      <c r="Q47" s="42"/>
      <c r="R47" s="55" t="n">
        <f aca="false">'High SIPA income'!G42</f>
        <v>20058533.0005573</v>
      </c>
      <c r="S47" s="42"/>
      <c r="T47" s="55" t="n">
        <f aca="false">'High SIPA income'!J42</f>
        <v>76695539.4347854</v>
      </c>
      <c r="U47" s="8"/>
      <c r="V47" s="55" t="n">
        <f aca="false">'High SIPA income'!F42</f>
        <v>145806.283359025</v>
      </c>
      <c r="W47" s="42"/>
      <c r="X47" s="55" t="n">
        <f aca="false">'High SIPA income'!M42</f>
        <v>366223.346679929</v>
      </c>
      <c r="Y47" s="8"/>
      <c r="Z47" s="8" t="n">
        <f aca="false">R47+V47-N47-L47-F47</f>
        <v>-3265906.08838456</v>
      </c>
      <c r="AA47" s="8"/>
      <c r="AB47" s="8" t="n">
        <f aca="false">T47-P47-D47</f>
        <v>-51628282.9221564</v>
      </c>
      <c r="AC47" s="23"/>
      <c r="AD47" s="8"/>
      <c r="AE47" s="8"/>
      <c r="AF47" s="8"/>
      <c r="AG47" s="8" t="n">
        <f aca="false">BF47/100*$AG$37</f>
        <v>5669304791.17174</v>
      </c>
      <c r="AH47" s="43" t="n">
        <f aca="false">(AG47-AG46)/AG46</f>
        <v>0.00454338545948958</v>
      </c>
      <c r="AI47" s="43"/>
      <c r="AJ47" s="43" t="n">
        <f aca="false">AB47/AG47</f>
        <v>-0.00910663385086513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1" t="n">
        <f aca="false">workers_and_wage_high!B35</f>
        <v>7107.91089995439</v>
      </c>
      <c r="BA47" s="43" t="n">
        <f aca="false">(AZ47-AZ46)/AZ46</f>
        <v>0.00655399948159065</v>
      </c>
      <c r="BB47" s="11" t="n">
        <f aca="false">BB45*2/4+BB49*2/4</f>
        <v>53</v>
      </c>
      <c r="BC47" s="48" t="n">
        <f aca="false">'Central scenario'!BC47</f>
        <v>11.3722743431335</v>
      </c>
      <c r="BD47" s="48" t="n">
        <f aca="false">'Central scenario'!BD47</f>
        <v>57.4361371715667</v>
      </c>
      <c r="BE47" s="43" t="n">
        <f aca="false">BD47/BD46-1</f>
        <v>0.00218107694540759</v>
      </c>
      <c r="BF47" s="7" t="n">
        <f aca="false">BF46*(1+AY47)*(1+BA47)*(1-BE47)</f>
        <v>107.963316711877</v>
      </c>
      <c r="BG47" s="7"/>
      <c r="BH47" s="43" t="n">
        <f aca="false">T54/AG54</f>
        <v>0.0118773534284187</v>
      </c>
      <c r="BI47" s="7"/>
      <c r="BJ47" s="7"/>
      <c r="BK47" s="7"/>
      <c r="BL47" s="7"/>
      <c r="BM47" s="7"/>
      <c r="BN47" s="7"/>
      <c r="BO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5" t="n">
        <f aca="false">'High pensions'!Q48</f>
        <v>111242004.182248</v>
      </c>
      <c r="E48" s="8"/>
      <c r="F48" s="55" t="n">
        <f aca="false">'High pensions'!I48</f>
        <v>20219551.056758</v>
      </c>
      <c r="G48" s="55" t="n">
        <f aca="false">'High pensions'!K48</f>
        <v>575466.762925067</v>
      </c>
      <c r="H48" s="55" t="n">
        <f aca="false">'High pensions'!V48</f>
        <v>3166048.33946889</v>
      </c>
      <c r="I48" s="55" t="n">
        <f aca="false">'High pensions'!M48</f>
        <v>17797.9411213938</v>
      </c>
      <c r="J48" s="55" t="n">
        <f aca="false">'High pensions'!W48</f>
        <v>97919.0208083162</v>
      </c>
      <c r="K48" s="8"/>
      <c r="L48" s="55" t="n">
        <f aca="false">'High pensions'!N48</f>
        <v>2518916.66907822</v>
      </c>
      <c r="M48" s="42"/>
      <c r="N48" s="55" t="n">
        <f aca="false">'High pensions'!L48</f>
        <v>876889.284082994</v>
      </c>
      <c r="O48" s="8"/>
      <c r="P48" s="55" t="n">
        <f aca="false">'High pensions'!X48</f>
        <v>17895056.6871312</v>
      </c>
      <c r="Q48" s="42"/>
      <c r="R48" s="55" t="n">
        <f aca="false">'High SIPA income'!G43</f>
        <v>17580166.9668046</v>
      </c>
      <c r="S48" s="42"/>
      <c r="T48" s="55" t="n">
        <f aca="false">'High SIPA income'!J43</f>
        <v>67219292.1005345</v>
      </c>
      <c r="U48" s="8"/>
      <c r="V48" s="55" t="n">
        <f aca="false">'High SIPA income'!F43</f>
        <v>144372.924929412</v>
      </c>
      <c r="W48" s="42"/>
      <c r="X48" s="55" t="n">
        <f aca="false">'High SIPA income'!M43</f>
        <v>362623.163553442</v>
      </c>
      <c r="Y48" s="8"/>
      <c r="Z48" s="8" t="n">
        <f aca="false">R48+V48-N48-L48-F48</f>
        <v>-5890817.11818525</v>
      </c>
      <c r="AA48" s="8"/>
      <c r="AB48" s="8" t="n">
        <f aca="false">T48-P48-D48</f>
        <v>-61917768.7688448</v>
      </c>
      <c r="AC48" s="23"/>
      <c r="AD48" s="8"/>
      <c r="AE48" s="8"/>
      <c r="AF48" s="8"/>
      <c r="AG48" s="8" t="n">
        <f aca="false">BF48/100*$AG$37</f>
        <v>5729693596.76853</v>
      </c>
      <c r="AH48" s="43" t="n">
        <f aca="false">(AG48-AG47)/AG47</f>
        <v>0.0106518890448132</v>
      </c>
      <c r="AI48" s="43"/>
      <c r="AJ48" s="43" t="n">
        <f aca="false">AB48/AG48</f>
        <v>-0.0108064711878774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1" t="n">
        <f aca="false">workers_and_wage_high!B36</f>
        <v>7175.77376185124</v>
      </c>
      <c r="BA48" s="43" t="n">
        <f aca="false">(AZ48-AZ47)/AZ47</f>
        <v>0.00954751161797517</v>
      </c>
      <c r="BB48" s="11" t="n">
        <f aca="false">BB45*1/4+BB49*3/4</f>
        <v>53</v>
      </c>
      <c r="BC48" s="48" t="n">
        <f aca="false">'Central scenario'!BC48</f>
        <v>11.3722743431335</v>
      </c>
      <c r="BD48" s="48" t="n">
        <f aca="false">'Central scenario'!BD48</f>
        <v>57.5611371715667</v>
      </c>
      <c r="BE48" s="43" t="n">
        <f aca="false">BD48/BD47-1</f>
        <v>0.00217633020177899</v>
      </c>
      <c r="BF48" s="7" t="n">
        <f aca="false">BF47*(1+AY48)*(1+BA48)*(1-BE48)</f>
        <v>109.113329982402</v>
      </c>
      <c r="BG48" s="7"/>
      <c r="BH48" s="43" t="n">
        <f aca="false">T55/AG55</f>
        <v>0.0139704263305188</v>
      </c>
      <c r="BI48" s="7"/>
      <c r="BJ48" s="7"/>
      <c r="BK48" s="7"/>
      <c r="BL48" s="7"/>
      <c r="BM48" s="7"/>
      <c r="BN48" s="7"/>
      <c r="BO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5" t="n">
        <f aca="false">'High pensions'!Q49</f>
        <v>112059812.45263</v>
      </c>
      <c r="E49" s="8"/>
      <c r="F49" s="55" t="n">
        <f aca="false">'High pensions'!I49</f>
        <v>20368197.3904805</v>
      </c>
      <c r="G49" s="55" t="n">
        <f aca="false">'High pensions'!K49</f>
        <v>598088.569864782</v>
      </c>
      <c r="H49" s="55" t="n">
        <f aca="false">'High pensions'!V49</f>
        <v>3290506.84673909</v>
      </c>
      <c r="I49" s="55" t="n">
        <f aca="false">'High pensions'!M49</f>
        <v>18497.5846349933</v>
      </c>
      <c r="J49" s="55" t="n">
        <f aca="false">'High pensions'!W49</f>
        <v>101768.252991931</v>
      </c>
      <c r="K49" s="8"/>
      <c r="L49" s="55" t="n">
        <f aca="false">'High pensions'!N49</f>
        <v>2567891.51036505</v>
      </c>
      <c r="M49" s="42"/>
      <c r="N49" s="55" t="n">
        <f aca="false">'High pensions'!L49</f>
        <v>885428.950621646</v>
      </c>
      <c r="O49" s="8"/>
      <c r="P49" s="55" t="n">
        <f aca="false">'High pensions'!X49</f>
        <v>18196170.0970718</v>
      </c>
      <c r="Q49" s="42"/>
      <c r="R49" s="55" t="n">
        <f aca="false">'High SIPA income'!G44</f>
        <v>21172682.2120846</v>
      </c>
      <c r="S49" s="42"/>
      <c r="T49" s="55" t="n">
        <f aca="false">'High SIPA income'!J44</f>
        <v>80955585.5102662</v>
      </c>
      <c r="U49" s="8"/>
      <c r="V49" s="55" t="n">
        <f aca="false">'High SIPA income'!F44</f>
        <v>144219.884460608</v>
      </c>
      <c r="W49" s="42"/>
      <c r="X49" s="55" t="n">
        <f aca="false">'High SIPA income'!M44</f>
        <v>362238.770018597</v>
      </c>
      <c r="Y49" s="8"/>
      <c r="Z49" s="8" t="n">
        <f aca="false">R49+V49-N49-L49-F49</f>
        <v>-2504615.75492199</v>
      </c>
      <c r="AA49" s="8"/>
      <c r="AB49" s="8" t="n">
        <f aca="false">T49-P49-D49</f>
        <v>-49300397.039436</v>
      </c>
      <c r="AC49" s="23"/>
      <c r="AD49" s="8"/>
      <c r="AE49" s="8"/>
      <c r="AF49" s="8"/>
      <c r="AG49" s="8" t="n">
        <f aca="false">BF49/100*$AG$37</f>
        <v>5800089784.75673</v>
      </c>
      <c r="AH49" s="43" t="n">
        <f aca="false">(AG49-AG48)/AG48</f>
        <v>0.0122862046284476</v>
      </c>
      <c r="AI49" s="43" t="n">
        <f aca="false">(AG49-AG45)/AG45</f>
        <v>0.0387339042892756</v>
      </c>
      <c r="AJ49" s="43" t="n">
        <f aca="false">AB49/AG49</f>
        <v>-0.00849993687494336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1" t="n">
        <f aca="false">workers_and_wage_high!B37</f>
        <v>7243.74359730024</v>
      </c>
      <c r="BA49" s="43" t="n">
        <f aca="false">(AZ49-AZ48)/AZ48</f>
        <v>0.00947212631066315</v>
      </c>
      <c r="BB49" s="11" t="n">
        <v>53</v>
      </c>
      <c r="BC49" s="48" t="n">
        <f aca="false">'Central scenario'!BC49</f>
        <v>11.3722743431335</v>
      </c>
      <c r="BD49" s="48" t="n">
        <f aca="false">'Central scenario'!BD49</f>
        <v>57.6861371715667</v>
      </c>
      <c r="BE49" s="43" t="n">
        <f aca="false">BD49/BD48-1</f>
        <v>0.00217160407424588</v>
      </c>
      <c r="BF49" s="7" t="n">
        <f aca="false">BF48*(1+AY49)*(1+BA49)*(1-BE49)</f>
        <v>110.453918682257</v>
      </c>
      <c r="BG49" s="7"/>
      <c r="BH49" s="43" t="n">
        <f aca="false">T56/AG56</f>
        <v>0.0119137382273075</v>
      </c>
      <c r="BI49" s="7"/>
      <c r="BJ49" s="7"/>
      <c r="BK49" s="7"/>
      <c r="BL49" s="7"/>
      <c r="BM49" s="7"/>
      <c r="BN49" s="7"/>
      <c r="BO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4" t="n">
        <f aca="false">'High pensions'!Q50</f>
        <v>113446590.174566</v>
      </c>
      <c r="E50" s="6"/>
      <c r="F50" s="54" t="n">
        <f aca="false">'High pensions'!I50</f>
        <v>20620260.6570422</v>
      </c>
      <c r="G50" s="54" t="n">
        <f aca="false">'High pensions'!K50</f>
        <v>625312.439820971</v>
      </c>
      <c r="H50" s="54" t="n">
        <f aca="false">'High pensions'!V50</f>
        <v>3440284.54689783</v>
      </c>
      <c r="I50" s="54" t="n">
        <f aca="false">'High pensions'!M50</f>
        <v>19339.5599944632</v>
      </c>
      <c r="J50" s="54" t="n">
        <f aca="false">'High pensions'!W50</f>
        <v>106400.552996841</v>
      </c>
      <c r="K50" s="6"/>
      <c r="L50" s="54" t="n">
        <f aca="false">'High pensions'!N50</f>
        <v>3100828.47338878</v>
      </c>
      <c r="M50" s="35"/>
      <c r="N50" s="54" t="n">
        <f aca="false">'High pensions'!L50</f>
        <v>899431.987432674</v>
      </c>
      <c r="O50" s="6"/>
      <c r="P50" s="54" t="n">
        <f aca="false">'High pensions'!X50</f>
        <v>21038623.1086481</v>
      </c>
      <c r="Q50" s="35"/>
      <c r="R50" s="54" t="n">
        <f aca="false">'High SIPA income'!G45</f>
        <v>17923288.7830877</v>
      </c>
      <c r="S50" s="35"/>
      <c r="T50" s="54" t="n">
        <f aca="false">'High SIPA income'!J45</f>
        <v>68531248.1040444</v>
      </c>
      <c r="U50" s="6"/>
      <c r="V50" s="54" t="n">
        <f aca="false">'High SIPA income'!F45</f>
        <v>143389.813212293</v>
      </c>
      <c r="W50" s="35"/>
      <c r="X50" s="54" t="n">
        <f aca="false">'High SIPA income'!M45</f>
        <v>360153.870359011</v>
      </c>
      <c r="Y50" s="6"/>
      <c r="Z50" s="6" t="n">
        <f aca="false">R50+V50-N50-L50-F50</f>
        <v>-6553842.52156366</v>
      </c>
      <c r="AA50" s="6"/>
      <c r="AB50" s="6" t="n">
        <f aca="false">T50-P50-D50</f>
        <v>-65953965.1791699</v>
      </c>
      <c r="AC50" s="23"/>
      <c r="AD50" s="6"/>
      <c r="AE50" s="6"/>
      <c r="AF50" s="6"/>
      <c r="AG50" s="6" t="n">
        <f aca="false">BF50/100*$AG$37</f>
        <v>5853371199.36321</v>
      </c>
      <c r="AH50" s="36" t="n">
        <f aca="false">(AG50-AG49)/AG49</f>
        <v>0.00918630858896513</v>
      </c>
      <c r="AI50" s="36"/>
      <c r="AJ50" s="36" t="n">
        <f aca="false">AB50/AG50</f>
        <v>-0.0112676888126188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0" t="n">
        <f aca="false">workers_and_wage_high!B38</f>
        <v>7325.72738734605</v>
      </c>
      <c r="BA50" s="36" t="n">
        <f aca="false">(AZ50-AZ49)/AZ49</f>
        <v>0.0113178757564476</v>
      </c>
      <c r="BB50" s="10" t="n">
        <f aca="false">BB49*3/4+BB53*1/4</f>
        <v>53</v>
      </c>
      <c r="BC50" s="41" t="n">
        <f aca="false">'Central scenario'!BC50</f>
        <v>11.3722743431335</v>
      </c>
      <c r="BD50" s="41" t="n">
        <f aca="false">'Central scenario'!BD50</f>
        <v>57.6861371715667</v>
      </c>
      <c r="BE50" s="36" t="n">
        <f aca="false">BD50/BD49-1</f>
        <v>0</v>
      </c>
      <c r="BF50" s="5" t="n">
        <f aca="false">BF49*(1+AY50)*(1+BA50)*(1-BE50)</f>
        <v>111.468582464133</v>
      </c>
      <c r="BG50" s="5"/>
      <c r="BH50" s="36" t="n">
        <f aca="false">T57/AG57</f>
        <v>0.0139736511893259</v>
      </c>
      <c r="BI50" s="5"/>
      <c r="BJ50" s="5"/>
      <c r="BK50" s="5"/>
      <c r="BL50" s="5"/>
      <c r="BM50" s="5"/>
      <c r="BN50" s="5"/>
      <c r="BO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5" t="n">
        <f aca="false">'High pensions'!Q51</f>
        <v>114756148.597668</v>
      </c>
      <c r="E51" s="8"/>
      <c r="F51" s="55" t="n">
        <f aca="false">'High pensions'!I51</f>
        <v>20858288.4019788</v>
      </c>
      <c r="G51" s="55" t="n">
        <f aca="false">'High pensions'!K51</f>
        <v>653625.285374836</v>
      </c>
      <c r="H51" s="55" t="n">
        <f aca="false">'High pensions'!V51</f>
        <v>3596053.46949524</v>
      </c>
      <c r="I51" s="55" t="n">
        <f aca="false">'High pensions'!M51</f>
        <v>20215.2150115928</v>
      </c>
      <c r="J51" s="55" t="n">
        <f aca="false">'High pensions'!W51</f>
        <v>111218.14854109</v>
      </c>
      <c r="K51" s="8"/>
      <c r="L51" s="55" t="n">
        <f aca="false">'High pensions'!N51</f>
        <v>2565715.25019184</v>
      </c>
      <c r="M51" s="42"/>
      <c r="N51" s="55" t="n">
        <f aca="false">'High pensions'!L51</f>
        <v>912463.215173934</v>
      </c>
      <c r="O51" s="8"/>
      <c r="P51" s="55" t="n">
        <f aca="false">'High pensions'!X51</f>
        <v>18333612.0198566</v>
      </c>
      <c r="Q51" s="42"/>
      <c r="R51" s="55" t="n">
        <f aca="false">'High SIPA income'!G46</f>
        <v>21354382.4278113</v>
      </c>
      <c r="S51" s="42"/>
      <c r="T51" s="55" t="n">
        <f aca="false">'High SIPA income'!J46</f>
        <v>81650332.033364</v>
      </c>
      <c r="U51" s="8"/>
      <c r="V51" s="55" t="n">
        <f aca="false">'High SIPA income'!F46</f>
        <v>147613.727505431</v>
      </c>
      <c r="W51" s="42"/>
      <c r="X51" s="55" t="n">
        <f aca="false">'High SIPA income'!M46</f>
        <v>370763.125275094</v>
      </c>
      <c r="Y51" s="8"/>
      <c r="Z51" s="8" t="n">
        <f aca="false">R51+V51-N51-L51-F51</f>
        <v>-2834470.71202783</v>
      </c>
      <c r="AA51" s="8"/>
      <c r="AB51" s="8" t="n">
        <f aca="false">T51-P51-D51</f>
        <v>-51439428.584161</v>
      </c>
      <c r="AC51" s="23"/>
      <c r="AD51" s="8"/>
      <c r="AE51" s="8"/>
      <c r="AF51" s="8"/>
      <c r="AG51" s="8" t="n">
        <f aca="false">BF51/100*$AG$37</f>
        <v>5903251496.45009</v>
      </c>
      <c r="AH51" s="43" t="n">
        <f aca="false">(AG51-AG50)/AG50</f>
        <v>0.0085216357186273</v>
      </c>
      <c r="AI51" s="43"/>
      <c r="AJ51" s="43" t="n">
        <f aca="false">AB51/AG51</f>
        <v>-0.00871374506322389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1" t="n">
        <f aca="false">workers_and_wage_high!B39</f>
        <v>7363.4327521854</v>
      </c>
      <c r="BA51" s="43" t="n">
        <f aca="false">(AZ51-AZ50)/AZ50</f>
        <v>0.00514697897501382</v>
      </c>
      <c r="BB51" s="11" t="n">
        <f aca="false">BB49*2/4+BB53*2/4</f>
        <v>53</v>
      </c>
      <c r="BC51" s="48" t="n">
        <f aca="false">'Central scenario'!BC51</f>
        <v>11.3722743431335</v>
      </c>
      <c r="BD51" s="48" t="n">
        <f aca="false">'Central scenario'!BD51</f>
        <v>57.6861371715667</v>
      </c>
      <c r="BE51" s="43" t="n">
        <f aca="false">BD51/BD50-1</f>
        <v>0</v>
      </c>
      <c r="BF51" s="7" t="n">
        <f aca="false">BF50*(1+AY51)*(1+BA51)*(1-BE51)</f>
        <v>112.418477117964</v>
      </c>
      <c r="BG51" s="7"/>
      <c r="BH51" s="43" t="n">
        <f aca="false">T58/AG58</f>
        <v>0.0119394403345889</v>
      </c>
      <c r="BI51" s="7"/>
      <c r="BJ51" s="7"/>
      <c r="BK51" s="7"/>
      <c r="BL51" s="7"/>
      <c r="BM51" s="7"/>
      <c r="BN51" s="7"/>
      <c r="BO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5" t="n">
        <f aca="false">'High pensions'!Q52</f>
        <v>116074273.46681</v>
      </c>
      <c r="E52" s="8"/>
      <c r="F52" s="55" t="n">
        <f aca="false">'High pensions'!I52</f>
        <v>21097873.1998859</v>
      </c>
      <c r="G52" s="55" t="n">
        <f aca="false">'High pensions'!K52</f>
        <v>684348.576641731</v>
      </c>
      <c r="H52" s="55" t="n">
        <f aca="false">'High pensions'!V52</f>
        <v>3765083.95320927</v>
      </c>
      <c r="I52" s="55" t="n">
        <f aca="false">'High pensions'!M52</f>
        <v>21165.419896136</v>
      </c>
      <c r="J52" s="55" t="n">
        <f aca="false">'High pensions'!W52</f>
        <v>116445.895460081</v>
      </c>
      <c r="K52" s="8"/>
      <c r="L52" s="55" t="n">
        <f aca="false">'High pensions'!N52</f>
        <v>2545484.92928164</v>
      </c>
      <c r="M52" s="42"/>
      <c r="N52" s="55" t="n">
        <f aca="false">'High pensions'!L52</f>
        <v>924685.267812677</v>
      </c>
      <c r="O52" s="8"/>
      <c r="P52" s="55" t="n">
        <f aca="false">'High pensions'!X52</f>
        <v>18295878.9160125</v>
      </c>
      <c r="Q52" s="42"/>
      <c r="R52" s="55" t="n">
        <f aca="false">'High SIPA income'!G47</f>
        <v>18558726.393948</v>
      </c>
      <c r="S52" s="42"/>
      <c r="T52" s="55" t="n">
        <f aca="false">'High SIPA income'!J47</f>
        <v>70960898.8836265</v>
      </c>
      <c r="U52" s="8"/>
      <c r="V52" s="55" t="n">
        <f aca="false">'High SIPA income'!F47</f>
        <v>147489.328147656</v>
      </c>
      <c r="W52" s="42"/>
      <c r="X52" s="55" t="n">
        <f aca="false">'High SIPA income'!M47</f>
        <v>370450.669953692</v>
      </c>
      <c r="Y52" s="8"/>
      <c r="Z52" s="8" t="n">
        <f aca="false">R52+V52-N52-L52-F52</f>
        <v>-5861827.6748846</v>
      </c>
      <c r="AA52" s="8"/>
      <c r="AB52" s="8" t="n">
        <f aca="false">T52-P52-D52</f>
        <v>-63409253.4991959</v>
      </c>
      <c r="AC52" s="23"/>
      <c r="AD52" s="8"/>
      <c r="AE52" s="8"/>
      <c r="AF52" s="8"/>
      <c r="AG52" s="8" t="n">
        <f aca="false">BF52/100*$AG$37</f>
        <v>5993107157.04395</v>
      </c>
      <c r="AH52" s="43" t="n">
        <f aca="false">(AG52-AG51)/AG51</f>
        <v>0.0152213844603933</v>
      </c>
      <c r="AI52" s="43"/>
      <c r="AJ52" s="43" t="n">
        <f aca="false">AB52/AG52</f>
        <v>-0.0105803637141159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1" t="n">
        <f aca="false">workers_and_wage_high!B40</f>
        <v>7392.4212470608</v>
      </c>
      <c r="BA52" s="43" t="n">
        <f aca="false">(AZ52-AZ51)/AZ51</f>
        <v>0.00393681803732083</v>
      </c>
      <c r="BB52" s="11" t="n">
        <f aca="false">BB49*1/4+BB53*3/4</f>
        <v>53</v>
      </c>
      <c r="BC52" s="48" t="n">
        <f aca="false">'Central scenario'!BC52</f>
        <v>11.3722743431335</v>
      </c>
      <c r="BD52" s="48" t="n">
        <f aca="false">'Central scenario'!BD52</f>
        <v>57.6861371715667</v>
      </c>
      <c r="BE52" s="43" t="n">
        <f aca="false">BD52/BD51-1</f>
        <v>0</v>
      </c>
      <c r="BF52" s="7" t="n">
        <f aca="false">BF51*(1+AY52)*(1+BA52)*(1-BE52)</f>
        <v>114.129641978628</v>
      </c>
      <c r="BG52" s="7"/>
      <c r="BH52" s="43" t="n">
        <f aca="false">T59/AG59</f>
        <v>0.0140687574092815</v>
      </c>
      <c r="BI52" s="7"/>
      <c r="BJ52" s="7"/>
      <c r="BK52" s="7"/>
      <c r="BL52" s="7"/>
      <c r="BM52" s="7"/>
      <c r="BN52" s="7"/>
      <c r="BO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5" t="n">
        <f aca="false">'High pensions'!Q53</f>
        <v>117010250.06328</v>
      </c>
      <c r="E53" s="8"/>
      <c r="F53" s="55" t="n">
        <f aca="false">'High pensions'!I53</f>
        <v>21267998.02566</v>
      </c>
      <c r="G53" s="55" t="n">
        <f aca="false">'High pensions'!K53</f>
        <v>750899.559969547</v>
      </c>
      <c r="H53" s="55" t="n">
        <f aca="false">'High pensions'!V53</f>
        <v>4131227.82776435</v>
      </c>
      <c r="I53" s="55" t="n">
        <f aca="false">'High pensions'!M53</f>
        <v>23223.6977310169</v>
      </c>
      <c r="J53" s="55" t="n">
        <f aca="false">'High pensions'!W53</f>
        <v>127769.932817454</v>
      </c>
      <c r="K53" s="8"/>
      <c r="L53" s="55" t="n">
        <f aca="false">'High pensions'!N53</f>
        <v>2604623.11034952</v>
      </c>
      <c r="M53" s="42"/>
      <c r="N53" s="55" t="n">
        <f aca="false">'High pensions'!L53</f>
        <v>934613.355346471</v>
      </c>
      <c r="O53" s="8"/>
      <c r="P53" s="55" t="n">
        <f aca="false">'High pensions'!X53</f>
        <v>18657368.6270564</v>
      </c>
      <c r="Q53" s="42"/>
      <c r="R53" s="55" t="n">
        <f aca="false">'High SIPA income'!G48</f>
        <v>22197345.2876811</v>
      </c>
      <c r="S53" s="42"/>
      <c r="T53" s="55" t="n">
        <f aca="false">'High SIPA income'!J48</f>
        <v>84873473.5891002</v>
      </c>
      <c r="U53" s="8"/>
      <c r="V53" s="55" t="n">
        <f aca="false">'High SIPA income'!F48</f>
        <v>149542.383660338</v>
      </c>
      <c r="W53" s="42"/>
      <c r="X53" s="55" t="n">
        <f aca="false">'High SIPA income'!M48</f>
        <v>375607.35348922</v>
      </c>
      <c r="Y53" s="8"/>
      <c r="Z53" s="8" t="n">
        <f aca="false">R53+V53-N53-L53-F53</f>
        <v>-2460346.82001453</v>
      </c>
      <c r="AA53" s="8"/>
      <c r="AB53" s="8" t="n">
        <f aca="false">T53-P53-D53</f>
        <v>-50794145.1012362</v>
      </c>
      <c r="AC53" s="23"/>
      <c r="AD53" s="8"/>
      <c r="AE53" s="8"/>
      <c r="AF53" s="8"/>
      <c r="AG53" s="8" t="n">
        <f aca="false">BF53/100*$AG$37</f>
        <v>6058952755.76866</v>
      </c>
      <c r="AH53" s="43" t="n">
        <f aca="false">(AG53-AG52)/AG52</f>
        <v>0.0109868882700222</v>
      </c>
      <c r="AI53" s="43" t="n">
        <f aca="false">(AG53-AG49)/AG49</f>
        <v>0.0446308558347232</v>
      </c>
      <c r="AJ53" s="43" t="n">
        <f aca="false">AB53/AG53</f>
        <v>-0.00838332087222098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1" t="n">
        <f aca="false">workers_and_wage_high!B41</f>
        <v>7458.4209885604</v>
      </c>
      <c r="BA53" s="43" t="n">
        <f aca="false">(AZ53-AZ52)/AZ52</f>
        <v>0.00892802767778443</v>
      </c>
      <c r="BB53" s="7" t="n">
        <v>53</v>
      </c>
      <c r="BC53" s="48" t="n">
        <f aca="false">'Central scenario'!BC53</f>
        <v>11.3722743431335</v>
      </c>
      <c r="BD53" s="48" t="n">
        <f aca="false">'Central scenario'!BD53</f>
        <v>57.6861371715667</v>
      </c>
      <c r="BE53" s="43" t="n">
        <f aca="false">BD53/BD52-1</f>
        <v>0</v>
      </c>
      <c r="BF53" s="7" t="n">
        <f aca="false">BF52*(1+AY53)*(1+BA53)*(1-BE53)</f>
        <v>115.383571603345</v>
      </c>
      <c r="BG53" s="7"/>
      <c r="BH53" s="43" t="n">
        <f aca="false">T60/AG60</f>
        <v>0.012009402741306</v>
      </c>
      <c r="BI53" s="7"/>
      <c r="BJ53" s="7"/>
      <c r="BK53" s="7"/>
      <c r="BL53" s="7"/>
      <c r="BM53" s="7"/>
      <c r="BN53" s="7"/>
      <c r="BO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4" t="n">
        <f aca="false">'High pensions'!Q54</f>
        <v>118038633.54302</v>
      </c>
      <c r="E54" s="6"/>
      <c r="F54" s="54" t="n">
        <f aca="false">'High pensions'!I54</f>
        <v>21454918.8963093</v>
      </c>
      <c r="G54" s="54" t="n">
        <f aca="false">'High pensions'!K54</f>
        <v>812586.582914179</v>
      </c>
      <c r="H54" s="54" t="n">
        <f aca="false">'High pensions'!V54</f>
        <v>4470611.62739147</v>
      </c>
      <c r="I54" s="54" t="n">
        <f aca="false">'High pensions'!M54</f>
        <v>25131.5438014696</v>
      </c>
      <c r="J54" s="54" t="n">
        <f aca="false">'High pensions'!W54</f>
        <v>138266.33899149</v>
      </c>
      <c r="K54" s="6"/>
      <c r="L54" s="54" t="n">
        <f aca="false">'High pensions'!N54</f>
        <v>3180546.33599003</v>
      </c>
      <c r="M54" s="35"/>
      <c r="N54" s="54" t="n">
        <f aca="false">'High pensions'!L54</f>
        <v>945312.370109748</v>
      </c>
      <c r="O54" s="6"/>
      <c r="P54" s="54" t="n">
        <f aca="false">'High pensions'!X54</f>
        <v>21704699.8052367</v>
      </c>
      <c r="Q54" s="35"/>
      <c r="R54" s="54" t="n">
        <f aca="false">'High SIPA income'!G49</f>
        <v>18994151.2133309</v>
      </c>
      <c r="S54" s="35"/>
      <c r="T54" s="54" t="n">
        <f aca="false">'High SIPA income'!J49</f>
        <v>72625783.4195465</v>
      </c>
      <c r="U54" s="6"/>
      <c r="V54" s="54" t="n">
        <f aca="false">'High SIPA income'!F49</f>
        <v>148479.028865347</v>
      </c>
      <c r="W54" s="35"/>
      <c r="X54" s="54" t="n">
        <f aca="false">'High SIPA income'!M49</f>
        <v>372936.512817897</v>
      </c>
      <c r="Y54" s="6"/>
      <c r="Z54" s="6" t="n">
        <f aca="false">R54+V54-N54-L54-F54</f>
        <v>-6438147.36021281</v>
      </c>
      <c r="AA54" s="6"/>
      <c r="AB54" s="6" t="n">
        <f aca="false">T54-P54-D54</f>
        <v>-67117549.9287099</v>
      </c>
      <c r="AC54" s="23"/>
      <c r="AD54" s="6"/>
      <c r="AE54" s="6"/>
      <c r="AF54" s="6"/>
      <c r="AG54" s="6" t="n">
        <f aca="false">BF54/100*$AG$37</f>
        <v>6114643624.71327</v>
      </c>
      <c r="AH54" s="36" t="n">
        <f aca="false">(AG54-AG53)/AG53</f>
        <v>0.00919150077405458</v>
      </c>
      <c r="AI54" s="36"/>
      <c r="AJ54" s="36" t="n">
        <f aca="false">AB54/AG54</f>
        <v>-0.0109765268506318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0" t="n">
        <f aca="false">workers_and_wage_high!B42</f>
        <v>7504.96739609413</v>
      </c>
      <c r="BA54" s="36" t="n">
        <f aca="false">(AZ54-AZ53)/AZ53</f>
        <v>0.006240785764858</v>
      </c>
      <c r="BB54" s="41"/>
      <c r="BC54" s="41"/>
      <c r="BD54" s="41"/>
      <c r="BE54" s="41"/>
      <c r="BF54" s="5" t="n">
        <f aca="false">BF53*(1+AY54)*(1+BA54)*(1-BE54)</f>
        <v>116.44411979105</v>
      </c>
      <c r="BG54" s="5"/>
      <c r="BH54" s="36" t="n">
        <f aca="false">T61/AG61</f>
        <v>0.014117214647006</v>
      </c>
      <c r="BI54" s="5"/>
      <c r="BJ54" s="5"/>
      <c r="BK54" s="5"/>
      <c r="BL54" s="5"/>
      <c r="BM54" s="5"/>
      <c r="BN54" s="5"/>
      <c r="BO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5" t="n">
        <f aca="false">'High pensions'!Q55</f>
        <v>118800140.784421</v>
      </c>
      <c r="E55" s="8"/>
      <c r="F55" s="55" t="n">
        <f aca="false">'High pensions'!I55</f>
        <v>21593331.8515665</v>
      </c>
      <c r="G55" s="55" t="n">
        <f aca="false">'High pensions'!K55</f>
        <v>898551.11668381</v>
      </c>
      <c r="H55" s="55" t="n">
        <f aca="false">'High pensions'!V55</f>
        <v>4943563.12855401</v>
      </c>
      <c r="I55" s="55" t="n">
        <f aca="false">'High pensions'!M55</f>
        <v>27790.2407221795</v>
      </c>
      <c r="J55" s="55" t="n">
        <f aca="false">'High pensions'!W55</f>
        <v>152893.705006824</v>
      </c>
      <c r="K55" s="8"/>
      <c r="L55" s="55" t="n">
        <f aca="false">'High pensions'!N55</f>
        <v>2627222.32554553</v>
      </c>
      <c r="M55" s="42"/>
      <c r="N55" s="55" t="n">
        <f aca="false">'High pensions'!L55</f>
        <v>954339.115672689</v>
      </c>
      <c r="O55" s="8"/>
      <c r="P55" s="55" t="n">
        <f aca="false">'High pensions'!X55</f>
        <v>18883161.3754153</v>
      </c>
      <c r="Q55" s="42"/>
      <c r="R55" s="55" t="n">
        <f aca="false">'High SIPA income'!G50</f>
        <v>22589522.7792579</v>
      </c>
      <c r="S55" s="42"/>
      <c r="T55" s="55" t="n">
        <f aca="false">'High SIPA income'!J50</f>
        <v>86372998.2188339</v>
      </c>
      <c r="U55" s="8"/>
      <c r="V55" s="55" t="n">
        <f aca="false">'High SIPA income'!F50</f>
        <v>150243.663784313</v>
      </c>
      <c r="W55" s="42"/>
      <c r="X55" s="55" t="n">
        <f aca="false">'High SIPA income'!M50</f>
        <v>377368.766975976</v>
      </c>
      <c r="Y55" s="8"/>
      <c r="Z55" s="8" t="n">
        <f aca="false">R55+V55-N55-L55-F55</f>
        <v>-2435126.8497425</v>
      </c>
      <c r="AA55" s="8"/>
      <c r="AB55" s="8" t="n">
        <f aca="false">T55-P55-D55</f>
        <v>-51310303.9410019</v>
      </c>
      <c r="AC55" s="23"/>
      <c r="AD55" s="8"/>
      <c r="AE55" s="8"/>
      <c r="AF55" s="8"/>
      <c r="AG55" s="8" t="n">
        <f aca="false">BF55/100*$AG$37</f>
        <v>6182559943.08131</v>
      </c>
      <c r="AH55" s="43" t="n">
        <f aca="false">(AG55-AG54)/AG54</f>
        <v>0.0111071589018774</v>
      </c>
      <c r="AI55" s="43"/>
      <c r="AJ55" s="43" t="n">
        <f aca="false">AB55/AG55</f>
        <v>-0.00829920039811689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1" t="n">
        <f aca="false">workers_and_wage_high!B43</f>
        <v>7562.58278983347</v>
      </c>
      <c r="BA55" s="43" t="n">
        <f aca="false">(AZ55-AZ54)/AZ54</f>
        <v>0.00767696789320218</v>
      </c>
      <c r="BB55" s="48"/>
      <c r="BC55" s="48"/>
      <c r="BD55" s="48"/>
      <c r="BE55" s="48"/>
      <c r="BF55" s="7" t="n">
        <f aca="false">BF54*(1+AY55)*(1+BA55)*(1-BE55)</f>
        <v>117.737483132759</v>
      </c>
      <c r="BG55" s="7"/>
      <c r="BH55" s="43" t="n">
        <f aca="false">T62/AG62</f>
        <v>0.0120736891157663</v>
      </c>
      <c r="BI55" s="7"/>
      <c r="BJ55" s="7"/>
      <c r="BK55" s="7"/>
      <c r="BL55" s="7"/>
      <c r="BM55" s="7"/>
      <c r="BN55" s="7"/>
      <c r="BO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5" t="n">
        <f aca="false">'High pensions'!Q56</f>
        <v>119360371.512863</v>
      </c>
      <c r="E56" s="8"/>
      <c r="F56" s="55" t="n">
        <f aca="false">'High pensions'!I56</f>
        <v>21695160.4180381</v>
      </c>
      <c r="G56" s="55" t="n">
        <f aca="false">'High pensions'!K56</f>
        <v>952344.415045809</v>
      </c>
      <c r="H56" s="55" t="n">
        <f aca="false">'High pensions'!V56</f>
        <v>5239517.98455277</v>
      </c>
      <c r="I56" s="55" t="n">
        <f aca="false">'High pensions'!M56</f>
        <v>29453.9509807982</v>
      </c>
      <c r="J56" s="55" t="n">
        <f aca="false">'High pensions'!W56</f>
        <v>162046.947975859</v>
      </c>
      <c r="K56" s="8"/>
      <c r="L56" s="55" t="n">
        <f aca="false">'High pensions'!N56</f>
        <v>2598911.77112862</v>
      </c>
      <c r="M56" s="42"/>
      <c r="N56" s="55" t="n">
        <f aca="false">'High pensions'!L56</f>
        <v>960702.434887283</v>
      </c>
      <c r="O56" s="8"/>
      <c r="P56" s="55" t="n">
        <f aca="false">'High pensions'!X56</f>
        <v>18771266.8787992</v>
      </c>
      <c r="Q56" s="42"/>
      <c r="R56" s="55" t="n">
        <f aca="false">'High SIPA income'!G51</f>
        <v>19446779.252147</v>
      </c>
      <c r="S56" s="42"/>
      <c r="T56" s="55" t="n">
        <f aca="false">'High SIPA income'!J51</f>
        <v>74356445.9560012</v>
      </c>
      <c r="U56" s="8"/>
      <c r="V56" s="55" t="n">
        <f aca="false">'High SIPA income'!F51</f>
        <v>148523.744804435</v>
      </c>
      <c r="W56" s="42"/>
      <c r="X56" s="55" t="n">
        <f aca="false">'High SIPA income'!M51</f>
        <v>373048.826364924</v>
      </c>
      <c r="Y56" s="8"/>
      <c r="Z56" s="8" t="n">
        <f aca="false">R56+V56-N56-L56-F56</f>
        <v>-5659471.62710259</v>
      </c>
      <c r="AA56" s="8"/>
      <c r="AB56" s="8" t="n">
        <f aca="false">T56-P56-D56</f>
        <v>-63775192.4356611</v>
      </c>
      <c r="AC56" s="23"/>
      <c r="AD56" s="8"/>
      <c r="AE56" s="8"/>
      <c r="AF56" s="8"/>
      <c r="AG56" s="8" t="n">
        <f aca="false">BF56/100*$AG$37</f>
        <v>6241235499.49829</v>
      </c>
      <c r="AH56" s="43" t="n">
        <f aca="false">(AG56-AG55)/AG55</f>
        <v>0.00949049535421707</v>
      </c>
      <c r="AI56" s="43"/>
      <c r="AJ56" s="43" t="n">
        <f aca="false">AB56/AG56</f>
        <v>-0.0102183602014037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1" t="n">
        <f aca="false">workers_and_wage_high!B44</f>
        <v>7600.23259947471</v>
      </c>
      <c r="BA56" s="43" t="n">
        <f aca="false">(AZ56-AZ55)/AZ55</f>
        <v>0.00497843272431337</v>
      </c>
      <c r="BB56" s="48"/>
      <c r="BC56" s="48"/>
      <c r="BD56" s="48"/>
      <c r="BE56" s="48"/>
      <c r="BF56" s="7" t="n">
        <f aca="false">BF55*(1+AY56)*(1+BA56)*(1-BE56)</f>
        <v>118.854870169447</v>
      </c>
      <c r="BG56" s="7"/>
      <c r="BH56" s="43" t="n">
        <f aca="false">T63/AG63</f>
        <v>0.014187513797698</v>
      </c>
      <c r="BI56" s="7"/>
      <c r="BJ56" s="7"/>
      <c r="BK56" s="7"/>
      <c r="BL56" s="7"/>
      <c r="BM56" s="7"/>
      <c r="BN56" s="7"/>
      <c r="BO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5" t="n">
        <f aca="false">'High pensions'!Q57</f>
        <v>120230305.287979</v>
      </c>
      <c r="E57" s="8"/>
      <c r="F57" s="55" t="n">
        <f aca="false">'High pensions'!I57</f>
        <v>21853281.1792673</v>
      </c>
      <c r="G57" s="55" t="n">
        <f aca="false">'High pensions'!K57</f>
        <v>1027426.12025685</v>
      </c>
      <c r="H57" s="55" t="n">
        <f aca="false">'High pensions'!V57</f>
        <v>5652595.37393947</v>
      </c>
      <c r="I57" s="55" t="n">
        <f aca="false">'High pensions'!M57</f>
        <v>31776.0655749543</v>
      </c>
      <c r="J57" s="55" t="n">
        <f aca="false">'High pensions'!W57</f>
        <v>174822.537338335</v>
      </c>
      <c r="K57" s="8"/>
      <c r="L57" s="55" t="n">
        <f aca="false">'High pensions'!N57</f>
        <v>2642172.21699679</v>
      </c>
      <c r="M57" s="42"/>
      <c r="N57" s="55" t="n">
        <f aca="false">'High pensions'!L57</f>
        <v>971299.73275391</v>
      </c>
      <c r="O57" s="8"/>
      <c r="P57" s="55" t="n">
        <f aca="false">'High pensions'!X57</f>
        <v>19054048.7442145</v>
      </c>
      <c r="Q57" s="42"/>
      <c r="R57" s="55" t="n">
        <f aca="false">'High SIPA income'!G52</f>
        <v>23098555.1093986</v>
      </c>
      <c r="S57" s="42"/>
      <c r="T57" s="55" t="n">
        <f aca="false">'High SIPA income'!J52</f>
        <v>88319327.4518244</v>
      </c>
      <c r="U57" s="8"/>
      <c r="V57" s="55" t="n">
        <f aca="false">'High SIPA income'!F52</f>
        <v>154161.806585412</v>
      </c>
      <c r="W57" s="42"/>
      <c r="X57" s="55" t="n">
        <f aca="false">'High SIPA income'!M52</f>
        <v>387210.012060421</v>
      </c>
      <c r="Y57" s="8"/>
      <c r="Z57" s="8" t="n">
        <f aca="false">R57+V57-N57-L57-F57</f>
        <v>-2214036.21303402</v>
      </c>
      <c r="AA57" s="8"/>
      <c r="AB57" s="8" t="n">
        <f aca="false">T57-P57-D57</f>
        <v>-50965026.5803696</v>
      </c>
      <c r="AC57" s="23"/>
      <c r="AD57" s="8"/>
      <c r="AE57" s="8"/>
      <c r="AF57" s="8"/>
      <c r="AG57" s="8" t="n">
        <f aca="false">BF57/100*$AG$37</f>
        <v>6320418783.55237</v>
      </c>
      <c r="AH57" s="43" t="n">
        <f aca="false">(AG57-AG56)/AG56</f>
        <v>0.0126871168473683</v>
      </c>
      <c r="AI57" s="43" t="n">
        <f aca="false">(AG57-AG53)/AG53</f>
        <v>0.0431536667016872</v>
      </c>
      <c r="AJ57" s="43" t="n">
        <f aca="false">AB57/AG57</f>
        <v>-0.00806355216730194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1" t="n">
        <f aca="false">workers_and_wage_high!B45</f>
        <v>7657.0798748947</v>
      </c>
      <c r="BA57" s="43" t="n">
        <f aca="false">(AZ57-AZ56)/AZ56</f>
        <v>0.00747967574359729</v>
      </c>
      <c r="BB57" s="48"/>
      <c r="BC57" s="48"/>
      <c r="BD57" s="48"/>
      <c r="BE57" s="48"/>
      <c r="BF57" s="7" t="n">
        <f aca="false">BF56*(1+AY57)*(1+BA57)*(1-BE57)</f>
        <v>120.362795795166</v>
      </c>
      <c r="BG57" s="7"/>
      <c r="BH57" s="43" t="n">
        <f aca="false">T64/AG64</f>
        <v>0.0121490210146679</v>
      </c>
      <c r="BI57" s="7"/>
      <c r="BJ57" s="7"/>
      <c r="BK57" s="7"/>
      <c r="BL57" s="7"/>
      <c r="BM57" s="7"/>
      <c r="BN57" s="7"/>
      <c r="BO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4" t="n">
        <f aca="false">'High pensions'!Q58</f>
        <v>120573010.580139</v>
      </c>
      <c r="E58" s="6"/>
      <c r="F58" s="54" t="n">
        <f aca="false">'High pensions'!I58</f>
        <v>21915571.9227969</v>
      </c>
      <c r="G58" s="54" t="n">
        <f aca="false">'High pensions'!K58</f>
        <v>1125962.84907431</v>
      </c>
      <c r="H58" s="54" t="n">
        <f aca="false">'High pensions'!V58</f>
        <v>6194715.38285797</v>
      </c>
      <c r="I58" s="54" t="n">
        <f aca="false">'High pensions'!M58</f>
        <v>34823.5932703398</v>
      </c>
      <c r="J58" s="54" t="n">
        <f aca="false">'High pensions'!W58</f>
        <v>191589.135552309</v>
      </c>
      <c r="K58" s="6"/>
      <c r="L58" s="54" t="n">
        <f aca="false">'High pensions'!N58</f>
        <v>3144250.67650774</v>
      </c>
      <c r="M58" s="35"/>
      <c r="N58" s="54" t="n">
        <f aca="false">'High pensions'!L58</f>
        <v>976199.250745203</v>
      </c>
      <c r="O58" s="6"/>
      <c r="P58" s="54" t="n">
        <f aca="false">'High pensions'!X58</f>
        <v>21686291.9597939</v>
      </c>
      <c r="Q58" s="35"/>
      <c r="R58" s="54" t="n">
        <f aca="false">'High SIPA income'!G53</f>
        <v>19859765.9613735</v>
      </c>
      <c r="S58" s="35"/>
      <c r="T58" s="54" t="n">
        <f aca="false">'High SIPA income'!J53</f>
        <v>75935536.4329891</v>
      </c>
      <c r="U58" s="6"/>
      <c r="V58" s="54" t="n">
        <f aca="false">'High SIPA income'!F53</f>
        <v>155306.612865908</v>
      </c>
      <c r="W58" s="35"/>
      <c r="X58" s="54" t="n">
        <f aca="false">'High SIPA income'!M53</f>
        <v>390085.435380218</v>
      </c>
      <c r="Y58" s="6"/>
      <c r="Z58" s="6" t="n">
        <f aca="false">R58+V58-N58-L58-F58</f>
        <v>-6020949.27581046</v>
      </c>
      <c r="AA58" s="6"/>
      <c r="AB58" s="6" t="n">
        <f aca="false">T58-P58-D58</f>
        <v>-66323766.1069436</v>
      </c>
      <c r="AC58" s="23"/>
      <c r="AD58" s="6"/>
      <c r="AE58" s="6"/>
      <c r="AF58" s="6"/>
      <c r="AG58" s="6" t="n">
        <f aca="false">BF58/100*$AG$37</f>
        <v>6360058286.23321</v>
      </c>
      <c r="AH58" s="36" t="n">
        <f aca="false">(AG58-AG57)/AG57</f>
        <v>0.00627165762876318</v>
      </c>
      <c r="AI58" s="36"/>
      <c r="AJ58" s="36" t="n">
        <f aca="false">AB58/AG58</f>
        <v>-0.0104281695421732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0" t="n">
        <f aca="false">workers_and_wage_high!B46</f>
        <v>7675.86150539333</v>
      </c>
      <c r="BA58" s="36" t="n">
        <f aca="false">(AZ58-AZ57)/AZ57</f>
        <v>0.00245284505392398</v>
      </c>
      <c r="BB58" s="41"/>
      <c r="BC58" s="41"/>
      <c r="BD58" s="41"/>
      <c r="BE58" s="41"/>
      <c r="BF58" s="5" t="n">
        <f aca="false">BF57*(1+AY58)*(1+BA58)*(1-BE58)</f>
        <v>121.117670041634</v>
      </c>
      <c r="BG58" s="5"/>
      <c r="BH58" s="36" t="n">
        <f aca="false">T65/AG65</f>
        <v>0.0143173332317709</v>
      </c>
      <c r="BI58" s="5"/>
      <c r="BJ58" s="5"/>
      <c r="BK58" s="5"/>
      <c r="BL58" s="5"/>
      <c r="BM58" s="5"/>
      <c r="BN58" s="5"/>
      <c r="BO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5" t="n">
        <f aca="false">'High pensions'!Q59</f>
        <v>121083183.018225</v>
      </c>
      <c r="E59" s="8"/>
      <c r="F59" s="55" t="n">
        <f aca="false">'High pensions'!I59</f>
        <v>22008301.8024451</v>
      </c>
      <c r="G59" s="55" t="n">
        <f aca="false">'High pensions'!K59</f>
        <v>1205138.48870206</v>
      </c>
      <c r="H59" s="55" t="n">
        <f aca="false">'High pensions'!V59</f>
        <v>6630316.39149944</v>
      </c>
      <c r="I59" s="55" t="n">
        <f aca="false">'High pensions'!M59</f>
        <v>37272.3243928472</v>
      </c>
      <c r="J59" s="55" t="n">
        <f aca="false">'High pensions'!W59</f>
        <v>205061.33169586</v>
      </c>
      <c r="K59" s="8"/>
      <c r="L59" s="55" t="n">
        <f aca="false">'High pensions'!N59</f>
        <v>2520552.45914176</v>
      </c>
      <c r="M59" s="42"/>
      <c r="N59" s="55" t="n">
        <f aca="false">'High pensions'!L59</f>
        <v>983117.720611155</v>
      </c>
      <c r="O59" s="8"/>
      <c r="P59" s="55" t="n">
        <f aca="false">'High pensions'!X59</f>
        <v>18487982.3248692</v>
      </c>
      <c r="Q59" s="42"/>
      <c r="R59" s="55" t="n">
        <f aca="false">'High SIPA income'!G54</f>
        <v>23713836.6214459</v>
      </c>
      <c r="S59" s="42"/>
      <c r="T59" s="55" t="n">
        <f aca="false">'High SIPA income'!J54</f>
        <v>90671909.6406318</v>
      </c>
      <c r="U59" s="8"/>
      <c r="V59" s="55" t="n">
        <f aca="false">'High SIPA income'!F54</f>
        <v>155372.144106948</v>
      </c>
      <c r="W59" s="42"/>
      <c r="X59" s="55" t="n">
        <f aca="false">'High SIPA income'!M54</f>
        <v>390250.03096453</v>
      </c>
      <c r="Y59" s="8"/>
      <c r="Z59" s="8" t="n">
        <f aca="false">R59+V59-N59-L59-F59</f>
        <v>-1642763.21664519</v>
      </c>
      <c r="AA59" s="8"/>
      <c r="AB59" s="8" t="n">
        <f aca="false">T59-P59-D59</f>
        <v>-48899255.7024625</v>
      </c>
      <c r="AC59" s="23"/>
      <c r="AD59" s="8"/>
      <c r="AE59" s="8"/>
      <c r="AF59" s="8"/>
      <c r="AG59" s="8" t="n">
        <f aca="false">BF59/100*$AG$37</f>
        <v>6444912439.87285</v>
      </c>
      <c r="AH59" s="43" t="n">
        <f aca="false">(AG59-AG58)/AG58</f>
        <v>0.0133417257862733</v>
      </c>
      <c r="AI59" s="43"/>
      <c r="AJ59" s="43" t="n">
        <f aca="false">AB59/AG59</f>
        <v>-0.00758726455303514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1" t="n">
        <f aca="false">workers_and_wage_high!B47</f>
        <v>7751.25099936711</v>
      </c>
      <c r="BA59" s="43" t="n">
        <f aca="false">(AZ59-AZ58)/AZ58</f>
        <v>0.00982163290997473</v>
      </c>
      <c r="BB59" s="48"/>
      <c r="BC59" s="48"/>
      <c r="BD59" s="48"/>
      <c r="BE59" s="48"/>
      <c r="BF59" s="7" t="n">
        <f aca="false">BF58*(1+AY59)*(1+BA59)*(1-BE59)</f>
        <v>122.733588783202</v>
      </c>
      <c r="BG59" s="7"/>
      <c r="BH59" s="43" t="n">
        <f aca="false">T66/AG66</f>
        <v>0.012197123510126</v>
      </c>
      <c r="BI59" s="7"/>
      <c r="BJ59" s="7"/>
      <c r="BK59" s="7"/>
      <c r="BL59" s="7"/>
      <c r="BM59" s="7"/>
      <c r="BN59" s="7"/>
      <c r="BO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5" t="n">
        <f aca="false">'High pensions'!Q60</f>
        <v>121577377.089083</v>
      </c>
      <c r="E60" s="8"/>
      <c r="F60" s="55" t="n">
        <f aca="false">'High pensions'!I60</f>
        <v>22098127.42471</v>
      </c>
      <c r="G60" s="55" t="n">
        <f aca="false">'High pensions'!K60</f>
        <v>1245564.17225101</v>
      </c>
      <c r="H60" s="55" t="n">
        <f aca="false">'High pensions'!V60</f>
        <v>6852726.57488085</v>
      </c>
      <c r="I60" s="55" t="n">
        <f aca="false">'High pensions'!M60</f>
        <v>38522.6032654955</v>
      </c>
      <c r="J60" s="55" t="n">
        <f aca="false">'High pensions'!W60</f>
        <v>211939.997161265</v>
      </c>
      <c r="K60" s="8"/>
      <c r="L60" s="55" t="n">
        <f aca="false">'High pensions'!N60</f>
        <v>2555578.800153</v>
      </c>
      <c r="M60" s="42"/>
      <c r="N60" s="55" t="n">
        <f aca="false">'High pensions'!L60</f>
        <v>989513.610703859</v>
      </c>
      <c r="O60" s="8"/>
      <c r="P60" s="55" t="n">
        <f aca="false">'High pensions'!X60</f>
        <v>18704922.4750821</v>
      </c>
      <c r="Q60" s="42"/>
      <c r="R60" s="55" t="n">
        <f aca="false">'High SIPA income'!G55</f>
        <v>20355735.2142032</v>
      </c>
      <c r="S60" s="42"/>
      <c r="T60" s="55" t="n">
        <f aca="false">'High SIPA income'!J55</f>
        <v>77831917.8576816</v>
      </c>
      <c r="U60" s="8"/>
      <c r="V60" s="55" t="n">
        <f aca="false">'High SIPA income'!F55</f>
        <v>157338.873939111</v>
      </c>
      <c r="W60" s="42"/>
      <c r="X60" s="55" t="n">
        <f aca="false">'High SIPA income'!M55</f>
        <v>395189.889278978</v>
      </c>
      <c r="Y60" s="8"/>
      <c r="Z60" s="8" t="n">
        <f aca="false">R60+V60-N60-L60-F60</f>
        <v>-5130145.74742453</v>
      </c>
      <c r="AA60" s="8"/>
      <c r="AB60" s="8" t="n">
        <f aca="false">T60-P60-D60</f>
        <v>-62450381.7064837</v>
      </c>
      <c r="AC60" s="23"/>
      <c r="AD60" s="8"/>
      <c r="AE60" s="8"/>
      <c r="AF60" s="8"/>
      <c r="AG60" s="8" t="n">
        <f aca="false">BF60/100*$AG$37</f>
        <v>6480914957.57576</v>
      </c>
      <c r="AH60" s="43" t="n">
        <f aca="false">(AG60-AG59)/AG59</f>
        <v>0.00558619190544285</v>
      </c>
      <c r="AI60" s="43"/>
      <c r="AJ60" s="43" t="n">
        <f aca="false">AB60/AG60</f>
        <v>-0.00963604400231844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1" t="n">
        <f aca="false">workers_and_wage_high!B48</f>
        <v>7748.55580889009</v>
      </c>
      <c r="BA60" s="43" t="n">
        <f aca="false">(AZ60-AZ59)/AZ59</f>
        <v>-0.000347710386005895</v>
      </c>
      <c r="BB60" s="48"/>
      <c r="BC60" s="48"/>
      <c r="BD60" s="48"/>
      <c r="BE60" s="48"/>
      <c r="BF60" s="7" t="n">
        <f aca="false">BF59*(1+AY60)*(1+BA60)*(1-BE60)</f>
        <v>123.419202163388</v>
      </c>
      <c r="BG60" s="7"/>
      <c r="BH60" s="43" t="n">
        <f aca="false">T67/AG67</f>
        <v>0.014393789310521</v>
      </c>
      <c r="BI60" s="7"/>
      <c r="BJ60" s="7"/>
      <c r="BK60" s="7"/>
      <c r="BL60" s="7"/>
      <c r="BM60" s="7"/>
      <c r="BN60" s="7"/>
      <c r="BO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5" t="n">
        <f aca="false">'High pensions'!Q61</f>
        <v>122418483.358613</v>
      </c>
      <c r="E61" s="8"/>
      <c r="F61" s="55" t="n">
        <f aca="false">'High pensions'!I61</f>
        <v>22251008.4455612</v>
      </c>
      <c r="G61" s="55" t="n">
        <f aca="false">'High pensions'!K61</f>
        <v>1308824.72908502</v>
      </c>
      <c r="H61" s="55" t="n">
        <f aca="false">'High pensions'!V61</f>
        <v>7200767.49369976</v>
      </c>
      <c r="I61" s="55" t="n">
        <f aca="false">'High pensions'!M61</f>
        <v>40479.1153325262</v>
      </c>
      <c r="J61" s="55" t="n">
        <f aca="false">'High pensions'!W61</f>
        <v>222704.149289682</v>
      </c>
      <c r="K61" s="8"/>
      <c r="L61" s="55" t="n">
        <f aca="false">'High pensions'!N61</f>
        <v>2569659.57211835</v>
      </c>
      <c r="M61" s="42"/>
      <c r="N61" s="55" t="n">
        <f aca="false">'High pensions'!L61</f>
        <v>998393.760717712</v>
      </c>
      <c r="O61" s="8"/>
      <c r="P61" s="55" t="n">
        <f aca="false">'High pensions'!X61</f>
        <v>18826843.6330558</v>
      </c>
      <c r="Q61" s="42"/>
      <c r="R61" s="55" t="n">
        <f aca="false">'High SIPA income'!G56</f>
        <v>24186650.2811087</v>
      </c>
      <c r="S61" s="42"/>
      <c r="T61" s="55" t="n">
        <f aca="false">'High SIPA income'!J56</f>
        <v>92479753.6479164</v>
      </c>
      <c r="U61" s="8"/>
      <c r="V61" s="55" t="n">
        <f aca="false">'High SIPA income'!F56</f>
        <v>161804.576825616</v>
      </c>
      <c r="W61" s="42"/>
      <c r="X61" s="55" t="n">
        <f aca="false">'High SIPA income'!M56</f>
        <v>406406.447432011</v>
      </c>
      <c r="Y61" s="8"/>
      <c r="Z61" s="8" t="n">
        <f aca="false">R61+V61-N61-L61-F61</f>
        <v>-1470606.92046295</v>
      </c>
      <c r="AA61" s="8"/>
      <c r="AB61" s="8" t="n">
        <f aca="false">T61-P61-D61</f>
        <v>-48765573.3437528</v>
      </c>
      <c r="AC61" s="23"/>
      <c r="AD61" s="8"/>
      <c r="AE61" s="8"/>
      <c r="AF61" s="8"/>
      <c r="AG61" s="8" t="n">
        <f aca="false">BF61/100*$AG$37</f>
        <v>6550849863.82421</v>
      </c>
      <c r="AH61" s="43" t="n">
        <f aca="false">(AG61-AG60)/AG60</f>
        <v>0.0107909001593523</v>
      </c>
      <c r="AI61" s="43" t="n">
        <f aca="false">(AG61-AG57)/AG57</f>
        <v>0.0364581981294488</v>
      </c>
      <c r="AJ61" s="43" t="n">
        <f aca="false">AB61/AG61</f>
        <v>-0.00744415982009467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 t="n">
        <f aca="false">workers_and_wage_high!C49</f>
        <v>12828250</v>
      </c>
      <c r="AX61" s="7"/>
      <c r="AY61" s="43" t="n">
        <f aca="false">(AW61-AW60)/AW60</f>
        <v>0.000974737506747552</v>
      </c>
      <c r="AZ61" s="11" t="n">
        <f aca="false">workers_and_wage_high!B49</f>
        <v>7824.54282563769</v>
      </c>
      <c r="BA61" s="43" t="n">
        <f aca="false">(AZ61-AZ60)/AZ60</f>
        <v>0.00980660378807885</v>
      </c>
      <c r="BB61" s="48"/>
      <c r="BC61" s="48"/>
      <c r="BD61" s="48"/>
      <c r="BE61" s="48"/>
      <c r="BF61" s="7" t="n">
        <f aca="false">BF60*(1+AY61)*(1+BA61)*(1-BE61)</f>
        <v>124.751006451681</v>
      </c>
      <c r="BG61" s="7"/>
      <c r="BH61" s="43" t="n">
        <f aca="false">T68/AG68</f>
        <v>0.0122982584251402</v>
      </c>
      <c r="BI61" s="7"/>
      <c r="BJ61" s="7"/>
      <c r="BK61" s="7"/>
      <c r="BL61" s="7"/>
      <c r="BM61" s="7"/>
      <c r="BN61" s="7"/>
      <c r="BO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4" t="n">
        <f aca="false">'High pensions'!Q62</f>
        <v>124170746.547931</v>
      </c>
      <c r="E62" s="6"/>
      <c r="F62" s="54" t="n">
        <f aca="false">'High pensions'!I62</f>
        <v>22569503.0221534</v>
      </c>
      <c r="G62" s="54" t="n">
        <f aca="false">'High pensions'!K62</f>
        <v>1370643.41615391</v>
      </c>
      <c r="H62" s="54" t="n">
        <f aca="false">'High pensions'!V62</f>
        <v>7540875.67049134</v>
      </c>
      <c r="I62" s="54" t="n">
        <f aca="false">'High pensions'!M62</f>
        <v>42391.0334892962</v>
      </c>
      <c r="J62" s="54" t="n">
        <f aca="false">'High pensions'!W62</f>
        <v>233222.958881176</v>
      </c>
      <c r="K62" s="6"/>
      <c r="L62" s="54" t="n">
        <f aca="false">'High pensions'!N62</f>
        <v>3131464.36497808</v>
      </c>
      <c r="M62" s="35"/>
      <c r="N62" s="54" t="n">
        <f aca="false">'High pensions'!L62</f>
        <v>1018709.27882132</v>
      </c>
      <c r="O62" s="6"/>
      <c r="P62" s="54" t="n">
        <f aca="false">'High pensions'!X62</f>
        <v>21853821.3604718</v>
      </c>
      <c r="Q62" s="35"/>
      <c r="R62" s="54" t="n">
        <f aca="false">'High SIPA income'!G57</f>
        <v>20839819.061774</v>
      </c>
      <c r="S62" s="35"/>
      <c r="T62" s="54" t="n">
        <f aca="false">'High SIPA income'!J57</f>
        <v>79682854.4052388</v>
      </c>
      <c r="U62" s="6"/>
      <c r="V62" s="54" t="n">
        <f aca="false">'High SIPA income'!F57</f>
        <v>160942.657695271</v>
      </c>
      <c r="W62" s="35"/>
      <c r="X62" s="54" t="n">
        <f aca="false">'High SIPA income'!M57</f>
        <v>404241.555074767</v>
      </c>
      <c r="Y62" s="6"/>
      <c r="Z62" s="6" t="n">
        <f aca="false">R62+V62-N62-L62-F62</f>
        <v>-5718914.94648355</v>
      </c>
      <c r="AA62" s="6"/>
      <c r="AB62" s="6" t="n">
        <f aca="false">T62-P62-D62</f>
        <v>-66341713.5031644</v>
      </c>
      <c r="AC62" s="23"/>
      <c r="AD62" s="6"/>
      <c r="AE62" s="6"/>
      <c r="AF62" s="6"/>
      <c r="AG62" s="6" t="n">
        <f aca="false">BF62/100*$AG$37</f>
        <v>6599710630.38107</v>
      </c>
      <c r="AH62" s="36" t="n">
        <f aca="false">(AG62-AG61)/AG61</f>
        <v>0.00745869124961651</v>
      </c>
      <c r="AI62" s="36"/>
      <c r="AJ62" s="36" t="n">
        <f aca="false">AB62/AG62</f>
        <v>-0.0100522155013536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 t="n">
        <f aca="false">workers_and_wage_high!C50</f>
        <v>12834411</v>
      </c>
      <c r="AX62" s="5"/>
      <c r="AY62" s="36" t="n">
        <f aca="false">(AW62-AW61)/AW61</f>
        <v>0.000480268158166547</v>
      </c>
      <c r="AZ62" s="10" t="n">
        <f aca="false">workers_and_wage_high!B50</f>
        <v>7879.11958449271</v>
      </c>
      <c r="BA62" s="36" t="n">
        <f aca="false">(AZ62-AZ61)/AZ61</f>
        <v>0.00697507318589789</v>
      </c>
      <c r="BB62" s="41"/>
      <c r="BC62" s="41"/>
      <c r="BD62" s="41"/>
      <c r="BE62" s="41"/>
      <c r="BF62" s="5" t="n">
        <f aca="false">BF61*(1+AY62)*(1+BA62)*(1-BE62)</f>
        <v>125.681485691883</v>
      </c>
      <c r="BG62" s="5"/>
      <c r="BH62" s="36" t="n">
        <f aca="false">T69/AG69</f>
        <v>0.0145162925589705</v>
      </c>
      <c r="BI62" s="5"/>
      <c r="BJ62" s="5"/>
      <c r="BK62" s="5"/>
      <c r="BL62" s="5"/>
      <c r="BM62" s="5"/>
      <c r="BN62" s="5"/>
      <c r="BO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5" t="n">
        <f aca="false">'High pensions'!Q63</f>
        <v>124362094.431633</v>
      </c>
      <c r="E63" s="8"/>
      <c r="F63" s="55" t="n">
        <f aca="false">'High pensions'!I63</f>
        <v>22604282.7650442</v>
      </c>
      <c r="G63" s="55" t="n">
        <f aca="false">'High pensions'!K63</f>
        <v>1418952.57753934</v>
      </c>
      <c r="H63" s="55" t="n">
        <f aca="false">'High pensions'!V63</f>
        <v>7806658.42292701</v>
      </c>
      <c r="I63" s="55" t="n">
        <f aca="false">'High pensions'!M63</f>
        <v>43885.1312641029</v>
      </c>
      <c r="J63" s="55" t="n">
        <f aca="false">'High pensions'!W63</f>
        <v>241443.04400805</v>
      </c>
      <c r="K63" s="8"/>
      <c r="L63" s="55" t="n">
        <f aca="false">'High pensions'!N63</f>
        <v>2615378.00099593</v>
      </c>
      <c r="M63" s="42"/>
      <c r="N63" s="55" t="n">
        <f aca="false">'High pensions'!L63</f>
        <v>1021066.18183935</v>
      </c>
      <c r="O63" s="8"/>
      <c r="P63" s="55" t="n">
        <f aca="false">'High pensions'!X63</f>
        <v>19188813.7494034</v>
      </c>
      <c r="Q63" s="42"/>
      <c r="R63" s="55" t="n">
        <f aca="false">'High SIPA income'!G58</f>
        <v>24706210.7039941</v>
      </c>
      <c r="S63" s="42"/>
      <c r="T63" s="55" t="n">
        <f aca="false">'High SIPA income'!J58</f>
        <v>94466337.9560036</v>
      </c>
      <c r="U63" s="8"/>
      <c r="V63" s="55" t="n">
        <f aca="false">'High SIPA income'!F58</f>
        <v>164825.678270188</v>
      </c>
      <c r="W63" s="42"/>
      <c r="X63" s="55" t="n">
        <f aca="false">'High SIPA income'!M58</f>
        <v>413994.583253062</v>
      </c>
      <c r="Y63" s="8"/>
      <c r="Z63" s="8" t="n">
        <f aca="false">R63+V63-N63-L63-F63</f>
        <v>-1369690.5656152</v>
      </c>
      <c r="AA63" s="8"/>
      <c r="AB63" s="8" t="n">
        <f aca="false">T63-P63-D63</f>
        <v>-49084570.2250329</v>
      </c>
      <c r="AC63" s="23"/>
      <c r="AD63" s="8"/>
      <c r="AE63" s="8"/>
      <c r="AF63" s="8"/>
      <c r="AG63" s="8" t="n">
        <f aca="false">BF63/100*$AG$37</f>
        <v>6658413820.98473</v>
      </c>
      <c r="AH63" s="43" t="n">
        <f aca="false">(AG63-AG62)/AG62</f>
        <v>0.00889481280185702</v>
      </c>
      <c r="AI63" s="43"/>
      <c r="AJ63" s="43" t="n">
        <f aca="false">AB63/AG63</f>
        <v>-0.0073718112969094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3" t="n">
        <f aca="false">(AW63-AW62)/AW62</f>
        <v>0.0051657220576776</v>
      </c>
      <c r="AZ63" s="11" t="n">
        <f aca="false">workers_and_wage_high!B51</f>
        <v>7908.35053742917</v>
      </c>
      <c r="BA63" s="43" t="n">
        <f aca="false">(AZ63-AZ62)/AZ62</f>
        <v>0.0037099262960793</v>
      </c>
      <c r="BB63" s="48"/>
      <c r="BC63" s="48"/>
      <c r="BD63" s="48"/>
      <c r="BE63" s="48"/>
      <c r="BF63" s="7" t="n">
        <f aca="false">BF62*(1+AY63)*(1+BA63)*(1-BE63)</f>
        <v>126.799398979771</v>
      </c>
      <c r="BG63" s="7"/>
      <c r="BH63" s="43" t="n">
        <f aca="false">T70/AG70</f>
        <v>0.0123289663755206</v>
      </c>
      <c r="BI63" s="7"/>
      <c r="BJ63" s="7"/>
      <c r="BK63" s="7"/>
      <c r="BL63" s="7"/>
      <c r="BM63" s="7"/>
      <c r="BN63" s="7"/>
      <c r="BO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5" t="n">
        <f aca="false">'High pensions'!Q64</f>
        <v>124133844.863926</v>
      </c>
      <c r="E64" s="8"/>
      <c r="F64" s="55" t="n">
        <f aca="false">'High pensions'!I64</f>
        <v>22562795.704272</v>
      </c>
      <c r="G64" s="55" t="n">
        <f aca="false">'High pensions'!K64</f>
        <v>1492763.87037647</v>
      </c>
      <c r="H64" s="55" t="n">
        <f aca="false">'High pensions'!V64</f>
        <v>8212746.37826474</v>
      </c>
      <c r="I64" s="55" t="n">
        <f aca="false">'High pensions'!M64</f>
        <v>46167.9547539118</v>
      </c>
      <c r="J64" s="55" t="n">
        <f aca="false">'High pensions'!W64</f>
        <v>254002.465307159</v>
      </c>
      <c r="K64" s="8"/>
      <c r="L64" s="55" t="n">
        <f aca="false">'High pensions'!N64</f>
        <v>2530533.40113286</v>
      </c>
      <c r="M64" s="42"/>
      <c r="N64" s="55" t="n">
        <f aca="false">'High pensions'!L64</f>
        <v>1020371.55230887</v>
      </c>
      <c r="O64" s="8"/>
      <c r="P64" s="55" t="n">
        <f aca="false">'High pensions'!X64</f>
        <v>18744733.0706519</v>
      </c>
      <c r="Q64" s="42"/>
      <c r="R64" s="55" t="n">
        <f aca="false">'High SIPA income'!G59</f>
        <v>21492485.0488514</v>
      </c>
      <c r="S64" s="42"/>
      <c r="T64" s="55" t="n">
        <f aca="false">'High SIPA income'!J59</f>
        <v>82178379.3744996</v>
      </c>
      <c r="U64" s="8"/>
      <c r="V64" s="55" t="n">
        <f aca="false">'High SIPA income'!F59</f>
        <v>160503.733334274</v>
      </c>
      <c r="W64" s="42"/>
      <c r="X64" s="55" t="n">
        <f aca="false">'High SIPA income'!M59</f>
        <v>403139.103625346</v>
      </c>
      <c r="Y64" s="8"/>
      <c r="Z64" s="8" t="n">
        <f aca="false">R64+V64-N64-L64-F64</f>
        <v>-4460711.87552809</v>
      </c>
      <c r="AA64" s="8"/>
      <c r="AB64" s="8" t="n">
        <f aca="false">T64-P64-D64</f>
        <v>-60700198.5600786</v>
      </c>
      <c r="AC64" s="23"/>
      <c r="AD64" s="8"/>
      <c r="AE64" s="8"/>
      <c r="AF64" s="8"/>
      <c r="AG64" s="8" t="n">
        <f aca="false">BF64/100*$AG$37</f>
        <v>6764197648.13009</v>
      </c>
      <c r="AH64" s="43" t="n">
        <f aca="false">(AG64-AG63)/AG63</f>
        <v>0.015887241314436</v>
      </c>
      <c r="AI64" s="43"/>
      <c r="AJ64" s="43" t="n">
        <f aca="false">AB64/AG64</f>
        <v>-0.00897374703071527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 t="n">
        <f aca="false">workers_and_wage_high!C52</f>
        <v>12946531</v>
      </c>
      <c r="AX64" s="7"/>
      <c r="AY64" s="43" t="n">
        <f aca="false">(AW64-AW63)/AW63</f>
        <v>0.00355182001610764</v>
      </c>
      <c r="AZ64" s="11" t="n">
        <f aca="false">workers_and_wage_high!B52</f>
        <v>8005.55810928379</v>
      </c>
      <c r="BA64" s="43" t="n">
        <f aca="false">(AZ64-AZ63)/AZ63</f>
        <v>0.0122917631678755</v>
      </c>
      <c r="BB64" s="48"/>
      <c r="BC64" s="48"/>
      <c r="BD64" s="48"/>
      <c r="BE64" s="48"/>
      <c r="BF64" s="7" t="n">
        <f aca="false">BF63*(1+AY64)*(1+BA64)*(1-BE64)</f>
        <v>128.813891629888</v>
      </c>
      <c r="BG64" s="7"/>
      <c r="BH64" s="43" t="n">
        <f aca="false">T71/AG71</f>
        <v>0.0145049319625556</v>
      </c>
      <c r="BI64" s="7"/>
      <c r="BJ64" s="7"/>
      <c r="BK64" s="7"/>
      <c r="BL64" s="7"/>
      <c r="BM64" s="7"/>
      <c r="BN64" s="7"/>
      <c r="BO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5" t="n">
        <f aca="false">'High pensions'!Q65</f>
        <v>125117468.207879</v>
      </c>
      <c r="E65" s="8"/>
      <c r="F65" s="55" t="n">
        <f aca="false">'High pensions'!I65</f>
        <v>22741580.8904061</v>
      </c>
      <c r="G65" s="55" t="n">
        <f aca="false">'High pensions'!K65</f>
        <v>1552584.8782083</v>
      </c>
      <c r="H65" s="55" t="n">
        <f aca="false">'High pensions'!V65</f>
        <v>8541863.91330467</v>
      </c>
      <c r="I65" s="55" t="n">
        <f aca="false">'High pensions'!M65</f>
        <v>48018.0890167514</v>
      </c>
      <c r="J65" s="55" t="n">
        <f aca="false">'High pensions'!W65</f>
        <v>264181.358143443</v>
      </c>
      <c r="K65" s="8"/>
      <c r="L65" s="55" t="n">
        <f aca="false">'High pensions'!N65</f>
        <v>2501913.83096864</v>
      </c>
      <c r="M65" s="42"/>
      <c r="N65" s="55" t="n">
        <f aca="false">'High pensions'!L65</f>
        <v>1030425.04304592</v>
      </c>
      <c r="O65" s="8"/>
      <c r="P65" s="55" t="n">
        <f aca="false">'High pensions'!X65</f>
        <v>18651537.3247939</v>
      </c>
      <c r="Q65" s="42"/>
      <c r="R65" s="55" t="n">
        <f aca="false">'High SIPA income'!G60</f>
        <v>25499183.9461397</v>
      </c>
      <c r="S65" s="42"/>
      <c r="T65" s="55" t="n">
        <f aca="false">'High SIPA income'!J60</f>
        <v>97498339.8756865</v>
      </c>
      <c r="U65" s="8"/>
      <c r="V65" s="55" t="n">
        <f aca="false">'High SIPA income'!F60</f>
        <v>159841.576519729</v>
      </c>
      <c r="W65" s="42"/>
      <c r="X65" s="55" t="n">
        <f aca="false">'High SIPA income'!M60</f>
        <v>401475.956612316</v>
      </c>
      <c r="Y65" s="8"/>
      <c r="Z65" s="8" t="n">
        <f aca="false">R65+V65-N65-L65-F65</f>
        <v>-614894.241761256</v>
      </c>
      <c r="AA65" s="8"/>
      <c r="AB65" s="8" t="n">
        <f aca="false">T65-P65-D65</f>
        <v>-46270665.656986</v>
      </c>
      <c r="AC65" s="23"/>
      <c r="AD65" s="8"/>
      <c r="AE65" s="8"/>
      <c r="AF65" s="8"/>
      <c r="AG65" s="8" t="n">
        <f aca="false">BF65/100*$AG$37</f>
        <v>6809811457.02</v>
      </c>
      <c r="AH65" s="43" t="n">
        <f aca="false">(AG65-AG64)/AG64</f>
        <v>0.00674341751419898</v>
      </c>
      <c r="AI65" s="43" t="n">
        <f aca="false">(AG65-AG61)/AG61</f>
        <v>0.0395309919443966</v>
      </c>
      <c r="AJ65" s="43" t="n">
        <f aca="false">AB65/AG65</f>
        <v>-0.00679470583716194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 t="n">
        <f aca="false">workers_and_wage_high!C53</f>
        <v>12956492</v>
      </c>
      <c r="AX65" s="7"/>
      <c r="AY65" s="43" t="n">
        <f aca="false">(AW65-AW64)/AW64</f>
        <v>0.000769395292067041</v>
      </c>
      <c r="AZ65" s="11" t="n">
        <f aca="false">workers_and_wage_high!B53</f>
        <v>8053.34672299482</v>
      </c>
      <c r="BA65" s="43" t="n">
        <f aca="false">(AZ65-AZ64)/AZ64</f>
        <v>0.00596942937127759</v>
      </c>
      <c r="BB65" s="48"/>
      <c r="BC65" s="48"/>
      <c r="BD65" s="48"/>
      <c r="BE65" s="48"/>
      <c r="BF65" s="7" t="n">
        <f aca="false">BF64*(1+AY65)*(1+BA65)*(1-BE65)</f>
        <v>129.682537482777</v>
      </c>
      <c r="BG65" s="7"/>
      <c r="BH65" s="43" t="n">
        <f aca="false">T72/AG72</f>
        <v>0.0124097737091469</v>
      </c>
      <c r="BI65" s="7"/>
      <c r="BJ65" s="7"/>
      <c r="BK65" s="7"/>
      <c r="BL65" s="7"/>
      <c r="BM65" s="7"/>
      <c r="BN65" s="7"/>
      <c r="BO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4" t="n">
        <f aca="false">'High pensions'!Q66</f>
        <v>125280523.79524</v>
      </c>
      <c r="E66" s="6"/>
      <c r="F66" s="54" t="n">
        <f aca="false">'High pensions'!I66</f>
        <v>22771218.1735347</v>
      </c>
      <c r="G66" s="54" t="n">
        <f aca="false">'High pensions'!K66</f>
        <v>1637790.19701152</v>
      </c>
      <c r="H66" s="54" t="n">
        <f aca="false">'High pensions'!V66</f>
        <v>9010638.43772664</v>
      </c>
      <c r="I66" s="54" t="n">
        <f aca="false">'High pensions'!M66</f>
        <v>50653.3050622121</v>
      </c>
      <c r="J66" s="54" t="n">
        <f aca="false">'High pensions'!W66</f>
        <v>278679.539311135</v>
      </c>
      <c r="K66" s="6"/>
      <c r="L66" s="54" t="n">
        <f aca="false">'High pensions'!N66</f>
        <v>3023538.37761144</v>
      </c>
      <c r="M66" s="35"/>
      <c r="N66" s="54" t="n">
        <f aca="false">'High pensions'!L66</f>
        <v>1033091.83999636</v>
      </c>
      <c r="O66" s="6"/>
      <c r="P66" s="54" t="n">
        <f aca="false">'High pensions'!X66</f>
        <v>21372921.5070112</v>
      </c>
      <c r="Q66" s="35"/>
      <c r="R66" s="54" t="n">
        <f aca="false">'High SIPA income'!G61</f>
        <v>22025359.2039421</v>
      </c>
      <c r="S66" s="35"/>
      <c r="T66" s="54" t="n">
        <f aca="false">'High SIPA income'!J61</f>
        <v>84215869.8915979</v>
      </c>
      <c r="U66" s="6"/>
      <c r="V66" s="54" t="n">
        <f aca="false">'High SIPA income'!F61</f>
        <v>166351.366236765</v>
      </c>
      <c r="W66" s="35"/>
      <c r="X66" s="54" t="n">
        <f aca="false">'High SIPA income'!M61</f>
        <v>417826.671557057</v>
      </c>
      <c r="Y66" s="6"/>
      <c r="Z66" s="6" t="n">
        <f aca="false">R66+V66-N66-L66-F66</f>
        <v>-4636137.82096366</v>
      </c>
      <c r="AA66" s="6"/>
      <c r="AB66" s="6" t="n">
        <f aca="false">T66-P66-D66</f>
        <v>-62437575.410653</v>
      </c>
      <c r="AC66" s="23"/>
      <c r="AD66" s="6"/>
      <c r="AE66" s="6"/>
      <c r="AF66" s="6"/>
      <c r="AG66" s="6" t="n">
        <f aca="false">BF66/100*$AG$37</f>
        <v>6904568099.32948</v>
      </c>
      <c r="AH66" s="36" t="n">
        <f aca="false">(AG66-AG65)/AG65</f>
        <v>0.0139147233234781</v>
      </c>
      <c r="AI66" s="36"/>
      <c r="AJ66" s="36" t="n">
        <f aca="false">AB66/AG66</f>
        <v>-0.0090429371558688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 t="n">
        <f aca="false">workers_and_wage_high!C54</f>
        <v>13039309</v>
      </c>
      <c r="AX66" s="5"/>
      <c r="AY66" s="36" t="n">
        <f aca="false">(AW66-AW65)/AW65</f>
        <v>0.00639193077879414</v>
      </c>
      <c r="AZ66" s="10" t="n">
        <f aca="false">workers_and_wage_high!B54</f>
        <v>8113.54559267437</v>
      </c>
      <c r="BA66" s="36" t="n">
        <f aca="false">(AZ66-AZ65)/AZ65</f>
        <v>0.00747501278042089</v>
      </c>
      <c r="BB66" s="41"/>
      <c r="BC66" s="41"/>
      <c r="BD66" s="41"/>
      <c r="BE66" s="41"/>
      <c r="BF66" s="5" t="n">
        <f aca="false">BF65*(1+AY66)*(1+BA66)*(1-BE66)</f>
        <v>131.487034111737</v>
      </c>
      <c r="BG66" s="5"/>
      <c r="BH66" s="36" t="n">
        <f aca="false">T73/AG73</f>
        <v>0.0146604163311371</v>
      </c>
      <c r="BI66" s="5"/>
      <c r="BJ66" s="5"/>
      <c r="BK66" s="5"/>
      <c r="BL66" s="5"/>
      <c r="BM66" s="5"/>
      <c r="BN66" s="5"/>
      <c r="BO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5" t="n">
        <f aca="false">'High pensions'!Q67</f>
        <v>125228895.259078</v>
      </c>
      <c r="E67" s="8"/>
      <c r="F67" s="55" t="n">
        <f aca="false">'High pensions'!I67</f>
        <v>22761834.0759487</v>
      </c>
      <c r="G67" s="55" t="n">
        <f aca="false">'High pensions'!K67</f>
        <v>1730357.708805</v>
      </c>
      <c r="H67" s="55" t="n">
        <f aca="false">'High pensions'!V67</f>
        <v>9519917.57578296</v>
      </c>
      <c r="I67" s="55" t="n">
        <f aca="false">'High pensions'!M67</f>
        <v>53516.2177980926</v>
      </c>
      <c r="J67" s="55" t="n">
        <f aca="false">'High pensions'!W67</f>
        <v>294430.440488132</v>
      </c>
      <c r="K67" s="8"/>
      <c r="L67" s="55" t="n">
        <f aca="false">'High pensions'!N67</f>
        <v>2431249.14759376</v>
      </c>
      <c r="M67" s="42"/>
      <c r="N67" s="55" t="n">
        <f aca="false">'High pensions'!L67</f>
        <v>1033114.20982968</v>
      </c>
      <c r="O67" s="8"/>
      <c r="P67" s="55" t="n">
        <f aca="false">'High pensions'!X67</f>
        <v>18299652.9490477</v>
      </c>
      <c r="Q67" s="42"/>
      <c r="R67" s="55" t="n">
        <f aca="false">'High SIPA income'!G62</f>
        <v>26206308.4522474</v>
      </c>
      <c r="S67" s="42"/>
      <c r="T67" s="55" t="n">
        <f aca="false">'High SIPA income'!J62</f>
        <v>100202091.712472</v>
      </c>
      <c r="U67" s="8"/>
      <c r="V67" s="55" t="n">
        <f aca="false">'High SIPA income'!F62</f>
        <v>165291.337179247</v>
      </c>
      <c r="W67" s="42"/>
      <c r="X67" s="55" t="n">
        <f aca="false">'High SIPA income'!M62</f>
        <v>415164.184179428</v>
      </c>
      <c r="Y67" s="8"/>
      <c r="Z67" s="8" t="n">
        <f aca="false">R67+V67-N67-L67-F67</f>
        <v>145402.356054537</v>
      </c>
      <c r="AA67" s="8"/>
      <c r="AB67" s="8" t="n">
        <f aca="false">T67-P67-D67</f>
        <v>-43326456.4956532</v>
      </c>
      <c r="AC67" s="23"/>
      <c r="AD67" s="8"/>
      <c r="AE67" s="8"/>
      <c r="AF67" s="8"/>
      <c r="AG67" s="8" t="n">
        <f aca="false">BF67/100*$AG$37</f>
        <v>6961481063.17146</v>
      </c>
      <c r="AH67" s="43" t="n">
        <f aca="false">(AG67-AG66)/AG66</f>
        <v>0.00824279853905821</v>
      </c>
      <c r="AI67" s="43"/>
      <c r="AJ67" s="43" t="n">
        <f aca="false">AB67/AG67</f>
        <v>-0.00622374119853094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3" t="n">
        <f aca="false">(AW67-AW66)/AW66</f>
        <v>0.00180109237383668</v>
      </c>
      <c r="AZ67" s="11" t="n">
        <f aca="false">workers_and_wage_high!B55</f>
        <v>8165.71670434913</v>
      </c>
      <c r="BA67" s="43" t="n">
        <f aca="false">(AZ67-AZ66)/AZ66</f>
        <v>0.00643012491627182</v>
      </c>
      <c r="BB67" s="48"/>
      <c r="BC67" s="48"/>
      <c r="BD67" s="48"/>
      <c r="BE67" s="48"/>
      <c r="BF67" s="7" t="n">
        <f aca="false">BF66*(1+AY67)*(1+BA67)*(1-BE67)</f>
        <v>132.570855244418</v>
      </c>
      <c r="BG67" s="7"/>
      <c r="BH67" s="43" t="n">
        <f aca="false">T74/AG74</f>
        <v>0.0124937388743385</v>
      </c>
      <c r="BI67" s="7"/>
      <c r="BJ67" s="7"/>
      <c r="BK67" s="7"/>
      <c r="BL67" s="7"/>
      <c r="BM67" s="7"/>
      <c r="BN67" s="7"/>
      <c r="BO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5" t="n">
        <f aca="false">'High pensions'!Q68</f>
        <v>125623961.996148</v>
      </c>
      <c r="E68" s="8"/>
      <c r="F68" s="55" t="n">
        <f aca="false">'High pensions'!I68</f>
        <v>22833642.131905</v>
      </c>
      <c r="G68" s="55" t="n">
        <f aca="false">'High pensions'!K68</f>
        <v>1771430.35511259</v>
      </c>
      <c r="H68" s="55" t="n">
        <f aca="false">'High pensions'!V68</f>
        <v>9745887.15737748</v>
      </c>
      <c r="I68" s="55" t="n">
        <f aca="false">'High pensions'!M68</f>
        <v>54786.5058282244</v>
      </c>
      <c r="J68" s="55" t="n">
        <f aca="false">'High pensions'!W68</f>
        <v>301419.190434355</v>
      </c>
      <c r="K68" s="8"/>
      <c r="L68" s="55" t="n">
        <f aca="false">'High pensions'!N68</f>
        <v>2428055.75236951</v>
      </c>
      <c r="M68" s="42"/>
      <c r="N68" s="55" t="n">
        <f aca="false">'High pensions'!L68</f>
        <v>1038169.45367502</v>
      </c>
      <c r="O68" s="8"/>
      <c r="P68" s="55" t="n">
        <f aca="false">'High pensions'!X68</f>
        <v>18310894.8661473</v>
      </c>
      <c r="Q68" s="42"/>
      <c r="R68" s="55" t="n">
        <f aca="false">'High SIPA income'!G63</f>
        <v>22544844.2543685</v>
      </c>
      <c r="S68" s="42"/>
      <c r="T68" s="55" t="n">
        <f aca="false">'High SIPA income'!J63</f>
        <v>86202166.0065556</v>
      </c>
      <c r="U68" s="8"/>
      <c r="V68" s="55" t="n">
        <f aca="false">'High SIPA income'!F63</f>
        <v>171980.822570866</v>
      </c>
      <c r="W68" s="42"/>
      <c r="X68" s="55" t="n">
        <f aca="false">'High SIPA income'!M63</f>
        <v>431966.242851023</v>
      </c>
      <c r="Y68" s="8"/>
      <c r="Z68" s="8" t="n">
        <f aca="false">R68+V68-N68-L68-F68</f>
        <v>-3583042.26101022</v>
      </c>
      <c r="AA68" s="8"/>
      <c r="AB68" s="8" t="n">
        <f aca="false">T68-P68-D68</f>
        <v>-57732690.8557395</v>
      </c>
      <c r="AC68" s="23"/>
      <c r="AD68" s="8"/>
      <c r="AE68" s="8"/>
      <c r="AF68" s="8"/>
      <c r="AG68" s="8" t="n">
        <f aca="false">BF68/100*$AG$37</f>
        <v>7009298636.16627</v>
      </c>
      <c r="AH68" s="43" t="n">
        <f aca="false">(AG68-AG67)/AG67</f>
        <v>0.00686887927452433</v>
      </c>
      <c r="AI68" s="43"/>
      <c r="AJ68" s="43" t="n">
        <f aca="false">AB68/AG68</f>
        <v>-0.0082365859770695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 t="n">
        <f aca="false">workers_and_wage_high!C56</f>
        <v>13106293</v>
      </c>
      <c r="AX68" s="7"/>
      <c r="AY68" s="43" t="n">
        <f aca="false">(AW68-AW67)/AW67</f>
        <v>0.00332999203692564</v>
      </c>
      <c r="AZ68" s="11" t="n">
        <f aca="false">workers_and_wage_high!B56</f>
        <v>8194.51834574351</v>
      </c>
      <c r="BA68" s="43" t="n">
        <f aca="false">(AZ68-AZ67)/AZ67</f>
        <v>0.00352714188321462</v>
      </c>
      <c r="BB68" s="48"/>
      <c r="BC68" s="48"/>
      <c r="BD68" s="48"/>
      <c r="BE68" s="48"/>
      <c r="BF68" s="7" t="n">
        <f aca="false">BF67*(1+AY68)*(1+BA68)*(1-BE68)</f>
        <v>133.481468444412</v>
      </c>
      <c r="BG68" s="7"/>
      <c r="BH68" s="43" t="n">
        <f aca="false">T75/AG75</f>
        <v>0.0146441911367618</v>
      </c>
      <c r="BI68" s="7"/>
      <c r="BJ68" s="7"/>
      <c r="BK68" s="7"/>
      <c r="BL68" s="7"/>
      <c r="BM68" s="7"/>
      <c r="BN68" s="7"/>
      <c r="BO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5" t="n">
        <f aca="false">'High pensions'!Q69</f>
        <v>125994804.514732</v>
      </c>
      <c r="E69" s="8"/>
      <c r="F69" s="55" t="n">
        <f aca="false">'High pensions'!I69</f>
        <v>22901047.149404</v>
      </c>
      <c r="G69" s="55" t="n">
        <f aca="false">'High pensions'!K69</f>
        <v>1844790.54412094</v>
      </c>
      <c r="H69" s="55" t="n">
        <f aca="false">'High pensions'!V69</f>
        <v>10149493.2725464</v>
      </c>
      <c r="I69" s="55" t="n">
        <f aca="false">'High pensions'!M69</f>
        <v>57055.3776532251</v>
      </c>
      <c r="J69" s="55" t="n">
        <f aca="false">'High pensions'!W69</f>
        <v>313901.853790095</v>
      </c>
      <c r="K69" s="8"/>
      <c r="L69" s="55" t="n">
        <f aca="false">'High pensions'!N69</f>
        <v>2432609.95599971</v>
      </c>
      <c r="M69" s="42"/>
      <c r="N69" s="55" t="n">
        <f aca="false">'High pensions'!L69</f>
        <v>1043534.12675599</v>
      </c>
      <c r="O69" s="8"/>
      <c r="P69" s="55" t="n">
        <f aca="false">'High pensions'!X69</f>
        <v>18364041.4988912</v>
      </c>
      <c r="Q69" s="42"/>
      <c r="R69" s="55" t="n">
        <f aca="false">'High SIPA income'!G64</f>
        <v>26939023.881122</v>
      </c>
      <c r="S69" s="42"/>
      <c r="T69" s="55" t="n">
        <f aca="false">'High SIPA income'!J64</f>
        <v>103003692.660466</v>
      </c>
      <c r="U69" s="8"/>
      <c r="V69" s="55" t="n">
        <f aca="false">'High SIPA income'!F64</f>
        <v>163677.981859976</v>
      </c>
      <c r="W69" s="42"/>
      <c r="X69" s="55" t="n">
        <f aca="false">'High SIPA income'!M64</f>
        <v>411111.900760667</v>
      </c>
      <c r="Y69" s="8"/>
      <c r="Z69" s="8" t="n">
        <f aca="false">R69+V69-N69-L69-F69</f>
        <v>725510.630822234</v>
      </c>
      <c r="AA69" s="8"/>
      <c r="AB69" s="8" t="n">
        <f aca="false">T69-P69-D69</f>
        <v>-41355153.3531571</v>
      </c>
      <c r="AC69" s="23"/>
      <c r="AD69" s="8"/>
      <c r="AE69" s="8"/>
      <c r="AF69" s="8"/>
      <c r="AG69" s="8" t="n">
        <f aca="false">BF69/100*$AG$37</f>
        <v>7095730004.20233</v>
      </c>
      <c r="AH69" s="43" t="n">
        <f aca="false">(AG69-AG68)/AG68</f>
        <v>0.0123309581346825</v>
      </c>
      <c r="AI69" s="43" t="n">
        <f aca="false">(AG69-AG65)/AG65</f>
        <v>0.0419862648161261</v>
      </c>
      <c r="AJ69" s="43" t="n">
        <f aca="false">AB69/AG69</f>
        <v>-0.00582817459636503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 t="n">
        <f aca="false">workers_and_wage_high!C57</f>
        <v>13140790</v>
      </c>
      <c r="AX69" s="7"/>
      <c r="AY69" s="43" t="n">
        <f aca="false">(AW69-AW68)/AW68</f>
        <v>0.0026320943687128</v>
      </c>
      <c r="AZ69" s="11" t="n">
        <f aca="false">workers_and_wage_high!B57</f>
        <v>8273.78721964999</v>
      </c>
      <c r="BA69" s="43" t="n">
        <f aca="false">(AZ69-AZ68)/AZ68</f>
        <v>0.00967340245783406</v>
      </c>
      <c r="BB69" s="48"/>
      <c r="BC69" s="48"/>
      <c r="BD69" s="48"/>
      <c r="BE69" s="48"/>
      <c r="BF69" s="7" t="n">
        <f aca="false">BF68*(1+AY69)*(1+BA69)*(1-BE69)</f>
        <v>135.127422843556</v>
      </c>
      <c r="BG69" s="7"/>
      <c r="BH69" s="43" t="n">
        <f aca="false">T76/AG76</f>
        <v>0.012497416031323</v>
      </c>
      <c r="BI69" s="7"/>
      <c r="BJ69" s="7"/>
      <c r="BK69" s="7"/>
      <c r="BL69" s="7"/>
      <c r="BM69" s="7"/>
      <c r="BN69" s="7"/>
      <c r="BO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4" t="n">
        <f aca="false">'High pensions'!Q70</f>
        <v>126462841.788912</v>
      </c>
      <c r="E70" s="6"/>
      <c r="F70" s="54" t="n">
        <f aca="false">'High pensions'!I70</f>
        <v>22986118.4642487</v>
      </c>
      <c r="G70" s="54" t="n">
        <f aca="false">'High pensions'!K70</f>
        <v>1915781.73505533</v>
      </c>
      <c r="H70" s="54" t="n">
        <f aca="false">'High pensions'!V70</f>
        <v>10540065.8592798</v>
      </c>
      <c r="I70" s="54" t="n">
        <f aca="false">'High pensions'!M70</f>
        <v>59250.9814965567</v>
      </c>
      <c r="J70" s="54" t="n">
        <f aca="false">'High pensions'!W70</f>
        <v>325981.418328241</v>
      </c>
      <c r="K70" s="6"/>
      <c r="L70" s="54" t="n">
        <f aca="false">'High pensions'!N70</f>
        <v>2955398.53622173</v>
      </c>
      <c r="M70" s="35"/>
      <c r="N70" s="54" t="n">
        <f aca="false">'High pensions'!L70</f>
        <v>1048848.7269921</v>
      </c>
      <c r="O70" s="6"/>
      <c r="P70" s="54" t="n">
        <f aca="false">'High pensions'!X70</f>
        <v>21106033.2893341</v>
      </c>
      <c r="Q70" s="35"/>
      <c r="R70" s="54" t="n">
        <f aca="false">'High SIPA income'!G65</f>
        <v>23109754.8796762</v>
      </c>
      <c r="S70" s="35"/>
      <c r="T70" s="54" t="n">
        <f aca="false">'High SIPA income'!J65</f>
        <v>88362150.744184</v>
      </c>
      <c r="U70" s="6"/>
      <c r="V70" s="54" t="n">
        <f aca="false">'High SIPA income'!F65</f>
        <v>165646.57622657</v>
      </c>
      <c r="W70" s="35"/>
      <c r="X70" s="54" t="n">
        <f aca="false">'High SIPA income'!M65</f>
        <v>416056.442248045</v>
      </c>
      <c r="Y70" s="6"/>
      <c r="Z70" s="6" t="n">
        <f aca="false">R70+V70-N70-L70-F70</f>
        <v>-3714964.27155976</v>
      </c>
      <c r="AA70" s="6"/>
      <c r="AB70" s="6" t="n">
        <f aca="false">T70-P70-D70</f>
        <v>-59206724.3340617</v>
      </c>
      <c r="AC70" s="23"/>
      <c r="AD70" s="6"/>
      <c r="AE70" s="6"/>
      <c r="AF70" s="6"/>
      <c r="AG70" s="6" t="n">
        <f aca="false">BF70/100*$AG$37</f>
        <v>7167036396.4678</v>
      </c>
      <c r="AH70" s="36" t="n">
        <f aca="false">(AG70-AG69)/AG69</f>
        <v>0.0100491975065627</v>
      </c>
      <c r="AI70" s="36"/>
      <c r="AJ70" s="36" t="n">
        <f aca="false">AB70/AG70</f>
        <v>-0.00826097720994428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 t="n">
        <f aca="false">workers_and_wage_high!C58</f>
        <v>13220416</v>
      </c>
      <c r="AX70" s="5"/>
      <c r="AY70" s="36" t="n">
        <f aca="false">(AW70-AW69)/AW69</f>
        <v>0.00605945304658244</v>
      </c>
      <c r="AZ70" s="10" t="n">
        <f aca="false">workers_and_wage_high!B58</f>
        <v>8306.59869676766</v>
      </c>
      <c r="BA70" s="36" t="n">
        <f aca="false">(AZ70-AZ69)/AZ69</f>
        <v>0.00396571439977877</v>
      </c>
      <c r="BB70" s="41"/>
      <c r="BC70" s="41"/>
      <c r="BD70" s="41"/>
      <c r="BE70" s="41"/>
      <c r="BF70" s="5" t="n">
        <f aca="false">BF69*(1+AY70)*(1+BA70)*(1-BE70)</f>
        <v>136.485345004264</v>
      </c>
      <c r="BG70" s="5"/>
      <c r="BH70" s="36" t="n">
        <f aca="false">T77/AG77</f>
        <v>0.0146760627911532</v>
      </c>
      <c r="BI70" s="5"/>
      <c r="BJ70" s="5"/>
      <c r="BK70" s="5"/>
      <c r="BL70" s="5"/>
      <c r="BM70" s="5"/>
      <c r="BN70" s="5"/>
      <c r="BO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5" t="n">
        <f aca="false">'High pensions'!Q71</f>
        <v>127031256.223851</v>
      </c>
      <c r="E71" s="8"/>
      <c r="F71" s="55" t="n">
        <f aca="false">'High pensions'!I71</f>
        <v>23089434.5162485</v>
      </c>
      <c r="G71" s="55" t="n">
        <f aca="false">'High pensions'!K71</f>
        <v>2011137.50249397</v>
      </c>
      <c r="H71" s="55" t="n">
        <f aca="false">'High pensions'!V71</f>
        <v>11064685.1572273</v>
      </c>
      <c r="I71" s="55" t="n">
        <f aca="false">'High pensions'!M71</f>
        <v>62200.1289431131</v>
      </c>
      <c r="J71" s="55" t="n">
        <f aca="false">'High pensions'!W71</f>
        <v>342206.757440024</v>
      </c>
      <c r="K71" s="8"/>
      <c r="L71" s="55" t="n">
        <f aca="false">'High pensions'!N71</f>
        <v>2447146.29411849</v>
      </c>
      <c r="M71" s="42"/>
      <c r="N71" s="55" t="n">
        <f aca="false">'High pensions'!L71</f>
        <v>1055286.23353988</v>
      </c>
      <c r="O71" s="8"/>
      <c r="P71" s="55" t="n">
        <f aca="false">'High pensions'!X71</f>
        <v>18504127.2505853</v>
      </c>
      <c r="Q71" s="42"/>
      <c r="R71" s="55" t="n">
        <f aca="false">'High SIPA income'!G66</f>
        <v>27427391.552865</v>
      </c>
      <c r="S71" s="42"/>
      <c r="T71" s="55" t="n">
        <f aca="false">'High SIPA income'!J66</f>
        <v>104871008.781032</v>
      </c>
      <c r="U71" s="8"/>
      <c r="V71" s="55" t="n">
        <f aca="false">'High SIPA income'!F66</f>
        <v>168989.089221674</v>
      </c>
      <c r="W71" s="42"/>
      <c r="X71" s="55" t="n">
        <f aca="false">'High SIPA income'!M66</f>
        <v>424451.871218511</v>
      </c>
      <c r="Y71" s="8"/>
      <c r="Z71" s="8" t="n">
        <f aca="false">R71+V71-N71-L71-F71</f>
        <v>1004513.59817983</v>
      </c>
      <c r="AA71" s="8"/>
      <c r="AB71" s="8" t="n">
        <f aca="false">T71-P71-D71</f>
        <v>-40664374.6934043</v>
      </c>
      <c r="AC71" s="23"/>
      <c r="AD71" s="8"/>
      <c r="AE71" s="8"/>
      <c r="AF71" s="8"/>
      <c r="AG71" s="8" t="n">
        <f aca="false">BF71/100*$AG$37</f>
        <v>7230024177.41467</v>
      </c>
      <c r="AH71" s="43" t="n">
        <f aca="false">(AG71-AG70)/AG70</f>
        <v>0.00878853928771975</v>
      </c>
      <c r="AI71" s="43"/>
      <c r="AJ71" s="43" t="n">
        <f aca="false">AB71/AG71</f>
        <v>-0.00562437603188557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3" t="n">
        <f aca="false">(AW71-AW70)/AW70</f>
        <v>0.00309112814604321</v>
      </c>
      <c r="AZ71" s="11" t="n">
        <f aca="false">workers_and_wage_high!B59</f>
        <v>8353.7789644786</v>
      </c>
      <c r="BA71" s="43" t="n">
        <f aca="false">(AZ71-AZ70)/AZ70</f>
        <v>0.00567985398515761</v>
      </c>
      <c r="BB71" s="48"/>
      <c r="BC71" s="48"/>
      <c r="BD71" s="48"/>
      <c r="BE71" s="48"/>
      <c r="BF71" s="7" t="n">
        <f aca="false">BF70*(1+AY71)*(1+BA71)*(1-BE71)</f>
        <v>137.684851821032</v>
      </c>
      <c r="BG71" s="7"/>
      <c r="BH71" s="43" t="n">
        <f aca="false">T78/AG78</f>
        <v>0.012529094730039</v>
      </c>
      <c r="BI71" s="7"/>
      <c r="BJ71" s="7"/>
      <c r="BK71" s="7"/>
      <c r="BL71" s="7"/>
      <c r="BM71" s="7"/>
      <c r="BN71" s="7"/>
      <c r="BO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5" t="n">
        <f aca="false">'High pensions'!Q72</f>
        <v>127412958.746582</v>
      </c>
      <c r="E72" s="8"/>
      <c r="F72" s="55" t="n">
        <f aca="false">'High pensions'!I72</f>
        <v>23158813.4680536</v>
      </c>
      <c r="G72" s="55" t="n">
        <f aca="false">'High pensions'!K72</f>
        <v>2073215.34958064</v>
      </c>
      <c r="H72" s="55" t="n">
        <f aca="false">'High pensions'!V72</f>
        <v>11406219.1559722</v>
      </c>
      <c r="I72" s="55" t="n">
        <f aca="false">'High pensions'!M72</f>
        <v>64120.0623581642</v>
      </c>
      <c r="J72" s="55" t="n">
        <f aca="false">'High pensions'!W72</f>
        <v>352769.664617697</v>
      </c>
      <c r="K72" s="8"/>
      <c r="L72" s="55" t="n">
        <f aca="false">'High pensions'!N72</f>
        <v>2370182.80541535</v>
      </c>
      <c r="M72" s="42"/>
      <c r="N72" s="55" t="n">
        <f aca="false">'High pensions'!L72</f>
        <v>1060091.76929264</v>
      </c>
      <c r="O72" s="8"/>
      <c r="P72" s="55" t="n">
        <f aca="false">'High pensions'!X72</f>
        <v>18131201.981685</v>
      </c>
      <c r="Q72" s="42"/>
      <c r="R72" s="55" t="n">
        <f aca="false">'High SIPA income'!G67</f>
        <v>23744282.893891</v>
      </c>
      <c r="S72" s="42"/>
      <c r="T72" s="55" t="n">
        <f aca="false">'High SIPA income'!J67</f>
        <v>90788323.6021561</v>
      </c>
      <c r="U72" s="8"/>
      <c r="V72" s="55" t="n">
        <f aca="false">'High SIPA income'!F67</f>
        <v>172466.224620844</v>
      </c>
      <c r="W72" s="42"/>
      <c r="X72" s="55" t="n">
        <f aca="false">'High SIPA income'!M67</f>
        <v>433185.432855271</v>
      </c>
      <c r="Y72" s="8"/>
      <c r="Z72" s="8" t="n">
        <f aca="false">R72+V72-N72-L72-F72</f>
        <v>-2672338.92424969</v>
      </c>
      <c r="AA72" s="8"/>
      <c r="AB72" s="8" t="n">
        <f aca="false">T72-P72-D72</f>
        <v>-54755837.1261113</v>
      </c>
      <c r="AC72" s="23"/>
      <c r="AD72" s="8"/>
      <c r="AE72" s="8"/>
      <c r="AF72" s="8"/>
      <c r="AG72" s="8" t="n">
        <f aca="false">BF72/100*$AG$37</f>
        <v>7315872612.18461</v>
      </c>
      <c r="AH72" s="43" t="n">
        <f aca="false">(AG72-AG71)/AG71</f>
        <v>0.0118738793485802</v>
      </c>
      <c r="AI72" s="43"/>
      <c r="AJ72" s="43" t="n">
        <f aca="false">AB72/AG72</f>
        <v>-0.00748452577412505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 t="n">
        <f aca="false">workers_and_wage_high!C60</f>
        <v>13308036</v>
      </c>
      <c r="AX72" s="7"/>
      <c r="AY72" s="43" t="n">
        <f aca="false">(AW72-AW71)/AW71</f>
        <v>0.00352560182341345</v>
      </c>
      <c r="AZ72" s="11" t="n">
        <f aca="false">workers_and_wage_high!B60</f>
        <v>8423.27361917664</v>
      </c>
      <c r="BA72" s="43" t="n">
        <f aca="false">(AZ72-AZ71)/AZ71</f>
        <v>0.00831894822613158</v>
      </c>
      <c r="BB72" s="48"/>
      <c r="BC72" s="48"/>
      <c r="BD72" s="48"/>
      <c r="BE72" s="48"/>
      <c r="BF72" s="7" t="n">
        <f aca="false">BF71*(1+AY72)*(1+BA72)*(1-BE72)</f>
        <v>139.319705139682</v>
      </c>
      <c r="BG72" s="7"/>
      <c r="BH72" s="43" t="n">
        <f aca="false">T79/AG79</f>
        <v>0.0147196469043392</v>
      </c>
      <c r="BI72" s="7"/>
      <c r="BJ72" s="7"/>
      <c r="BK72" s="7"/>
      <c r="BL72" s="7"/>
      <c r="BM72" s="7"/>
      <c r="BN72" s="7"/>
      <c r="BO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5" t="n">
        <f aca="false">'High pensions'!Q73</f>
        <v>127459007.01291</v>
      </c>
      <c r="E73" s="8"/>
      <c r="F73" s="55" t="n">
        <f aca="false">'High pensions'!I73</f>
        <v>23167183.2855424</v>
      </c>
      <c r="G73" s="55" t="n">
        <f aca="false">'High pensions'!K73</f>
        <v>2171026.30689338</v>
      </c>
      <c r="H73" s="55" t="n">
        <f aca="false">'High pensions'!V73</f>
        <v>11944346.1842089</v>
      </c>
      <c r="I73" s="55" t="n">
        <f aca="false">'High pensions'!M73</f>
        <v>67145.1435121666</v>
      </c>
      <c r="J73" s="55" t="n">
        <f aca="false">'High pensions'!W73</f>
        <v>369412.768583781</v>
      </c>
      <c r="K73" s="8"/>
      <c r="L73" s="55" t="n">
        <f aca="false">'High pensions'!N73</f>
        <v>2360479.16403801</v>
      </c>
      <c r="M73" s="42"/>
      <c r="N73" s="55" t="n">
        <f aca="false">'High pensions'!L73</f>
        <v>1061619.98653089</v>
      </c>
      <c r="O73" s="8"/>
      <c r="P73" s="55" t="n">
        <f aca="false">'High pensions'!X73</f>
        <v>18089257.5407967</v>
      </c>
      <c r="Q73" s="42"/>
      <c r="R73" s="55" t="n">
        <f aca="false">'High SIPA income'!G68</f>
        <v>28265771.9587856</v>
      </c>
      <c r="S73" s="42"/>
      <c r="T73" s="55" t="n">
        <f aca="false">'High SIPA income'!J68</f>
        <v>108076628.926924</v>
      </c>
      <c r="U73" s="8"/>
      <c r="V73" s="55" t="n">
        <f aca="false">'High SIPA income'!F68</f>
        <v>165028.214893834</v>
      </c>
      <c r="W73" s="42"/>
      <c r="X73" s="55" t="n">
        <f aca="false">'High SIPA income'!M68</f>
        <v>414503.296858732</v>
      </c>
      <c r="Y73" s="8"/>
      <c r="Z73" s="8" t="n">
        <f aca="false">R73+V73-N73-L73-F73</f>
        <v>1841517.73756815</v>
      </c>
      <c r="AA73" s="8"/>
      <c r="AB73" s="8" t="n">
        <f aca="false">T73-P73-D73</f>
        <v>-37471635.6267828</v>
      </c>
      <c r="AC73" s="23"/>
      <c r="AD73" s="8"/>
      <c r="AE73" s="8"/>
      <c r="AF73" s="8"/>
      <c r="AG73" s="8" t="n">
        <f aca="false">BF73/100*$AG$37</f>
        <v>7372002710.27645</v>
      </c>
      <c r="AH73" s="43" t="n">
        <f aca="false">(AG73-AG72)/AG72</f>
        <v>0.00767237226060389</v>
      </c>
      <c r="AI73" s="43" t="n">
        <f aca="false">(AG73-AG69)/AG69</f>
        <v>0.0389350645966667</v>
      </c>
      <c r="AJ73" s="43" t="n">
        <f aca="false">AB73/AG73</f>
        <v>-0.0050829655250327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 t="n">
        <f aca="false">workers_and_wage_high!C61</f>
        <v>13326711</v>
      </c>
      <c r="AX73" s="7"/>
      <c r="AY73" s="43" t="n">
        <f aca="false">(AW73-AW72)/AW72</f>
        <v>0.00140328745729272</v>
      </c>
      <c r="AZ73" s="11" t="n">
        <f aca="false">workers_and_wage_high!B61</f>
        <v>8476.00583735639</v>
      </c>
      <c r="BA73" s="43" t="n">
        <f aca="false">(AZ73-AZ72)/AZ72</f>
        <v>0.00626029980311868</v>
      </c>
      <c r="BB73" s="48"/>
      <c r="BC73" s="48"/>
      <c r="BD73" s="48"/>
      <c r="BE73" s="48"/>
      <c r="BF73" s="7" t="n">
        <f aca="false">BF72*(1+AY73)*(1+BA73)*(1-BE73)</f>
        <v>140.388617780751</v>
      </c>
      <c r="BG73" s="7"/>
      <c r="BH73" s="43" t="n">
        <f aca="false">T80/AG80</f>
        <v>0.0126300529110948</v>
      </c>
      <c r="BI73" s="7"/>
      <c r="BJ73" s="7"/>
      <c r="BK73" s="7"/>
      <c r="BL73" s="7"/>
      <c r="BM73" s="7"/>
      <c r="BN73" s="7"/>
      <c r="BO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4" t="n">
        <f aca="false">'High pensions'!Q74</f>
        <v>128078921.441158</v>
      </c>
      <c r="E74" s="6"/>
      <c r="F74" s="54" t="n">
        <f aca="false">'High pensions'!I74</f>
        <v>23279860.0709429</v>
      </c>
      <c r="G74" s="54" t="n">
        <f aca="false">'High pensions'!K74</f>
        <v>2244608.76402585</v>
      </c>
      <c r="H74" s="54" t="n">
        <f aca="false">'High pensions'!V74</f>
        <v>12349175.153017</v>
      </c>
      <c r="I74" s="54" t="n">
        <f aca="false">'High pensions'!M74</f>
        <v>69420.8896090463</v>
      </c>
      <c r="J74" s="54" t="n">
        <f aca="false">'High pensions'!W74</f>
        <v>381933.252155162</v>
      </c>
      <c r="K74" s="6"/>
      <c r="L74" s="54" t="n">
        <f aca="false">'High pensions'!N74</f>
        <v>2874929.18295274</v>
      </c>
      <c r="M74" s="35"/>
      <c r="N74" s="54" t="n">
        <f aca="false">'High pensions'!L74</f>
        <v>1069100.44354662</v>
      </c>
      <c r="O74" s="6"/>
      <c r="P74" s="54" t="n">
        <f aca="false">'High pensions'!X74</f>
        <v>20799896.4019467</v>
      </c>
      <c r="Q74" s="35"/>
      <c r="R74" s="54" t="n">
        <f aca="false">'High SIPA income'!G69</f>
        <v>24368102.7451012</v>
      </c>
      <c r="S74" s="35"/>
      <c r="T74" s="54" t="n">
        <f aca="false">'High SIPA income'!J69</f>
        <v>93173552.870785</v>
      </c>
      <c r="U74" s="6"/>
      <c r="V74" s="54" t="n">
        <f aca="false">'High SIPA income'!F69</f>
        <v>167820.78874148</v>
      </c>
      <c r="W74" s="35"/>
      <c r="X74" s="54" t="n">
        <f aca="false">'High SIPA income'!M69</f>
        <v>421517.437242638</v>
      </c>
      <c r="Y74" s="6"/>
      <c r="Z74" s="6" t="n">
        <f aca="false">R74+V74-N74-L74-F74</f>
        <v>-2687966.16359966</v>
      </c>
      <c r="AA74" s="6"/>
      <c r="AB74" s="6" t="n">
        <f aca="false">T74-P74-D74</f>
        <v>-55705264.9723195</v>
      </c>
      <c r="AC74" s="23"/>
      <c r="AD74" s="6"/>
      <c r="AE74" s="6"/>
      <c r="AF74" s="6"/>
      <c r="AG74" s="6" t="n">
        <f aca="false">BF74/100*$AG$37</f>
        <v>7457619677.17757</v>
      </c>
      <c r="AH74" s="36" t="n">
        <f aca="false">(AG74-AG73)/AG73</f>
        <v>0.0116138002474922</v>
      </c>
      <c r="AI74" s="36"/>
      <c r="AJ74" s="36" t="n">
        <f aca="false">AB74/AG74</f>
        <v>-0.00746957707467885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 t="n">
        <f aca="false">workers_and_wage_high!C62</f>
        <v>13363744</v>
      </c>
      <c r="AX74" s="5"/>
      <c r="AY74" s="36" t="n">
        <f aca="false">(AW74-AW73)/AW73</f>
        <v>0.00277885518790045</v>
      </c>
      <c r="AZ74" s="10" t="n">
        <f aca="false">workers_and_wage_high!B62</f>
        <v>8550.6833652185</v>
      </c>
      <c r="BA74" s="36" t="n">
        <f aca="false">(AZ74-AZ73)/AZ73</f>
        <v>0.00881046206138478</v>
      </c>
      <c r="BB74" s="41"/>
      <c r="BC74" s="41"/>
      <c r="BD74" s="41"/>
      <c r="BE74" s="41"/>
      <c r="BF74" s="5" t="n">
        <f aca="false">BF73*(1+AY74)*(1+BA74)*(1-BE74)</f>
        <v>142.019063144679</v>
      </c>
      <c r="BG74" s="5"/>
      <c r="BH74" s="36" t="n">
        <f aca="false">T81/AG81</f>
        <v>0.0149061801629394</v>
      </c>
      <c r="BI74" s="5"/>
      <c r="BJ74" s="5"/>
      <c r="BK74" s="5"/>
      <c r="BL74" s="5"/>
      <c r="BM74" s="5"/>
      <c r="BN74" s="5"/>
      <c r="BO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5" t="n">
        <f aca="false">'High pensions'!Q75</f>
        <v>129083789.718555</v>
      </c>
      <c r="E75" s="8"/>
      <c r="F75" s="55" t="n">
        <f aca="false">'High pensions'!I75</f>
        <v>23462506.7752118</v>
      </c>
      <c r="G75" s="55" t="n">
        <f aca="false">'High pensions'!K75</f>
        <v>2298295.71990954</v>
      </c>
      <c r="H75" s="55" t="n">
        <f aca="false">'High pensions'!V75</f>
        <v>12644544.9440762</v>
      </c>
      <c r="I75" s="55" t="n">
        <f aca="false">'High pensions'!M75</f>
        <v>71081.3109250376</v>
      </c>
      <c r="J75" s="55" t="n">
        <f aca="false">'High pensions'!W75</f>
        <v>391068.400332255</v>
      </c>
      <c r="K75" s="8"/>
      <c r="L75" s="55" t="n">
        <f aca="false">'High pensions'!N75</f>
        <v>2371770.07421806</v>
      </c>
      <c r="M75" s="42"/>
      <c r="N75" s="55" t="n">
        <f aca="false">'High pensions'!L75</f>
        <v>1079741.83185117</v>
      </c>
      <c r="O75" s="8"/>
      <c r="P75" s="55" t="n">
        <f aca="false">'High pensions'!X75</f>
        <v>18247547.1735391</v>
      </c>
      <c r="Q75" s="42"/>
      <c r="R75" s="55" t="n">
        <f aca="false">'High SIPA income'!G70</f>
        <v>28751610.1599666</v>
      </c>
      <c r="S75" s="42"/>
      <c r="T75" s="55" t="n">
        <f aca="false">'High SIPA income'!J70</f>
        <v>109934273.397563</v>
      </c>
      <c r="U75" s="8"/>
      <c r="V75" s="55" t="n">
        <f aca="false">'High SIPA income'!F70</f>
        <v>170398.731861854</v>
      </c>
      <c r="W75" s="42"/>
      <c r="X75" s="55" t="n">
        <f aca="false">'High SIPA income'!M70</f>
        <v>427992.487119392</v>
      </c>
      <c r="Y75" s="8"/>
      <c r="Z75" s="8" t="n">
        <f aca="false">R75+V75-N75-L75-F75</f>
        <v>2007990.21054742</v>
      </c>
      <c r="AA75" s="8"/>
      <c r="AB75" s="8" t="n">
        <f aca="false">T75-P75-D75</f>
        <v>-37397063.4945316</v>
      </c>
      <c r="AC75" s="23"/>
      <c r="AD75" s="8"/>
      <c r="AE75" s="8"/>
      <c r="AF75" s="8"/>
      <c r="AG75" s="8" t="n">
        <f aca="false">BF75/100*$AG$37</f>
        <v>7507022570.99002</v>
      </c>
      <c r="AH75" s="43" t="n">
        <f aca="false">(AG75-AG74)/AG74</f>
        <v>0.00662448555316295</v>
      </c>
      <c r="AI75" s="43"/>
      <c r="AJ75" s="43" t="n">
        <f aca="false">AB75/AG75</f>
        <v>-0.00498161063735815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3" t="n">
        <f aca="false">(AW75-AW74)/AW74</f>
        <v>0.0033042386923904</v>
      </c>
      <c r="AZ75" s="11" t="n">
        <f aca="false">workers_and_wage_high!B63</f>
        <v>8578.9802451737</v>
      </c>
      <c r="BA75" s="43" t="n">
        <f aca="false">(AZ75-AZ74)/AZ74</f>
        <v>0.00330931210367425</v>
      </c>
      <c r="BB75" s="48"/>
      <c r="BC75" s="48"/>
      <c r="BD75" s="48"/>
      <c r="BE75" s="48"/>
      <c r="BF75" s="7" t="n">
        <f aca="false">BF74*(1+AY75)*(1+BA75)*(1-BE75)</f>
        <v>142.959866376754</v>
      </c>
      <c r="BG75" s="7"/>
      <c r="BH75" s="43" t="n">
        <f aca="false">T82/AG82</f>
        <v>0.0126829505210862</v>
      </c>
      <c r="BI75" s="7"/>
      <c r="BJ75" s="7"/>
      <c r="BK75" s="7"/>
      <c r="BL75" s="7"/>
      <c r="BM75" s="7"/>
      <c r="BN75" s="7"/>
      <c r="BO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5" t="n">
        <f aca="false">'High pensions'!Q76</f>
        <v>129935210.785585</v>
      </c>
      <c r="E76" s="8"/>
      <c r="F76" s="55" t="n">
        <f aca="false">'High pensions'!I76</f>
        <v>23617262.6326072</v>
      </c>
      <c r="G76" s="55" t="n">
        <f aca="false">'High pensions'!K76</f>
        <v>2332424.00308746</v>
      </c>
      <c r="H76" s="55" t="n">
        <f aca="false">'High pensions'!V76</f>
        <v>12832308.6886497</v>
      </c>
      <c r="I76" s="55" t="n">
        <f aca="false">'High pensions'!M76</f>
        <v>72136.8248377563</v>
      </c>
      <c r="J76" s="55" t="n">
        <f aca="false">'High pensions'!W76</f>
        <v>396875.526453082</v>
      </c>
      <c r="K76" s="8"/>
      <c r="L76" s="55" t="n">
        <f aca="false">'High pensions'!N76</f>
        <v>2307720.91583458</v>
      </c>
      <c r="M76" s="42"/>
      <c r="N76" s="55" t="n">
        <f aca="false">'High pensions'!L76</f>
        <v>1089565.54542753</v>
      </c>
      <c r="O76" s="8"/>
      <c r="P76" s="55" t="n">
        <f aca="false">'High pensions'!X76</f>
        <v>17969242.9598434</v>
      </c>
      <c r="Q76" s="42"/>
      <c r="R76" s="55" t="n">
        <f aca="false">'High SIPA income'!G71</f>
        <v>24660353.1879832</v>
      </c>
      <c r="S76" s="42"/>
      <c r="T76" s="55" t="n">
        <f aca="false">'High SIPA income'!J71</f>
        <v>94290997.7689873</v>
      </c>
      <c r="U76" s="8"/>
      <c r="V76" s="55" t="n">
        <f aca="false">'High SIPA income'!F71</f>
        <v>170144.496375849</v>
      </c>
      <c r="W76" s="42"/>
      <c r="X76" s="55" t="n">
        <f aca="false">'High SIPA income'!M71</f>
        <v>427353.920876671</v>
      </c>
      <c r="Y76" s="8"/>
      <c r="Z76" s="8" t="n">
        <f aca="false">R76+V76-N76-L76-F76</f>
        <v>-2184051.40951021</v>
      </c>
      <c r="AA76" s="8"/>
      <c r="AB76" s="8" t="n">
        <f aca="false">T76-P76-D76</f>
        <v>-53613455.9764408</v>
      </c>
      <c r="AC76" s="23"/>
      <c r="AD76" s="8"/>
      <c r="AE76" s="8"/>
      <c r="AF76" s="8"/>
      <c r="AG76" s="8" t="n">
        <f aca="false">BF76/100*$AG$37</f>
        <v>7544839471.82847</v>
      </c>
      <c r="AH76" s="43" t="n">
        <f aca="false">(AG76-AG75)/AG75</f>
        <v>0.00503753658402273</v>
      </c>
      <c r="AI76" s="43"/>
      <c r="AJ76" s="43" t="n">
        <f aca="false">AB76/AG76</f>
        <v>-0.00710597702928301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 t="n">
        <f aca="false">workers_and_wage_high!C64</f>
        <v>13431295</v>
      </c>
      <c r="AX76" s="7"/>
      <c r="AY76" s="43" t="n">
        <f aca="false">(AW76-AW75)/AW75</f>
        <v>0.00174479211921389</v>
      </c>
      <c r="AZ76" s="11" t="n">
        <f aca="false">workers_and_wage_high!B64</f>
        <v>8607.17943316871</v>
      </c>
      <c r="BA76" s="43" t="n">
        <f aca="false">(AZ76-AZ75)/AZ75</f>
        <v>0.0032870093168566</v>
      </c>
      <c r="BB76" s="48"/>
      <c r="BC76" s="48"/>
      <c r="BD76" s="48"/>
      <c r="BE76" s="48"/>
      <c r="BF76" s="7" t="n">
        <f aca="false">BF75*(1+AY76)*(1+BA76)*(1-BE76)</f>
        <v>143.680031933674</v>
      </c>
      <c r="BG76" s="7"/>
      <c r="BH76" s="43" t="n">
        <f aca="false">T83/AG83</f>
        <v>0.0149434635415271</v>
      </c>
      <c r="BI76" s="7"/>
      <c r="BJ76" s="7"/>
      <c r="BK76" s="7"/>
      <c r="BL76" s="7"/>
      <c r="BM76" s="7"/>
      <c r="BN76" s="7"/>
      <c r="BO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5" t="n">
        <f aca="false">'High pensions'!Q77</f>
        <v>130972389.550485</v>
      </c>
      <c r="E77" s="8"/>
      <c r="F77" s="55" t="n">
        <f aca="false">'High pensions'!I77</f>
        <v>23805782.1504463</v>
      </c>
      <c r="G77" s="55" t="n">
        <f aca="false">'High pensions'!K77</f>
        <v>2338988.74651267</v>
      </c>
      <c r="H77" s="55" t="n">
        <f aca="false">'High pensions'!V77</f>
        <v>12868425.9700627</v>
      </c>
      <c r="I77" s="55" t="n">
        <f aca="false">'High pensions'!M77</f>
        <v>72339.8581395671</v>
      </c>
      <c r="J77" s="55" t="n">
        <f aca="false">'High pensions'!W77</f>
        <v>397992.555775136</v>
      </c>
      <c r="K77" s="8"/>
      <c r="L77" s="55" t="n">
        <f aca="false">'High pensions'!N77</f>
        <v>2269480.89815016</v>
      </c>
      <c r="M77" s="42"/>
      <c r="N77" s="55" t="n">
        <f aca="false">'High pensions'!L77</f>
        <v>1099737.46000382</v>
      </c>
      <c r="O77" s="8"/>
      <c r="P77" s="55" t="n">
        <f aca="false">'High pensions'!X77</f>
        <v>17826778.1990923</v>
      </c>
      <c r="Q77" s="42"/>
      <c r="R77" s="55" t="n">
        <f aca="false">'High SIPA income'!G72</f>
        <v>29278290.3855163</v>
      </c>
      <c r="S77" s="42"/>
      <c r="T77" s="55" t="n">
        <f aca="false">'High SIPA income'!J72</f>
        <v>111948080.888222</v>
      </c>
      <c r="U77" s="8"/>
      <c r="V77" s="55" t="n">
        <f aca="false">'High SIPA income'!F72</f>
        <v>178740.877324726</v>
      </c>
      <c r="W77" s="42"/>
      <c r="X77" s="55" t="n">
        <f aca="false">'High SIPA income'!M72</f>
        <v>448945.551414853</v>
      </c>
      <c r="Y77" s="8"/>
      <c r="Z77" s="8" t="n">
        <f aca="false">R77+V77-N77-L77-F77</f>
        <v>2282030.75424076</v>
      </c>
      <c r="AA77" s="8"/>
      <c r="AB77" s="8" t="n">
        <f aca="false">T77-P77-D77</f>
        <v>-36851086.8613552</v>
      </c>
      <c r="AC77" s="23"/>
      <c r="AD77" s="8"/>
      <c r="AE77" s="8"/>
      <c r="AF77" s="8"/>
      <c r="AG77" s="8" t="n">
        <f aca="false">BF77/100*$AG$37</f>
        <v>7627936898.42377</v>
      </c>
      <c r="AH77" s="43" t="n">
        <f aca="false">(AG77-AG76)/AG76</f>
        <v>0.0110138097577259</v>
      </c>
      <c r="AI77" s="43" t="n">
        <f aca="false">(AG77-AG73)/AG73</f>
        <v>0.0347170501973022</v>
      </c>
      <c r="AJ77" s="43" t="n">
        <f aca="false">AB77/AG77</f>
        <v>-0.00483106865618803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 t="n">
        <f aca="false">workers_and_wage_high!C65</f>
        <v>13472573</v>
      </c>
      <c r="AX77" s="7"/>
      <c r="AY77" s="43" t="n">
        <f aca="false">(AW77-AW76)/AW76</f>
        <v>0.00307327029895479</v>
      </c>
      <c r="AZ77" s="11" t="n">
        <f aca="false">workers_and_wage_high!B65</f>
        <v>8675.3156799829</v>
      </c>
      <c r="BA77" s="43" t="n">
        <f aca="false">(AZ77-AZ76)/AZ76</f>
        <v>0.00791621080322931</v>
      </c>
      <c r="BB77" s="48"/>
      <c r="BC77" s="48"/>
      <c r="BD77" s="48"/>
      <c r="BE77" s="48"/>
      <c r="BF77" s="7" t="n">
        <f aca="false">BF76*(1+AY77)*(1+BA77)*(1-BE77)</f>
        <v>145.262496471376</v>
      </c>
      <c r="BG77" s="7"/>
      <c r="BH77" s="43" t="n">
        <f aca="false">T84/AG84</f>
        <v>0.0127859816031377</v>
      </c>
      <c r="BI77" s="7"/>
      <c r="BJ77" s="7"/>
      <c r="BK77" s="7"/>
      <c r="BL77" s="7"/>
      <c r="BM77" s="7"/>
      <c r="BN77" s="7"/>
      <c r="BO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4" t="n">
        <f aca="false">'High pensions'!Q78</f>
        <v>131779723.362984</v>
      </c>
      <c r="E78" s="6"/>
      <c r="F78" s="54" t="n">
        <f aca="false">'High pensions'!I78</f>
        <v>23952524.6274599</v>
      </c>
      <c r="G78" s="54" t="n">
        <f aca="false">'High pensions'!K78</f>
        <v>2413672.09045011</v>
      </c>
      <c r="H78" s="54" t="n">
        <f aca="false">'High pensions'!V78</f>
        <v>13279311.6932576</v>
      </c>
      <c r="I78" s="54" t="n">
        <f aca="false">'High pensions'!M78</f>
        <v>74649.6522819619</v>
      </c>
      <c r="J78" s="54" t="n">
        <f aca="false">'High pensions'!W78</f>
        <v>410700.361647143</v>
      </c>
      <c r="K78" s="6"/>
      <c r="L78" s="54" t="n">
        <f aca="false">'High pensions'!N78</f>
        <v>2782060.31577029</v>
      </c>
      <c r="M78" s="35"/>
      <c r="N78" s="54" t="n">
        <f aca="false">'High pensions'!L78</f>
        <v>1108624.10299512</v>
      </c>
      <c r="O78" s="6"/>
      <c r="P78" s="54" t="n">
        <f aca="false">'High pensions'!X78</f>
        <v>20535446.9215778</v>
      </c>
      <c r="Q78" s="35"/>
      <c r="R78" s="54" t="n">
        <f aca="false">'High SIPA income'!G73</f>
        <v>25207322.3793656</v>
      </c>
      <c r="S78" s="35"/>
      <c r="T78" s="54" t="n">
        <f aca="false">'High SIPA income'!J73</f>
        <v>96382381.8789873</v>
      </c>
      <c r="U78" s="6"/>
      <c r="V78" s="54" t="n">
        <f aca="false">'High SIPA income'!F73</f>
        <v>178423.762302838</v>
      </c>
      <c r="W78" s="35"/>
      <c r="X78" s="54" t="n">
        <f aca="false">'High SIPA income'!M73</f>
        <v>448149.049906666</v>
      </c>
      <c r="Y78" s="6"/>
      <c r="Z78" s="6" t="n">
        <f aca="false">R78+V78-N78-L78-F78</f>
        <v>-2457462.90455693</v>
      </c>
      <c r="AA78" s="6"/>
      <c r="AB78" s="6" t="n">
        <f aca="false">T78-P78-D78</f>
        <v>-55932788.4055744</v>
      </c>
      <c r="AC78" s="23"/>
      <c r="AD78" s="6"/>
      <c r="AE78" s="6"/>
      <c r="AF78" s="6"/>
      <c r="AG78" s="6" t="n">
        <f aca="false">BF78/100*$AG$37</f>
        <v>7692685222.33346</v>
      </c>
      <c r="AH78" s="36" t="n">
        <f aca="false">(AG78-AG77)/AG77</f>
        <v>0.00848831404505631</v>
      </c>
      <c r="AI78" s="36"/>
      <c r="AJ78" s="36" t="n">
        <f aca="false">AB78/AG78</f>
        <v>-0.00727090564464927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 t="n">
        <f aca="false">workers_and_wage_high!C66</f>
        <v>13544703</v>
      </c>
      <c r="AX78" s="5"/>
      <c r="AY78" s="36" t="n">
        <f aca="false">(AW78-AW77)/AW77</f>
        <v>0.00535383998290453</v>
      </c>
      <c r="AZ78" s="10" t="n">
        <f aca="false">workers_and_wage_high!B66</f>
        <v>8702.3634226765</v>
      </c>
      <c r="BA78" s="36" t="n">
        <f aca="false">(AZ78-AZ77)/AZ77</f>
        <v>0.00311778195645515</v>
      </c>
      <c r="BB78" s="41"/>
      <c r="BC78" s="41"/>
      <c r="BD78" s="41"/>
      <c r="BE78" s="41"/>
      <c r="BF78" s="5" t="n">
        <f aca="false">BF77*(1+AY78)*(1+BA78)*(1-BE78)</f>
        <v>146.495530160393</v>
      </c>
      <c r="BG78" s="5"/>
      <c r="BH78" s="36" t="n">
        <f aca="false">T85/AG85</f>
        <v>0.0150196422011467</v>
      </c>
      <c r="BI78" s="5"/>
      <c r="BJ78" s="5"/>
      <c r="BK78" s="5"/>
      <c r="BL78" s="5"/>
      <c r="BM78" s="5"/>
      <c r="BN78" s="5"/>
      <c r="BO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5" t="n">
        <f aca="false">'High pensions'!Q79</f>
        <v>132225706.885706</v>
      </c>
      <c r="E79" s="8"/>
      <c r="F79" s="55" t="n">
        <f aca="false">'High pensions'!I79</f>
        <v>24033587.411922</v>
      </c>
      <c r="G79" s="55" t="n">
        <f aca="false">'High pensions'!K79</f>
        <v>2496755.50320858</v>
      </c>
      <c r="H79" s="55" t="n">
        <f aca="false">'High pensions'!V79</f>
        <v>13736412.1166849</v>
      </c>
      <c r="I79" s="55" t="n">
        <f aca="false">'High pensions'!M79</f>
        <v>77219.242367276</v>
      </c>
      <c r="J79" s="55" t="n">
        <f aca="false">'High pensions'!W79</f>
        <v>424837.488144896</v>
      </c>
      <c r="K79" s="8"/>
      <c r="L79" s="55" t="n">
        <f aca="false">'High pensions'!N79</f>
        <v>2290855.38836539</v>
      </c>
      <c r="M79" s="42"/>
      <c r="N79" s="55" t="n">
        <f aca="false">'High pensions'!L79</f>
        <v>1114506.51965852</v>
      </c>
      <c r="O79" s="8"/>
      <c r="P79" s="55" t="n">
        <f aca="false">'High pensions'!X79</f>
        <v>18018945.5390723</v>
      </c>
      <c r="Q79" s="42"/>
      <c r="R79" s="55" t="n">
        <f aca="false">'High SIPA income'!G74</f>
        <v>29873320.4650169</v>
      </c>
      <c r="S79" s="42"/>
      <c r="T79" s="55" t="n">
        <f aca="false">'High SIPA income'!J74</f>
        <v>114223229.969461</v>
      </c>
      <c r="U79" s="8"/>
      <c r="V79" s="55" t="n">
        <f aca="false">'High SIPA income'!F74</f>
        <v>181763.245193481</v>
      </c>
      <c r="W79" s="42"/>
      <c r="X79" s="55" t="n">
        <f aca="false">'High SIPA income'!M74</f>
        <v>456536.868128329</v>
      </c>
      <c r="Y79" s="8"/>
      <c r="Z79" s="8" t="n">
        <f aca="false">R79+V79-N79-L79-F79</f>
        <v>2616134.39026448</v>
      </c>
      <c r="AA79" s="8"/>
      <c r="AB79" s="8" t="n">
        <f aca="false">T79-P79-D79</f>
        <v>-36021422.4553169</v>
      </c>
      <c r="AC79" s="23"/>
      <c r="AD79" s="8"/>
      <c r="AE79" s="8"/>
      <c r="AF79" s="8"/>
      <c r="AG79" s="8" t="n">
        <f aca="false">BF79/100*$AG$37</f>
        <v>7759916437.65512</v>
      </c>
      <c r="AH79" s="43" t="n">
        <f aca="false">(AG79-AG78)/AG78</f>
        <v>0.00873962906040633</v>
      </c>
      <c r="AI79" s="43"/>
      <c r="AJ79" s="43" t="n">
        <f aca="false">AB79/AG79</f>
        <v>-0.00464198586991509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3" t="n">
        <f aca="false">(AW79-AW78)/AW78</f>
        <v>0.0017152830888946</v>
      </c>
      <c r="AZ79" s="11" t="n">
        <f aca="false">workers_and_wage_high!B67</f>
        <v>8763.3871611406</v>
      </c>
      <c r="BA79" s="43" t="n">
        <f aca="false">(AZ79-AZ78)/AZ78</f>
        <v>0.00701231786127017</v>
      </c>
      <c r="BB79" s="48"/>
      <c r="BC79" s="48"/>
      <c r="BD79" s="48"/>
      <c r="BE79" s="48"/>
      <c r="BF79" s="7" t="n">
        <f aca="false">BF78*(1+AY79)*(1+BA79)*(1-BE79)</f>
        <v>147.775846753003</v>
      </c>
      <c r="BG79" s="7"/>
      <c r="BH79" s="43" t="n">
        <f aca="false">T86/AG86</f>
        <v>0.0128166971886689</v>
      </c>
      <c r="BI79" s="7"/>
      <c r="BJ79" s="7"/>
      <c r="BK79" s="7"/>
      <c r="BL79" s="7"/>
      <c r="BM79" s="7"/>
      <c r="BN79" s="7"/>
      <c r="BO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5" t="n">
        <f aca="false">'High pensions'!Q80</f>
        <v>132710770.966169</v>
      </c>
      <c r="E80" s="8"/>
      <c r="F80" s="55" t="n">
        <f aca="false">'High pensions'!I80</f>
        <v>24121753.5503587</v>
      </c>
      <c r="G80" s="55" t="n">
        <f aca="false">'High pensions'!K80</f>
        <v>2531414.4981334</v>
      </c>
      <c r="H80" s="55" t="n">
        <f aca="false">'High pensions'!V80</f>
        <v>13927095.6807045</v>
      </c>
      <c r="I80" s="55" t="n">
        <f aca="false">'High pensions'!M80</f>
        <v>78291.1700453628</v>
      </c>
      <c r="J80" s="55" t="n">
        <f aca="false">'High pensions'!W80</f>
        <v>430734.917959934</v>
      </c>
      <c r="K80" s="8"/>
      <c r="L80" s="55" t="n">
        <f aca="false">'High pensions'!N80</f>
        <v>2228718.19682463</v>
      </c>
      <c r="M80" s="42"/>
      <c r="N80" s="55" t="n">
        <f aca="false">'High pensions'!L80</f>
        <v>1120246.90311443</v>
      </c>
      <c r="O80" s="8"/>
      <c r="P80" s="55" t="n">
        <f aca="false">'High pensions'!X80</f>
        <v>17728097.2528669</v>
      </c>
      <c r="Q80" s="42"/>
      <c r="R80" s="55" t="n">
        <f aca="false">'High SIPA income'!G75</f>
        <v>25927410.1131356</v>
      </c>
      <c r="S80" s="42"/>
      <c r="T80" s="55" t="n">
        <f aca="false">'High SIPA income'!J75</f>
        <v>99135699.740285</v>
      </c>
      <c r="U80" s="8"/>
      <c r="V80" s="55" t="n">
        <f aca="false">'High SIPA income'!F75</f>
        <v>180139.469584699</v>
      </c>
      <c r="W80" s="42"/>
      <c r="X80" s="55" t="n">
        <f aca="false">'High SIPA income'!M75</f>
        <v>452458.411946566</v>
      </c>
      <c r="Y80" s="8"/>
      <c r="Z80" s="8" t="n">
        <f aca="false">R80+V80-N80-L80-F80</f>
        <v>-1363169.0675775</v>
      </c>
      <c r="AA80" s="8"/>
      <c r="AB80" s="8" t="n">
        <f aca="false">T80-P80-D80</f>
        <v>-51303168.4787507</v>
      </c>
      <c r="AC80" s="23"/>
      <c r="AD80" s="8"/>
      <c r="AE80" s="8"/>
      <c r="AF80" s="8"/>
      <c r="AG80" s="8" t="n">
        <f aca="false">BF80/100*$AG$37</f>
        <v>7849191166.34892</v>
      </c>
      <c r="AH80" s="43" t="n">
        <f aca="false">(AG80-AG79)/AG79</f>
        <v>0.0115045992326142</v>
      </c>
      <c r="AI80" s="43"/>
      <c r="AJ80" s="43" t="n">
        <f aca="false">AB80/AG80</f>
        <v>-0.006536108930395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 t="n">
        <f aca="false">workers_and_wage_high!C68</f>
        <v>13614927</v>
      </c>
      <c r="AX80" s="7"/>
      <c r="AY80" s="43" t="n">
        <f aca="false">(AW80-AW79)/AW79</f>
        <v>0.00346338603012278</v>
      </c>
      <c r="AZ80" s="11" t="n">
        <f aca="false">workers_and_wage_high!B68</f>
        <v>8833.61220922879</v>
      </c>
      <c r="BA80" s="43" t="n">
        <f aca="false">(AZ80-AZ79)/AZ79</f>
        <v>0.00801345949881025</v>
      </c>
      <c r="BB80" s="48"/>
      <c r="BC80" s="48"/>
      <c r="BD80" s="48"/>
      <c r="BE80" s="48"/>
      <c r="BF80" s="7" t="n">
        <f aca="false">BF79*(1+AY80)*(1+BA80)*(1-BE80)</f>
        <v>149.475948646156</v>
      </c>
      <c r="BG80" s="7"/>
      <c r="BH80" s="43" t="n">
        <f aca="false">T87/AG87</f>
        <v>0.0150337860571264</v>
      </c>
      <c r="BI80" s="7"/>
      <c r="BJ80" s="7"/>
      <c r="BK80" s="7"/>
      <c r="BL80" s="7"/>
      <c r="BM80" s="7"/>
      <c r="BN80" s="7"/>
      <c r="BO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5" t="n">
        <f aca="false">'High pensions'!Q81</f>
        <v>133287879.683665</v>
      </c>
      <c r="E81" s="8"/>
      <c r="F81" s="55" t="n">
        <f aca="false">'High pensions'!I81</f>
        <v>24226649.8911294</v>
      </c>
      <c r="G81" s="55" t="n">
        <f aca="false">'High pensions'!K81</f>
        <v>2587770.81580904</v>
      </c>
      <c r="H81" s="55" t="n">
        <f aca="false">'High pensions'!V81</f>
        <v>14237151.512754</v>
      </c>
      <c r="I81" s="55" t="n">
        <f aca="false">'High pensions'!M81</f>
        <v>80034.1489425474</v>
      </c>
      <c r="J81" s="55" t="n">
        <f aca="false">'High pensions'!W81</f>
        <v>440324.273590329</v>
      </c>
      <c r="K81" s="8"/>
      <c r="L81" s="55" t="n">
        <f aca="false">'High pensions'!N81</f>
        <v>2163786.64682824</v>
      </c>
      <c r="M81" s="42"/>
      <c r="N81" s="55" t="n">
        <f aca="false">'High pensions'!L81</f>
        <v>1127565.7760879</v>
      </c>
      <c r="O81" s="8"/>
      <c r="P81" s="55" t="n">
        <f aca="false">'High pensions'!X81</f>
        <v>17431433.4109475</v>
      </c>
      <c r="Q81" s="42"/>
      <c r="R81" s="55" t="n">
        <f aca="false">'High SIPA income'!G76</f>
        <v>30986042.8409575</v>
      </c>
      <c r="S81" s="42"/>
      <c r="T81" s="55" t="n">
        <f aca="false">'High SIPA income'!J76</f>
        <v>118477820.41541</v>
      </c>
      <c r="U81" s="8"/>
      <c r="V81" s="55" t="n">
        <f aca="false">'High SIPA income'!F76</f>
        <v>179801.162250299</v>
      </c>
      <c r="W81" s="42"/>
      <c r="X81" s="55" t="n">
        <f aca="false">'High SIPA income'!M76</f>
        <v>451608.681459265</v>
      </c>
      <c r="Y81" s="8"/>
      <c r="Z81" s="8" t="n">
        <f aca="false">R81+V81-N81-L81-F81</f>
        <v>3647841.6891623</v>
      </c>
      <c r="AA81" s="8"/>
      <c r="AB81" s="8" t="n">
        <f aca="false">T81-P81-D81</f>
        <v>-32241492.6792019</v>
      </c>
      <c r="AC81" s="23"/>
      <c r="AD81" s="8"/>
      <c r="AE81" s="8"/>
      <c r="AF81" s="8"/>
      <c r="AG81" s="8" t="n">
        <f aca="false">BF81/100*$AG$37</f>
        <v>7948234834.1647</v>
      </c>
      <c r="AH81" s="43" t="n">
        <f aca="false">(AG81-AG80)/AG80</f>
        <v>0.0126183278909546</v>
      </c>
      <c r="AI81" s="43" t="n">
        <f aca="false">(AG81-AG77)/AG77</f>
        <v>0.0419901134482531</v>
      </c>
      <c r="AJ81" s="43" t="n">
        <f aca="false">AB81/AG81</f>
        <v>-0.00405643433440279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 t="n">
        <f aca="false">workers_and_wage_high!C69</f>
        <v>13668915</v>
      </c>
      <c r="AX81" s="7"/>
      <c r="AY81" s="43" t="n">
        <f aca="false">(AW81-AW80)/AW80</f>
        <v>0.00396535361519015</v>
      </c>
      <c r="AZ81" s="11" t="n">
        <f aca="false">workers_and_wage_high!B69</f>
        <v>8909.74732577768</v>
      </c>
      <c r="BA81" s="43" t="n">
        <f aca="false">(AZ81-AZ80)/AZ80</f>
        <v>0.00861879769516528</v>
      </c>
      <c r="BB81" s="48"/>
      <c r="BC81" s="48"/>
      <c r="BD81" s="48"/>
      <c r="BE81" s="48"/>
      <c r="BF81" s="7" t="n">
        <f aca="false">BF80*(1+AY81)*(1+BA81)*(1-BE81)</f>
        <v>151.362085177985</v>
      </c>
      <c r="BG81" s="7"/>
      <c r="BH81" s="43" t="n">
        <f aca="false">T88/AG88</f>
        <v>0.0128277196227753</v>
      </c>
      <c r="BI81" s="7"/>
      <c r="BJ81" s="7"/>
      <c r="BK81" s="7"/>
      <c r="BL81" s="7"/>
      <c r="BM81" s="7"/>
      <c r="BN81" s="7"/>
      <c r="BO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4" t="n">
        <f aca="false">'High pensions'!Q82</f>
        <v>133733488.60296</v>
      </c>
      <c r="E82" s="6"/>
      <c r="F82" s="54" t="n">
        <f aca="false">'High pensions'!I82</f>
        <v>24307644.5869844</v>
      </c>
      <c r="G82" s="54" t="n">
        <f aca="false">'High pensions'!K82</f>
        <v>2677137.05932428</v>
      </c>
      <c r="H82" s="54" t="n">
        <f aca="false">'High pensions'!V82</f>
        <v>14728818.2172703</v>
      </c>
      <c r="I82" s="54" t="n">
        <f aca="false">'High pensions'!M82</f>
        <v>82798.0533811636</v>
      </c>
      <c r="J82" s="54" t="n">
        <f aca="false">'High pensions'!W82</f>
        <v>455530.460327948</v>
      </c>
      <c r="K82" s="6"/>
      <c r="L82" s="54" t="n">
        <f aca="false">'High pensions'!N82</f>
        <v>2706561.5557623</v>
      </c>
      <c r="M82" s="35"/>
      <c r="N82" s="54" t="n">
        <f aca="false">'High pensions'!L82</f>
        <v>1133573.16039901</v>
      </c>
      <c r="O82" s="6"/>
      <c r="P82" s="54" t="n">
        <f aca="false">'High pensions'!X82</f>
        <v>20280945.8496645</v>
      </c>
      <c r="Q82" s="35"/>
      <c r="R82" s="54" t="n">
        <f aca="false">'High SIPA income'!G77</f>
        <v>26560449.0828447</v>
      </c>
      <c r="S82" s="35"/>
      <c r="T82" s="54" t="n">
        <f aca="false">'High SIPA income'!J77</f>
        <v>101556179.107532</v>
      </c>
      <c r="U82" s="6"/>
      <c r="V82" s="54" t="n">
        <f aca="false">'High SIPA income'!F77</f>
        <v>181987.227795462</v>
      </c>
      <c r="W82" s="35"/>
      <c r="X82" s="54" t="n">
        <f aca="false">'High SIPA income'!M77</f>
        <v>457099.44784853</v>
      </c>
      <c r="Y82" s="6"/>
      <c r="Z82" s="6" t="n">
        <f aca="false">R82+V82-N82-L82-F82</f>
        <v>-1405342.99250553</v>
      </c>
      <c r="AA82" s="6"/>
      <c r="AB82" s="6" t="n">
        <f aca="false">T82-P82-D82</f>
        <v>-52458255.3450933</v>
      </c>
      <c r="AC82" s="23"/>
      <c r="AD82" s="6"/>
      <c r="AE82" s="6"/>
      <c r="AF82" s="6"/>
      <c r="AG82" s="6" t="n">
        <f aca="false">BF82/100*$AG$37</f>
        <v>8007299164.23539</v>
      </c>
      <c r="AH82" s="36" t="n">
        <f aca="false">(AG82-AG81)/AG81</f>
        <v>0.00743112543892285</v>
      </c>
      <c r="AI82" s="36"/>
      <c r="AJ82" s="36" t="n">
        <f aca="false">AB82/AG82</f>
        <v>-0.00655130453716506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 t="n">
        <f aca="false">workers_and_wage_high!C70</f>
        <v>13733416</v>
      </c>
      <c r="AX82" s="5"/>
      <c r="AY82" s="36" t="n">
        <f aca="false">(AW82-AW81)/AW81</f>
        <v>0.00471880906421614</v>
      </c>
      <c r="AZ82" s="10" t="n">
        <f aca="false">workers_and_wage_high!B70</f>
        <v>8933.79987993332</v>
      </c>
      <c r="BA82" s="36" t="n">
        <f aca="false">(AZ82-AZ81)/AZ81</f>
        <v>0.00269957758353628</v>
      </c>
      <c r="BB82" s="41"/>
      <c r="BC82" s="41"/>
      <c r="BD82" s="41"/>
      <c r="BE82" s="41"/>
      <c r="BF82" s="5" t="n">
        <f aca="false">BF81*(1+AY82)*(1+BA82)*(1-BE82)</f>
        <v>152.48687581964</v>
      </c>
      <c r="BG82" s="5"/>
      <c r="BH82" s="36" t="n">
        <f aca="false">T89/AG89</f>
        <v>0.0151406632353899</v>
      </c>
      <c r="BI82" s="5"/>
      <c r="BJ82" s="5"/>
      <c r="BK82" s="5"/>
      <c r="BL82" s="5"/>
      <c r="BM82" s="5"/>
      <c r="BN82" s="5"/>
      <c r="BO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5" t="n">
        <f aca="false">'High pensions'!Q83</f>
        <v>134681832.225525</v>
      </c>
      <c r="E83" s="8"/>
      <c r="F83" s="55" t="n">
        <f aca="false">'High pensions'!I83</f>
        <v>24480017.2661424</v>
      </c>
      <c r="G83" s="55" t="n">
        <f aca="false">'High pensions'!K83</f>
        <v>2749926.32983204</v>
      </c>
      <c r="H83" s="55" t="n">
        <f aca="false">'High pensions'!V83</f>
        <v>15129283.3072971</v>
      </c>
      <c r="I83" s="55" t="n">
        <f aca="false">'High pensions'!M83</f>
        <v>85049.2679329491</v>
      </c>
      <c r="J83" s="55" t="n">
        <f aca="false">'High pensions'!W83</f>
        <v>467915.978576196</v>
      </c>
      <c r="K83" s="8"/>
      <c r="L83" s="55" t="n">
        <f aca="false">'High pensions'!N83</f>
        <v>2116548.14175626</v>
      </c>
      <c r="M83" s="42"/>
      <c r="N83" s="55" t="n">
        <f aca="false">'High pensions'!L83</f>
        <v>1144331.06864902</v>
      </c>
      <c r="O83" s="8"/>
      <c r="P83" s="55" t="n">
        <f aca="false">'High pensions'!X83</f>
        <v>17278550.2766768</v>
      </c>
      <c r="Q83" s="42"/>
      <c r="R83" s="55" t="n">
        <f aca="false">'High SIPA income'!G78</f>
        <v>31618246.682554</v>
      </c>
      <c r="S83" s="42"/>
      <c r="T83" s="55" t="n">
        <f aca="false">'High SIPA income'!J78</f>
        <v>120895106.597936</v>
      </c>
      <c r="U83" s="8"/>
      <c r="V83" s="55" t="n">
        <f aca="false">'High SIPA income'!F78</f>
        <v>180486.425072669</v>
      </c>
      <c r="W83" s="42"/>
      <c r="X83" s="55" t="n">
        <f aca="false">'High SIPA income'!M78</f>
        <v>453329.864102304</v>
      </c>
      <c r="Y83" s="8"/>
      <c r="Z83" s="8" t="n">
        <f aca="false">R83+V83-N83-L83-F83</f>
        <v>4057836.63107908</v>
      </c>
      <c r="AA83" s="8"/>
      <c r="AB83" s="8" t="n">
        <f aca="false">T83-P83-D83</f>
        <v>-31065275.9042653</v>
      </c>
      <c r="AC83" s="23"/>
      <c r="AD83" s="8"/>
      <c r="AE83" s="8"/>
      <c r="AF83" s="8"/>
      <c r="AG83" s="8" t="n">
        <f aca="false">BF83/100*$AG$37</f>
        <v>8090166396.96515</v>
      </c>
      <c r="AH83" s="43" t="n">
        <f aca="false">(AG83-AG82)/AG82</f>
        <v>0.0103489617447899</v>
      </c>
      <c r="AI83" s="43"/>
      <c r="AJ83" s="43" t="n">
        <f aca="false">AB83/AG83</f>
        <v>-0.00383988095917517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3" t="n">
        <f aca="false">(AW83-AW82)/AW82</f>
        <v>0.00246413565277568</v>
      </c>
      <c r="AZ83" s="11" t="n">
        <f aca="false">workers_and_wage_high!B71</f>
        <v>9004.06818768506</v>
      </c>
      <c r="BA83" s="43" t="n">
        <f aca="false">(AZ83-AZ82)/AZ82</f>
        <v>0.00786544456962517</v>
      </c>
      <c r="BB83" s="48"/>
      <c r="BC83" s="48"/>
      <c r="BD83" s="48"/>
      <c r="BE83" s="48"/>
      <c r="BF83" s="7" t="n">
        <f aca="false">BF82*(1+AY83)*(1+BA83)*(1-BE83)</f>
        <v>154.06495666408</v>
      </c>
      <c r="BG83" s="7"/>
      <c r="BH83" s="43" t="n">
        <f aca="false">T90/AG90</f>
        <v>0.01297096660387</v>
      </c>
      <c r="BI83" s="7"/>
      <c r="BJ83" s="7"/>
      <c r="BK83" s="7"/>
      <c r="BL83" s="7"/>
      <c r="BM83" s="7"/>
      <c r="BN83" s="7"/>
      <c r="BO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5" t="n">
        <f aca="false">'High pensions'!Q84</f>
        <v>135508973.084822</v>
      </c>
      <c r="E84" s="8"/>
      <c r="F84" s="55" t="n">
        <f aca="false">'High pensions'!I84</f>
        <v>24630359.908372</v>
      </c>
      <c r="G84" s="55" t="n">
        <f aca="false">'High pensions'!K84</f>
        <v>2857367.93198302</v>
      </c>
      <c r="H84" s="55" t="n">
        <f aca="false">'High pensions'!V84</f>
        <v>15720395.3019342</v>
      </c>
      <c r="I84" s="55" t="n">
        <f aca="false">'High pensions'!M84</f>
        <v>88372.2040819488</v>
      </c>
      <c r="J84" s="55" t="n">
        <f aca="false">'High pensions'!W84</f>
        <v>486197.792843324</v>
      </c>
      <c r="K84" s="8"/>
      <c r="L84" s="55" t="n">
        <f aca="false">'High pensions'!N84</f>
        <v>2153816.29848321</v>
      </c>
      <c r="M84" s="42"/>
      <c r="N84" s="55" t="n">
        <f aca="false">'High pensions'!L84</f>
        <v>1153700.1409172</v>
      </c>
      <c r="O84" s="8"/>
      <c r="P84" s="55" t="n">
        <f aca="false">'High pensions'!X84</f>
        <v>17523480.7903947</v>
      </c>
      <c r="Q84" s="42"/>
      <c r="R84" s="55" t="n">
        <f aca="false">'High SIPA income'!G79</f>
        <v>27282895.9320861</v>
      </c>
      <c r="S84" s="42"/>
      <c r="T84" s="55" t="n">
        <f aca="false">'High SIPA income'!J79</f>
        <v>104318517.251303</v>
      </c>
      <c r="U84" s="8"/>
      <c r="V84" s="55" t="n">
        <f aca="false">'High SIPA income'!F79</f>
        <v>178778.801795756</v>
      </c>
      <c r="W84" s="42"/>
      <c r="X84" s="55" t="n">
        <f aca="false">'High SIPA income'!M79</f>
        <v>449040.806752151</v>
      </c>
      <c r="Y84" s="8"/>
      <c r="Z84" s="8" t="n">
        <f aca="false">R84+V84-N84-L84-F84</f>
        <v>-476201.613890614</v>
      </c>
      <c r="AA84" s="8"/>
      <c r="AB84" s="8" t="n">
        <f aca="false">T84-P84-D84</f>
        <v>-48713936.623914</v>
      </c>
      <c r="AC84" s="23"/>
      <c r="AD84" s="8"/>
      <c r="AE84" s="8"/>
      <c r="AF84" s="8"/>
      <c r="AG84" s="8" t="n">
        <f aca="false">BF84/100*$AG$37</f>
        <v>8158819595.4938</v>
      </c>
      <c r="AH84" s="43" t="n">
        <f aca="false">(AG84-AG83)/AG83</f>
        <v>0.0084860057457414</v>
      </c>
      <c r="AI84" s="43"/>
      <c r="AJ84" s="43" t="n">
        <f aca="false">AB84/AG84</f>
        <v>-0.00597070888181168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 t="n">
        <f aca="false">workers_and_wage_high!C72</f>
        <v>13774176</v>
      </c>
      <c r="AX84" s="7"/>
      <c r="AY84" s="43" t="n">
        <f aca="false">(AW84-AW83)/AW83</f>
        <v>0.000502569248180665</v>
      </c>
      <c r="AZ84" s="11" t="n">
        <f aca="false">workers_and_wage_high!B72</f>
        <v>9075.91548603843</v>
      </c>
      <c r="BA84" s="43" t="n">
        <f aca="false">(AZ84-AZ83)/AZ83</f>
        <v>0.0079794262832927</v>
      </c>
      <c r="BB84" s="48"/>
      <c r="BC84" s="48"/>
      <c r="BD84" s="48"/>
      <c r="BE84" s="48"/>
      <c r="BF84" s="7" t="n">
        <f aca="false">BF83*(1+AY84)*(1+BA84)*(1-BE84)</f>
        <v>155.372352771548</v>
      </c>
      <c r="BG84" s="7"/>
      <c r="BH84" s="43" t="n">
        <f aca="false">T91/AG91</f>
        <v>0.0152817233807963</v>
      </c>
      <c r="BI84" s="7"/>
      <c r="BJ84" s="7"/>
      <c r="BK84" s="7"/>
      <c r="BL84" s="7"/>
      <c r="BM84" s="7"/>
      <c r="BN84" s="7"/>
      <c r="BO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5" t="n">
        <f aca="false">'High pensions'!Q85</f>
        <v>136050239.584923</v>
      </c>
      <c r="E85" s="8"/>
      <c r="F85" s="55" t="n">
        <f aca="false">'High pensions'!I85</f>
        <v>24728741.5018587</v>
      </c>
      <c r="G85" s="55" t="n">
        <f aca="false">'High pensions'!K85</f>
        <v>2944067.24154802</v>
      </c>
      <c r="H85" s="55" t="n">
        <f aca="false">'High pensions'!V85</f>
        <v>16197389.3227289</v>
      </c>
      <c r="I85" s="55" t="n">
        <f aca="false">'High pensions'!M85</f>
        <v>91053.6260272586</v>
      </c>
      <c r="J85" s="55" t="n">
        <f aca="false">'High pensions'!W85</f>
        <v>500950.185239041</v>
      </c>
      <c r="K85" s="8"/>
      <c r="L85" s="55" t="n">
        <f aca="false">'High pensions'!N85</f>
        <v>2143555.27176195</v>
      </c>
      <c r="M85" s="42"/>
      <c r="N85" s="55" t="n">
        <f aca="false">'High pensions'!L85</f>
        <v>1160621.85951498</v>
      </c>
      <c r="O85" s="8"/>
      <c r="P85" s="55" t="n">
        <f aca="false">'High pensions'!X85</f>
        <v>17508317.527447</v>
      </c>
      <c r="Q85" s="42"/>
      <c r="R85" s="55" t="n">
        <f aca="false">'High SIPA income'!G80</f>
        <v>32388634.1474621</v>
      </c>
      <c r="S85" s="42"/>
      <c r="T85" s="55" t="n">
        <f aca="false">'High SIPA income'!J80</f>
        <v>123840749.840804</v>
      </c>
      <c r="U85" s="8"/>
      <c r="V85" s="55" t="n">
        <f aca="false">'High SIPA income'!F80</f>
        <v>178871.136447721</v>
      </c>
      <c r="W85" s="42"/>
      <c r="X85" s="55" t="n">
        <f aca="false">'High SIPA income'!M80</f>
        <v>449272.724777069</v>
      </c>
      <c r="Y85" s="8"/>
      <c r="Z85" s="8" t="n">
        <f aca="false">R85+V85-N85-L85-F85</f>
        <v>4534586.65077421</v>
      </c>
      <c r="AA85" s="8"/>
      <c r="AB85" s="8" t="n">
        <f aca="false">T85-P85-D85</f>
        <v>-29717807.2715659</v>
      </c>
      <c r="AC85" s="23"/>
      <c r="AD85" s="8"/>
      <c r="AE85" s="8"/>
      <c r="AF85" s="8"/>
      <c r="AG85" s="8" t="n">
        <f aca="false">BF85/100*$AG$37</f>
        <v>8245252994.86491</v>
      </c>
      <c r="AH85" s="43" t="n">
        <f aca="false">(AG85-AG84)/AG84</f>
        <v>0.010593860834826</v>
      </c>
      <c r="AI85" s="43" t="n">
        <f aca="false">(AG85-AG81)/AG81</f>
        <v>0.0373690721144164</v>
      </c>
      <c r="AJ85" s="43" t="n">
        <f aca="false">AB85/AG85</f>
        <v>-0.00360423231283187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 t="n">
        <f aca="false">workers_and_wage_high!C73</f>
        <v>13811055</v>
      </c>
      <c r="AX85" s="7"/>
      <c r="AY85" s="43" t="n">
        <f aca="false">(AW85-AW84)/AW84</f>
        <v>0.0026774015374858</v>
      </c>
      <c r="AZ85" s="11" t="n">
        <f aca="false">workers_and_wage_high!B73</f>
        <v>9147.57274631093</v>
      </c>
      <c r="BA85" s="43" t="n">
        <f aca="false">(AZ85-AZ84)/AZ84</f>
        <v>0.00789532035448417</v>
      </c>
      <c r="BB85" s="48"/>
      <c r="BC85" s="48"/>
      <c r="BD85" s="48"/>
      <c r="BE85" s="48"/>
      <c r="BF85" s="7" t="n">
        <f aca="false">BF84*(1+AY85)*(1+BA85)*(1-BE85)</f>
        <v>157.01834585439</v>
      </c>
      <c r="BG85" s="7"/>
      <c r="BH85" s="43" t="n">
        <f aca="false">T92/AG92</f>
        <v>0.0129959278837855</v>
      </c>
      <c r="BI85" s="7"/>
      <c r="BJ85" s="7"/>
      <c r="BK85" s="7"/>
      <c r="BL85" s="7"/>
      <c r="BM85" s="7"/>
      <c r="BN85" s="7"/>
      <c r="BO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4" t="n">
        <f aca="false">'High pensions'!Q86</f>
        <v>136157489.758457</v>
      </c>
      <c r="E86" s="6"/>
      <c r="F86" s="54" t="n">
        <f aca="false">'High pensions'!I86</f>
        <v>24748235.4904429</v>
      </c>
      <c r="G86" s="54" t="n">
        <f aca="false">'High pensions'!K86</f>
        <v>2984775.32498578</v>
      </c>
      <c r="H86" s="54" t="n">
        <f aca="false">'High pensions'!V86</f>
        <v>16421353.1869771</v>
      </c>
      <c r="I86" s="54" t="n">
        <f aca="false">'High pensions'!M86</f>
        <v>92312.6389170852</v>
      </c>
      <c r="J86" s="54" t="n">
        <f aca="false">'High pensions'!W86</f>
        <v>507876.90269001</v>
      </c>
      <c r="K86" s="6"/>
      <c r="L86" s="54" t="n">
        <f aca="false">'High pensions'!N86</f>
        <v>2613470.57909322</v>
      </c>
      <c r="M86" s="35"/>
      <c r="N86" s="54" t="n">
        <f aca="false">'High pensions'!L86</f>
        <v>1162311.01358784</v>
      </c>
      <c r="O86" s="6"/>
      <c r="P86" s="54" t="n">
        <f aca="false">'High pensions'!X86</f>
        <v>19956003.5184002</v>
      </c>
      <c r="Q86" s="35"/>
      <c r="R86" s="54" t="n">
        <f aca="false">'High SIPA income'!G81</f>
        <v>27834515.9765854</v>
      </c>
      <c r="S86" s="35"/>
      <c r="T86" s="54" t="n">
        <f aca="false">'High SIPA income'!J81</f>
        <v>106427684.301293</v>
      </c>
      <c r="U86" s="6"/>
      <c r="V86" s="54" t="n">
        <f aca="false">'High SIPA income'!F81</f>
        <v>184419.578243653</v>
      </c>
      <c r="W86" s="35"/>
      <c r="X86" s="54" t="n">
        <f aca="false">'High SIPA income'!M81</f>
        <v>463208.810908293</v>
      </c>
      <c r="Y86" s="6"/>
      <c r="Z86" s="6" t="n">
        <f aca="false">R86+V86-N86-L86-F86</f>
        <v>-505081.528294913</v>
      </c>
      <c r="AA86" s="6"/>
      <c r="AB86" s="6" t="n">
        <f aca="false">T86-P86-D86</f>
        <v>-49685808.975564</v>
      </c>
      <c r="AC86" s="23"/>
      <c r="AD86" s="6"/>
      <c r="AE86" s="6"/>
      <c r="AF86" s="6"/>
      <c r="AG86" s="6" t="n">
        <f aca="false">BF86/100*$AG$37</f>
        <v>8303830755.66338</v>
      </c>
      <c r="AH86" s="36" t="n">
        <f aca="false">(AG86-AG85)/AG85</f>
        <v>0.00710442248830321</v>
      </c>
      <c r="AI86" s="36"/>
      <c r="AJ86" s="36" t="n">
        <f aca="false">AB86/AG86</f>
        <v>-0.0059834804486685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 t="n">
        <f aca="false">workers_and_wage_high!C74</f>
        <v>13812165</v>
      </c>
      <c r="AX86" s="5"/>
      <c r="AY86" s="36" t="n">
        <f aca="false">(AW86-AW85)/AW85</f>
        <v>8.0370398930422E-005</v>
      </c>
      <c r="AZ86" s="10" t="n">
        <f aca="false">workers_and_wage_high!B74</f>
        <v>9211.8206101459</v>
      </c>
      <c r="BA86" s="36" t="n">
        <f aca="false">(AZ86-AZ85)/AZ85</f>
        <v>0.00702348760887173</v>
      </c>
      <c r="BB86" s="41"/>
      <c r="BC86" s="41"/>
      <c r="BD86" s="41"/>
      <c r="BE86" s="41"/>
      <c r="BF86" s="5" t="n">
        <f aca="false">BF85*(1+AY86)*(1+BA86)*(1-BE86)</f>
        <v>158.133870521754</v>
      </c>
      <c r="BG86" s="5"/>
      <c r="BH86" s="36" t="n">
        <f aca="false">T93/AG93</f>
        <v>0.0153128040908183</v>
      </c>
      <c r="BI86" s="5"/>
      <c r="BJ86" s="5"/>
      <c r="BK86" s="5"/>
      <c r="BL86" s="5"/>
      <c r="BM86" s="5"/>
      <c r="BN86" s="5"/>
      <c r="BO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5" t="n">
        <f aca="false">'High pensions'!Q87</f>
        <v>136175009.003947</v>
      </c>
      <c r="E87" s="8"/>
      <c r="F87" s="55" t="n">
        <f aca="false">'High pensions'!I87</f>
        <v>24751419.8206902</v>
      </c>
      <c r="G87" s="55" t="n">
        <f aca="false">'High pensions'!K87</f>
        <v>3051527.48805659</v>
      </c>
      <c r="H87" s="55" t="n">
        <f aca="false">'High pensions'!V87</f>
        <v>16788603.8931205</v>
      </c>
      <c r="I87" s="55" t="n">
        <f aca="false">'High pensions'!M87</f>
        <v>94377.1388058742</v>
      </c>
      <c r="J87" s="55" t="n">
        <f aca="false">'High pensions'!W87</f>
        <v>519235.171952182</v>
      </c>
      <c r="K87" s="8"/>
      <c r="L87" s="55" t="n">
        <f aca="false">'High pensions'!N87</f>
        <v>2102120.99665455</v>
      </c>
      <c r="M87" s="42"/>
      <c r="N87" s="55" t="n">
        <f aca="false">'High pensions'!L87</f>
        <v>1164551.17188798</v>
      </c>
      <c r="O87" s="8"/>
      <c r="P87" s="55" t="n">
        <f aca="false">'High pensions'!X87</f>
        <v>17314932.7942861</v>
      </c>
      <c r="Q87" s="42"/>
      <c r="R87" s="55" t="n">
        <f aca="false">'High SIPA income'!G82</f>
        <v>32913592.428559</v>
      </c>
      <c r="S87" s="42"/>
      <c r="T87" s="55" t="n">
        <f aca="false">'High SIPA income'!J82</f>
        <v>125847973.327604</v>
      </c>
      <c r="U87" s="8"/>
      <c r="V87" s="55" t="n">
        <f aca="false">'High SIPA income'!F82</f>
        <v>190494.835149885</v>
      </c>
      <c r="W87" s="42"/>
      <c r="X87" s="55" t="n">
        <f aca="false">'High SIPA income'!M82</f>
        <v>478468.10471158</v>
      </c>
      <c r="Y87" s="8"/>
      <c r="Z87" s="8" t="n">
        <f aca="false">R87+V87-N87-L87-F87</f>
        <v>5085995.27447617</v>
      </c>
      <c r="AA87" s="8"/>
      <c r="AB87" s="8" t="n">
        <f aca="false">T87-P87-D87</f>
        <v>-27641968.4706294</v>
      </c>
      <c r="AC87" s="23"/>
      <c r="AD87" s="8"/>
      <c r="AE87" s="8"/>
      <c r="AF87" s="8"/>
      <c r="AG87" s="8" t="n">
        <f aca="false">BF87/100*$AG$37</f>
        <v>8371009993.71672</v>
      </c>
      <c r="AH87" s="43" t="n">
        <f aca="false">(AG87-AG86)/AG86</f>
        <v>0.00809015020055865</v>
      </c>
      <c r="AI87" s="43"/>
      <c r="AJ87" s="43" t="n">
        <f aca="false">AB87/AG87</f>
        <v>-0.00330210673399954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3" t="n">
        <f aca="false">(AW87-AW86)/AW86</f>
        <v>0.00856397241127658</v>
      </c>
      <c r="AZ87" s="11" t="n">
        <f aca="false">workers_and_wage_high!B75</f>
        <v>9207.49290726771</v>
      </c>
      <c r="BA87" s="43" t="n">
        <f aca="false">(AZ87-AZ86)/AZ86</f>
        <v>-0.000469798866189012</v>
      </c>
      <c r="BB87" s="48"/>
      <c r="BC87" s="48"/>
      <c r="BD87" s="48"/>
      <c r="BE87" s="48"/>
      <c r="BF87" s="7" t="n">
        <f aca="false">BF86*(1+AY87)*(1+BA87)*(1-BE87)</f>
        <v>159.41319728607</v>
      </c>
      <c r="BG87" s="7"/>
      <c r="BH87" s="43" t="n">
        <f aca="false">T94/AG94</f>
        <v>0.013093574769843</v>
      </c>
      <c r="BI87" s="7"/>
      <c r="BJ87" s="7"/>
      <c r="BK87" s="7"/>
      <c r="BL87" s="7"/>
      <c r="BM87" s="7"/>
      <c r="BN87" s="7"/>
      <c r="BO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5" t="n">
        <f aca="false">'High pensions'!Q88</f>
        <v>136407340.769091</v>
      </c>
      <c r="E88" s="8"/>
      <c r="F88" s="55" t="n">
        <f aca="false">'High pensions'!I88</f>
        <v>24793648.8691683</v>
      </c>
      <c r="G88" s="55" t="n">
        <f aca="false">'High pensions'!K88</f>
        <v>3125729.84590443</v>
      </c>
      <c r="H88" s="55" t="n">
        <f aca="false">'High pensions'!V88</f>
        <v>17196843.3727643</v>
      </c>
      <c r="I88" s="55" t="n">
        <f aca="false">'High pensions'!M88</f>
        <v>96672.057089828</v>
      </c>
      <c r="J88" s="55" t="n">
        <f aca="false">'High pensions'!W88</f>
        <v>531861.135240135</v>
      </c>
      <c r="K88" s="8"/>
      <c r="L88" s="55" t="n">
        <f aca="false">'High pensions'!N88</f>
        <v>2062421.83843251</v>
      </c>
      <c r="M88" s="42"/>
      <c r="N88" s="55" t="n">
        <f aca="false">'High pensions'!L88</f>
        <v>1167706.67203727</v>
      </c>
      <c r="O88" s="8"/>
      <c r="P88" s="55" t="n">
        <f aca="false">'High pensions'!X88</f>
        <v>17126294.3043484</v>
      </c>
      <c r="Q88" s="42"/>
      <c r="R88" s="55" t="n">
        <f aca="false">'High SIPA income'!G83</f>
        <v>28308684.876917</v>
      </c>
      <c r="S88" s="42"/>
      <c r="T88" s="55" t="n">
        <f aca="false">'High SIPA income'!J83</f>
        <v>108240710.188735</v>
      </c>
      <c r="U88" s="8"/>
      <c r="V88" s="55" t="n">
        <f aca="false">'High SIPA income'!F83</f>
        <v>194537.074866479</v>
      </c>
      <c r="W88" s="42"/>
      <c r="X88" s="55" t="n">
        <f aca="false">'High SIPA income'!M83</f>
        <v>488621.045469614</v>
      </c>
      <c r="Y88" s="8"/>
      <c r="Z88" s="8" t="n">
        <f aca="false">R88+V88-N88-L88-F88</f>
        <v>479444.57214541</v>
      </c>
      <c r="AA88" s="8"/>
      <c r="AB88" s="8" t="n">
        <f aca="false">T88-P88-D88</f>
        <v>-45292924.8847038</v>
      </c>
      <c r="AC88" s="23"/>
      <c r="AD88" s="8"/>
      <c r="AE88" s="8"/>
      <c r="AF88" s="8"/>
      <c r="AG88" s="8" t="n">
        <f aca="false">BF88/100*$AG$37</f>
        <v>8438032118.86204</v>
      </c>
      <c r="AH88" s="43" t="n">
        <f aca="false">(AG88-AG87)/AG87</f>
        <v>0.00800645623355276</v>
      </c>
      <c r="AI88" s="43"/>
      <c r="AJ88" s="43" t="n">
        <f aca="false">AB88/AG88</f>
        <v>-0.00536771183691726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 t="n">
        <f aca="false">workers_and_wage_high!C76</f>
        <v>13883559</v>
      </c>
      <c r="AX88" s="7"/>
      <c r="AY88" s="43" t="n">
        <f aca="false">(AW88-AW87)/AW87</f>
        <v>-0.00336622243126067</v>
      </c>
      <c r="AZ88" s="11" t="n">
        <f aca="false">workers_and_wage_high!B76</f>
        <v>9312.56044611669</v>
      </c>
      <c r="BA88" s="43" t="n">
        <f aca="false">(AZ88-AZ87)/AZ87</f>
        <v>0.0114110909350842</v>
      </c>
      <c r="BB88" s="48"/>
      <c r="BC88" s="48"/>
      <c r="BD88" s="48"/>
      <c r="BE88" s="48"/>
      <c r="BF88" s="7" t="n">
        <f aca="false">BF87*(1+AY88)*(1+BA88)*(1-BE88)</f>
        <v>160.689532073192</v>
      </c>
      <c r="BG88" s="7"/>
      <c r="BH88" s="43" t="n">
        <f aca="false">T95/AG95</f>
        <v>0.0154122070828793</v>
      </c>
      <c r="BI88" s="7"/>
      <c r="BJ88" s="7"/>
      <c r="BK88" s="7"/>
      <c r="BL88" s="7"/>
      <c r="BM88" s="7"/>
      <c r="BN88" s="7"/>
      <c r="BO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5" t="n">
        <f aca="false">'High pensions'!Q89</f>
        <v>136322500.721782</v>
      </c>
      <c r="E89" s="8"/>
      <c r="F89" s="55" t="n">
        <f aca="false">'High pensions'!I89</f>
        <v>24778228.1862992</v>
      </c>
      <c r="G89" s="55" t="n">
        <f aca="false">'High pensions'!K89</f>
        <v>3180226.37975351</v>
      </c>
      <c r="H89" s="55" t="n">
        <f aca="false">'High pensions'!V89</f>
        <v>17496667.222925</v>
      </c>
      <c r="I89" s="55" t="n">
        <f aca="false">'High pensions'!M89</f>
        <v>98357.5168995932</v>
      </c>
      <c r="J89" s="55" t="n">
        <f aca="false">'High pensions'!W89</f>
        <v>541134.037822423</v>
      </c>
      <c r="K89" s="8"/>
      <c r="L89" s="55" t="n">
        <f aca="false">'High pensions'!N89</f>
        <v>2092415.62413706</v>
      </c>
      <c r="M89" s="42"/>
      <c r="N89" s="55" t="n">
        <f aca="false">'High pensions'!L89</f>
        <v>1167627.35288472</v>
      </c>
      <c r="O89" s="8"/>
      <c r="P89" s="55" t="n">
        <f aca="false">'High pensions'!X89</f>
        <v>17281495.8103794</v>
      </c>
      <c r="Q89" s="42"/>
      <c r="R89" s="55" t="n">
        <f aca="false">'High SIPA income'!G84</f>
        <v>33791707.444483</v>
      </c>
      <c r="S89" s="42"/>
      <c r="T89" s="55" t="n">
        <f aca="false">'High SIPA income'!J84</f>
        <v>129205522.198711</v>
      </c>
      <c r="U89" s="8"/>
      <c r="V89" s="55" t="n">
        <f aca="false">'High SIPA income'!F84</f>
        <v>186969.542323765</v>
      </c>
      <c r="W89" s="42"/>
      <c r="X89" s="55" t="n">
        <f aca="false">'High SIPA income'!M84</f>
        <v>469613.585502488</v>
      </c>
      <c r="Y89" s="8"/>
      <c r="Z89" s="8" t="n">
        <f aca="false">R89+V89-N89-L89-F89</f>
        <v>5940405.82348584</v>
      </c>
      <c r="AA89" s="8"/>
      <c r="AB89" s="8" t="n">
        <f aca="false">T89-P89-D89</f>
        <v>-24398474.3334501</v>
      </c>
      <c r="AC89" s="23"/>
      <c r="AD89" s="8"/>
      <c r="AE89" s="8"/>
      <c r="AF89" s="8"/>
      <c r="AG89" s="8" t="n">
        <f aca="false">BF89/100*$AG$37</f>
        <v>8533676510.06893</v>
      </c>
      <c r="AH89" s="43" t="n">
        <f aca="false">(AG89-AG88)/AG88</f>
        <v>0.0113349167032783</v>
      </c>
      <c r="AI89" s="43" t="n">
        <f aca="false">(AG89-AG85)/AG85</f>
        <v>0.0349805537057074</v>
      </c>
      <c r="AJ89" s="43" t="n">
        <f aca="false">AB89/AG89</f>
        <v>-0.00285908123007267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 t="n">
        <f aca="false">workers_and_wage_high!C77</f>
        <v>13957124</v>
      </c>
      <c r="AX89" s="7"/>
      <c r="AY89" s="43" t="n">
        <f aca="false">(AW89-AW88)/AW88</f>
        <v>0.00529871339186155</v>
      </c>
      <c r="AZ89" s="11" t="n">
        <f aca="false">workers_and_wage_high!B77</f>
        <v>9368.47667027354</v>
      </c>
      <c r="BA89" s="43" t="n">
        <f aca="false">(AZ89-AZ88)/AZ88</f>
        <v>0.00600438778146931</v>
      </c>
      <c r="BB89" s="48"/>
      <c r="BC89" s="48"/>
      <c r="BD89" s="48"/>
      <c r="BE89" s="48"/>
      <c r="BF89" s="7" t="n">
        <f aca="false">BF88*(1+AY89)*(1+BA89)*(1-BE89)</f>
        <v>162.51093453433</v>
      </c>
      <c r="BG89" s="7"/>
      <c r="BH89" s="43" t="n">
        <f aca="false">T96/AG96</f>
        <v>0.0131484579285708</v>
      </c>
      <c r="BI89" s="7"/>
      <c r="BJ89" s="7"/>
      <c r="BK89" s="7"/>
      <c r="BL89" s="7"/>
      <c r="BM89" s="7"/>
      <c r="BN89" s="7"/>
      <c r="BO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4" t="n">
        <f aca="false">'High pensions'!Q90</f>
        <v>136762411.319765</v>
      </c>
      <c r="E90" s="6"/>
      <c r="F90" s="54" t="n">
        <f aca="false">'High pensions'!I90</f>
        <v>24858187.1448034</v>
      </c>
      <c r="G90" s="54" t="n">
        <f aca="false">'High pensions'!K90</f>
        <v>3244886.87308745</v>
      </c>
      <c r="H90" s="54" t="n">
        <f aca="false">'High pensions'!V90</f>
        <v>17852410.1793185</v>
      </c>
      <c r="I90" s="54" t="n">
        <f aca="false">'High pensions'!M90</f>
        <v>100357.325971777</v>
      </c>
      <c r="J90" s="54" t="n">
        <f aca="false">'High pensions'!W90</f>
        <v>552136.397298509</v>
      </c>
      <c r="K90" s="6"/>
      <c r="L90" s="54" t="n">
        <f aca="false">'High pensions'!N90</f>
        <v>2567586.09394189</v>
      </c>
      <c r="M90" s="35"/>
      <c r="N90" s="54" t="n">
        <f aca="false">'High pensions'!L90</f>
        <v>1172888.84014319</v>
      </c>
      <c r="O90" s="6"/>
      <c r="P90" s="54" t="n">
        <f aca="false">'High pensions'!X90</f>
        <v>19776104.7875684</v>
      </c>
      <c r="Q90" s="35"/>
      <c r="R90" s="54" t="n">
        <f aca="false">'High SIPA income'!G85</f>
        <v>29307669.3989277</v>
      </c>
      <c r="S90" s="35"/>
      <c r="T90" s="54" t="n">
        <f aca="false">'High SIPA income'!J85</f>
        <v>112060414.09233</v>
      </c>
      <c r="U90" s="6"/>
      <c r="V90" s="54" t="n">
        <f aca="false">'High SIPA income'!F85</f>
        <v>179413.951358844</v>
      </c>
      <c r="W90" s="35"/>
      <c r="X90" s="54" t="n">
        <f aca="false">'High SIPA income'!M85</f>
        <v>450636.119335928</v>
      </c>
      <c r="Y90" s="6"/>
      <c r="Z90" s="6" t="n">
        <f aca="false">R90+V90-N90-L90-F90</f>
        <v>888421.271398049</v>
      </c>
      <c r="AA90" s="6"/>
      <c r="AB90" s="6" t="n">
        <f aca="false">T90-P90-D90</f>
        <v>-44478102.0150037</v>
      </c>
      <c r="AC90" s="23"/>
      <c r="AD90" s="6"/>
      <c r="AE90" s="6"/>
      <c r="AF90" s="6"/>
      <c r="AG90" s="6" t="n">
        <f aca="false">BF90/100*$AG$37</f>
        <v>8639326390.59416</v>
      </c>
      <c r="AH90" s="36" t="n">
        <f aca="false">(AG90-AG89)/AG89</f>
        <v>0.0123803474857031</v>
      </c>
      <c r="AI90" s="36"/>
      <c r="AJ90" s="36" t="n">
        <f aca="false">AB90/AG90</f>
        <v>-0.00514832985861352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 t="n">
        <f aca="false">workers_and_wage_high!C78</f>
        <v>14005121</v>
      </c>
      <c r="AX90" s="5"/>
      <c r="AY90" s="36" t="n">
        <f aca="false">(AW90-AW89)/AW89</f>
        <v>0.00343888898601173</v>
      </c>
      <c r="AZ90" s="10" t="n">
        <f aca="false">workers_and_wage_high!B78</f>
        <v>9451.95743454532</v>
      </c>
      <c r="BA90" s="36" t="n">
        <f aca="false">(AZ90-AZ89)/AZ89</f>
        <v>0.00891081519545923</v>
      </c>
      <c r="BB90" s="41"/>
      <c r="BC90" s="41"/>
      <c r="BD90" s="41"/>
      <c r="BE90" s="41"/>
      <c r="BF90" s="5" t="n">
        <f aca="false">BF89*(1+AY90)*(1+BA90)*(1-BE90)</f>
        <v>164.522876374092</v>
      </c>
      <c r="BG90" s="5"/>
      <c r="BH90" s="36" t="n">
        <f aca="false">T97/AG97</f>
        <v>0.0154709147611987</v>
      </c>
      <c r="BI90" s="5"/>
      <c r="BJ90" s="5"/>
      <c r="BK90" s="5"/>
      <c r="BL90" s="5"/>
      <c r="BM90" s="5"/>
      <c r="BN90" s="5"/>
      <c r="BO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5" t="n">
        <f aca="false">'High pensions'!Q91</f>
        <v>137570481.399804</v>
      </c>
      <c r="E91" s="8"/>
      <c r="F91" s="55" t="n">
        <f aca="false">'High pensions'!I91</f>
        <v>25005063.4471579</v>
      </c>
      <c r="G91" s="55" t="n">
        <f aca="false">'High pensions'!K91</f>
        <v>3345152.1851056</v>
      </c>
      <c r="H91" s="55" t="n">
        <f aca="false">'High pensions'!V91</f>
        <v>18404040.3429927</v>
      </c>
      <c r="I91" s="55" t="n">
        <f aca="false">'High pensions'!M91</f>
        <v>103458.315003266</v>
      </c>
      <c r="J91" s="55" t="n">
        <f aca="false">'High pensions'!W91</f>
        <v>569197.124010082</v>
      </c>
      <c r="K91" s="8"/>
      <c r="L91" s="55" t="n">
        <f aca="false">'High pensions'!N91</f>
        <v>2085329.87121688</v>
      </c>
      <c r="M91" s="42"/>
      <c r="N91" s="55" t="n">
        <f aca="false">'High pensions'!L91</f>
        <v>1181597.61971595</v>
      </c>
      <c r="O91" s="8"/>
      <c r="P91" s="55" t="n">
        <f aca="false">'High pensions'!X91</f>
        <v>17321588.0910027</v>
      </c>
      <c r="Q91" s="42"/>
      <c r="R91" s="55" t="n">
        <f aca="false">'High SIPA income'!G86</f>
        <v>34818505.6490056</v>
      </c>
      <c r="S91" s="42"/>
      <c r="T91" s="55" t="n">
        <f aca="false">'High SIPA income'!J86</f>
        <v>133131574.128049</v>
      </c>
      <c r="U91" s="8"/>
      <c r="V91" s="55" t="n">
        <f aca="false">'High SIPA income'!F86</f>
        <v>181873.947364812</v>
      </c>
      <c r="W91" s="42"/>
      <c r="X91" s="55" t="n">
        <f aca="false">'High SIPA income'!M86</f>
        <v>456814.920066391</v>
      </c>
      <c r="Y91" s="8"/>
      <c r="Z91" s="8" t="n">
        <f aca="false">R91+V91-N91-L91-F91</f>
        <v>6728388.65827971</v>
      </c>
      <c r="AA91" s="8"/>
      <c r="AB91" s="8" t="n">
        <f aca="false">T91-P91-D91</f>
        <v>-21760495.3627579</v>
      </c>
      <c r="AC91" s="23"/>
      <c r="AD91" s="8"/>
      <c r="AE91" s="8"/>
      <c r="AF91" s="8"/>
      <c r="AG91" s="8" t="n">
        <f aca="false">BF91/100*$AG$37</f>
        <v>8711816776.85307</v>
      </c>
      <c r="AH91" s="43" t="n">
        <f aca="false">(AG91-AG90)/AG90</f>
        <v>0.00839074517867821</v>
      </c>
      <c r="AI91" s="43"/>
      <c r="AJ91" s="43" t="n">
        <f aca="false">AB91/AG91</f>
        <v>-0.00249781370753511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3" t="n">
        <f aca="false">(AW91-AW90)/AW90</f>
        <v>0.00317348204274708</v>
      </c>
      <c r="AZ91" s="11" t="n">
        <f aca="false">workers_and_wage_high!B79</f>
        <v>9501.11478366626</v>
      </c>
      <c r="BA91" s="43" t="n">
        <f aca="false">(AZ91-AZ90)/AZ90</f>
        <v>0.00520075862183579</v>
      </c>
      <c r="BB91" s="48"/>
      <c r="BC91" s="48"/>
      <c r="BD91" s="48"/>
      <c r="BE91" s="48"/>
      <c r="BF91" s="7" t="n">
        <f aca="false">BF90*(1+AY91)*(1+BA91)*(1-BE91)</f>
        <v>165.90334590581</v>
      </c>
      <c r="BG91" s="7"/>
      <c r="BH91" s="43" t="n">
        <f aca="false">T98/AG98</f>
        <v>0.0132132691816224</v>
      </c>
      <c r="BI91" s="7"/>
      <c r="BJ91" s="7"/>
      <c r="BK91" s="7"/>
      <c r="BL91" s="7"/>
      <c r="BM91" s="7"/>
      <c r="BN91" s="7"/>
      <c r="BO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5" t="n">
        <f aca="false">'High pensions'!Q92</f>
        <v>138355619.580075</v>
      </c>
      <c r="E92" s="8"/>
      <c r="F92" s="55" t="n">
        <f aca="false">'High pensions'!I92</f>
        <v>25147771.6052794</v>
      </c>
      <c r="G92" s="55" t="n">
        <f aca="false">'High pensions'!K92</f>
        <v>3388238.99983969</v>
      </c>
      <c r="H92" s="55" t="n">
        <f aca="false">'High pensions'!V92</f>
        <v>18641091.284994</v>
      </c>
      <c r="I92" s="55" t="n">
        <f aca="false">'High pensions'!M92</f>
        <v>104790.896902258</v>
      </c>
      <c r="J92" s="55" t="n">
        <f aca="false">'High pensions'!W92</f>
        <v>576528.596443112</v>
      </c>
      <c r="K92" s="8"/>
      <c r="L92" s="55" t="n">
        <f aca="false">'High pensions'!N92</f>
        <v>2077240.06041006</v>
      </c>
      <c r="M92" s="42"/>
      <c r="N92" s="55" t="n">
        <f aca="false">'High pensions'!L92</f>
        <v>1190211.55149341</v>
      </c>
      <c r="O92" s="8"/>
      <c r="P92" s="55" t="n">
        <f aca="false">'High pensions'!X92</f>
        <v>17327001.3353876</v>
      </c>
      <c r="Q92" s="42"/>
      <c r="R92" s="55" t="n">
        <f aca="false">'High SIPA income'!G87</f>
        <v>29701347.1419519</v>
      </c>
      <c r="S92" s="42"/>
      <c r="T92" s="55" t="n">
        <f aca="false">'High SIPA income'!J87</f>
        <v>113565675.063502</v>
      </c>
      <c r="U92" s="8"/>
      <c r="V92" s="55" t="n">
        <f aca="false">'High SIPA income'!F87</f>
        <v>187808.268169137</v>
      </c>
      <c r="W92" s="42"/>
      <c r="X92" s="55" t="n">
        <f aca="false">'High SIPA income'!M87</f>
        <v>471720.223014693</v>
      </c>
      <c r="Y92" s="8"/>
      <c r="Z92" s="8" t="n">
        <f aca="false">R92+V92-N92-L92-F92</f>
        <v>1473932.19293811</v>
      </c>
      <c r="AA92" s="8"/>
      <c r="AB92" s="8" t="n">
        <f aca="false">T92-P92-D92</f>
        <v>-42116945.8519607</v>
      </c>
      <c r="AC92" s="23"/>
      <c r="AD92" s="8"/>
      <c r="AE92" s="8"/>
      <c r="AF92" s="8"/>
      <c r="AG92" s="8" t="n">
        <f aca="false">BF92/100*$AG$37</f>
        <v>8738558422.22649</v>
      </c>
      <c r="AH92" s="43" t="n">
        <f aca="false">(AG92-AG91)/AG91</f>
        <v>0.00306958307990019</v>
      </c>
      <c r="AI92" s="43"/>
      <c r="AJ92" s="43" t="n">
        <f aca="false">AB92/AG92</f>
        <v>-0.00481966748026041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 t="n">
        <f aca="false">workers_and_wage_high!C80</f>
        <v>14061775</v>
      </c>
      <c r="AX92" s="7"/>
      <c r="AY92" s="43" t="n">
        <f aca="false">(AW92-AW91)/AW91</f>
        <v>0.000868994814501743</v>
      </c>
      <c r="AZ92" s="11" t="n">
        <f aca="false">workers_and_wage_high!B80</f>
        <v>9522.00467216262</v>
      </c>
      <c r="BA92" s="43" t="n">
        <f aca="false">(AZ92-AZ91)/AZ91</f>
        <v>0.00219867762594285</v>
      </c>
      <c r="BB92" s="48"/>
      <c r="BC92" s="48"/>
      <c r="BD92" s="48"/>
      <c r="BE92" s="48"/>
      <c r="BF92" s="7" t="n">
        <f aca="false">BF91*(1+AY92)*(1+BA92)*(1-BE92)</f>
        <v>166.412600009301</v>
      </c>
      <c r="BG92" s="7"/>
      <c r="BH92" s="43" t="n">
        <f aca="false">T99/AG99</f>
        <v>0.0155368099596953</v>
      </c>
      <c r="BI92" s="7"/>
      <c r="BJ92" s="7"/>
      <c r="BK92" s="7"/>
      <c r="BL92" s="7"/>
      <c r="BM92" s="7"/>
      <c r="BN92" s="7"/>
      <c r="BO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5" t="n">
        <f aca="false">'High pensions'!Q93</f>
        <v>138847205.406641</v>
      </c>
      <c r="E93" s="8"/>
      <c r="F93" s="55" t="n">
        <f aca="false">'High pensions'!I93</f>
        <v>25237123.1482698</v>
      </c>
      <c r="G93" s="55" t="n">
        <f aca="false">'High pensions'!K93</f>
        <v>3453620.1896726</v>
      </c>
      <c r="H93" s="55" t="n">
        <f aca="false">'High pensions'!V93</f>
        <v>19000799.300885</v>
      </c>
      <c r="I93" s="55" t="n">
        <f aca="false">'High pensions'!M93</f>
        <v>106812.995556885</v>
      </c>
      <c r="J93" s="55" t="n">
        <f aca="false">'High pensions'!W93</f>
        <v>587653.586625314</v>
      </c>
      <c r="K93" s="8"/>
      <c r="L93" s="55" t="n">
        <f aca="false">'High pensions'!N93</f>
        <v>2064241.54238094</v>
      </c>
      <c r="M93" s="42"/>
      <c r="N93" s="55" t="n">
        <f aca="false">'High pensions'!L93</f>
        <v>1197039.5706916</v>
      </c>
      <c r="O93" s="8"/>
      <c r="P93" s="55" t="n">
        <f aca="false">'High pensions'!X93</f>
        <v>17297117.7105791</v>
      </c>
      <c r="Q93" s="42"/>
      <c r="R93" s="55" t="n">
        <f aca="false">'High SIPA income'!G88</f>
        <v>35179101.2553128</v>
      </c>
      <c r="S93" s="42"/>
      <c r="T93" s="55" t="n">
        <f aca="false">'High SIPA income'!J88</f>
        <v>134510342.682199</v>
      </c>
      <c r="U93" s="8"/>
      <c r="V93" s="55" t="n">
        <f aca="false">'High SIPA income'!F88</f>
        <v>186356.434007206</v>
      </c>
      <c r="W93" s="42"/>
      <c r="X93" s="55" t="n">
        <f aca="false">'High SIPA income'!M88</f>
        <v>468073.634175326</v>
      </c>
      <c r="Y93" s="8"/>
      <c r="Z93" s="8" t="n">
        <f aca="false">R93+V93-N93-L93-F93</f>
        <v>6867053.42797763</v>
      </c>
      <c r="AA93" s="8"/>
      <c r="AB93" s="8" t="n">
        <f aca="false">T93-P93-D93</f>
        <v>-21633980.4350216</v>
      </c>
      <c r="AC93" s="23"/>
      <c r="AD93" s="8"/>
      <c r="AE93" s="8"/>
      <c r="AF93" s="8"/>
      <c r="AG93" s="8" t="n">
        <f aca="false">BF93/100*$AG$37</f>
        <v>8784174465.00556</v>
      </c>
      <c r="AH93" s="43" t="n">
        <f aca="false">(AG93-AG92)/AG92</f>
        <v>0.00522008786518489</v>
      </c>
      <c r="AI93" s="43" t="n">
        <f aca="false">(AG93-AG89)/AG89</f>
        <v>0.0293540485910228</v>
      </c>
      <c r="AJ93" s="43" t="n">
        <f aca="false">AB93/AG93</f>
        <v>-0.00246283592399117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 t="n">
        <f aca="false">workers_and_wage_high!C81</f>
        <v>14103469</v>
      </c>
      <c r="AX93" s="7"/>
      <c r="AY93" s="43" t="n">
        <f aca="false">(AW93-AW92)/AW92</f>
        <v>0.00296505953195809</v>
      </c>
      <c r="AZ93" s="11" t="n">
        <f aca="false">workers_and_wage_high!B81</f>
        <v>9543.41358378998</v>
      </c>
      <c r="BA93" s="43" t="n">
        <f aca="false">(AZ93-AZ92)/AZ92</f>
        <v>0.00224836180662062</v>
      </c>
      <c r="BB93" s="48"/>
      <c r="BC93" s="48"/>
      <c r="BD93" s="48"/>
      <c r="BE93" s="48"/>
      <c r="BF93" s="7" t="n">
        <f aca="false">BF92*(1+AY93)*(1+BA93)*(1-BE93)</f>
        <v>167.281288403224</v>
      </c>
      <c r="BG93" s="7"/>
      <c r="BH93" s="43" t="n">
        <f aca="false">T100/AG100</f>
        <v>0.0132738206561035</v>
      </c>
      <c r="BI93" s="7"/>
      <c r="BJ93" s="7"/>
      <c r="BK93" s="7"/>
      <c r="BL93" s="7"/>
      <c r="BM93" s="7"/>
      <c r="BN93" s="7"/>
      <c r="BO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4" t="n">
        <f aca="false">'High pensions'!Q94</f>
        <v>139876506.63383</v>
      </c>
      <c r="E94" s="6"/>
      <c r="F94" s="54" t="n">
        <f aca="false">'High pensions'!I94</f>
        <v>25424210.8303817</v>
      </c>
      <c r="G94" s="54" t="n">
        <f aca="false">'High pensions'!K94</f>
        <v>3546649.92959674</v>
      </c>
      <c r="H94" s="54" t="n">
        <f aca="false">'High pensions'!V94</f>
        <v>19512621.4817368</v>
      </c>
      <c r="I94" s="54" t="n">
        <f aca="false">'High pensions'!M94</f>
        <v>109690.204008148</v>
      </c>
      <c r="J94" s="54" t="n">
        <f aca="false">'High pensions'!W94</f>
        <v>603483.138610423</v>
      </c>
      <c r="K94" s="6"/>
      <c r="L94" s="54" t="n">
        <f aca="false">'High pensions'!N94</f>
        <v>2477217.87193977</v>
      </c>
      <c r="M94" s="35"/>
      <c r="N94" s="54" t="n">
        <f aca="false">'High pensions'!L94</f>
        <v>1207192.19203671</v>
      </c>
      <c r="O94" s="6"/>
      <c r="P94" s="54" t="n">
        <f aca="false">'High pensions'!X94</f>
        <v>19495910.575</v>
      </c>
      <c r="Q94" s="35"/>
      <c r="R94" s="54" t="n">
        <f aca="false">'High SIPA income'!G89</f>
        <v>30392836.8844962</v>
      </c>
      <c r="S94" s="35"/>
      <c r="T94" s="54" t="n">
        <f aca="false">'High SIPA income'!J89</f>
        <v>116209646.026712</v>
      </c>
      <c r="U94" s="6"/>
      <c r="V94" s="54" t="n">
        <f aca="false">'High SIPA income'!F89</f>
        <v>182652.083036553</v>
      </c>
      <c r="W94" s="35"/>
      <c r="X94" s="54" t="n">
        <f aca="false">'High SIPA income'!M89</f>
        <v>458769.372531065</v>
      </c>
      <c r="Y94" s="6"/>
      <c r="Z94" s="6" t="n">
        <f aca="false">R94+V94-N94-L94-F94</f>
        <v>1466868.07317466</v>
      </c>
      <c r="AA94" s="6"/>
      <c r="AB94" s="6" t="n">
        <f aca="false">T94-P94-D94</f>
        <v>-43162771.1821181</v>
      </c>
      <c r="AC94" s="23"/>
      <c r="AD94" s="6"/>
      <c r="AE94" s="6"/>
      <c r="AF94" s="6"/>
      <c r="AG94" s="6" t="n">
        <f aca="false">BF94/100*$AG$37</f>
        <v>8875318472.566</v>
      </c>
      <c r="AH94" s="36" t="n">
        <f aca="false">(AG94-AG93)/AG93</f>
        <v>0.0103759332107462</v>
      </c>
      <c r="AI94" s="36"/>
      <c r="AJ94" s="36" t="n">
        <f aca="false">AB94/AG94</f>
        <v>-0.0048632363239174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 t="n">
        <f aca="false">workers_and_wage_high!C82</f>
        <v>14144979</v>
      </c>
      <c r="AX94" s="5"/>
      <c r="AY94" s="36" t="n">
        <f aca="false">(AW94-AW93)/AW93</f>
        <v>0.00294324750882212</v>
      </c>
      <c r="AZ94" s="10" t="n">
        <f aca="false">workers_and_wage_high!B82</f>
        <v>9614.13861620629</v>
      </c>
      <c r="BA94" s="36" t="n">
        <f aca="false">(AZ94-AZ93)/AZ93</f>
        <v>0.00741087366646717</v>
      </c>
      <c r="BB94" s="41"/>
      <c r="BC94" s="41"/>
      <c r="BD94" s="41"/>
      <c r="BE94" s="41"/>
      <c r="BF94" s="5" t="n">
        <f aca="false">BF93*(1+AY94)*(1+BA94)*(1-BE94)</f>
        <v>169.016987879103</v>
      </c>
      <c r="BG94" s="5"/>
      <c r="BH94" s="36" t="n">
        <f aca="false">T101/AG101</f>
        <v>0.0156340720520135</v>
      </c>
      <c r="BI94" s="5"/>
      <c r="BJ94" s="5"/>
      <c r="BK94" s="5"/>
      <c r="BL94" s="5"/>
      <c r="BM94" s="5"/>
      <c r="BN94" s="5"/>
      <c r="BO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5" t="n">
        <f aca="false">'High pensions'!Q95</f>
        <v>140433127.952417</v>
      </c>
      <c r="E95" s="8"/>
      <c r="F95" s="55" t="n">
        <f aca="false">'High pensions'!I95</f>
        <v>25525383.3438867</v>
      </c>
      <c r="G95" s="55" t="n">
        <f aca="false">'High pensions'!K95</f>
        <v>3620211.04256878</v>
      </c>
      <c r="H95" s="55" t="n">
        <f aca="false">'High pensions'!V95</f>
        <v>19917333.0212718</v>
      </c>
      <c r="I95" s="55" t="n">
        <f aca="false">'High pensions'!M95</f>
        <v>111965.289976354</v>
      </c>
      <c r="J95" s="55" t="n">
        <f aca="false">'High pensions'!W95</f>
        <v>615999.990348614</v>
      </c>
      <c r="K95" s="8"/>
      <c r="L95" s="55" t="n">
        <f aca="false">'High pensions'!N95</f>
        <v>2031689.35185143</v>
      </c>
      <c r="M95" s="42"/>
      <c r="N95" s="55" t="n">
        <f aca="false">'High pensions'!L95</f>
        <v>1213697.53050958</v>
      </c>
      <c r="O95" s="8"/>
      <c r="P95" s="55" t="n">
        <f aca="false">'High pensions'!X95</f>
        <v>17219851.4192008</v>
      </c>
      <c r="Q95" s="42"/>
      <c r="R95" s="55" t="n">
        <f aca="false">'High SIPA income'!G90</f>
        <v>36099927.0814512</v>
      </c>
      <c r="S95" s="42"/>
      <c r="T95" s="55" t="n">
        <f aca="false">'High SIPA income'!J90</f>
        <v>138031200.037979</v>
      </c>
      <c r="U95" s="8"/>
      <c r="V95" s="55" t="n">
        <f aca="false">'High SIPA income'!F90</f>
        <v>182739.890277044</v>
      </c>
      <c r="W95" s="42"/>
      <c r="X95" s="55" t="n">
        <f aca="false">'High SIPA income'!M90</f>
        <v>458989.919003649</v>
      </c>
      <c r="Y95" s="8"/>
      <c r="Z95" s="8" t="n">
        <f aca="false">R95+V95-N95-L95-F95</f>
        <v>7511896.74548052</v>
      </c>
      <c r="AA95" s="8"/>
      <c r="AB95" s="8" t="n">
        <f aca="false">T95-P95-D95</f>
        <v>-19621779.3336395</v>
      </c>
      <c r="AC95" s="23"/>
      <c r="AD95" s="8"/>
      <c r="AE95" s="8"/>
      <c r="AF95" s="8"/>
      <c r="AG95" s="8" t="n">
        <f aca="false">BF95/100*$AG$37</f>
        <v>8955965832.51928</v>
      </c>
      <c r="AH95" s="43" t="n">
        <f aca="false">(AG95-AG94)/AG94</f>
        <v>0.00908670040433593</v>
      </c>
      <c r="AI95" s="43"/>
      <c r="AJ95" s="43" t="n">
        <f aca="false">AB95/AG95</f>
        <v>-0.00219091717192494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3" t="n">
        <f aca="false">(AW95-AW94)/AW94</f>
        <v>0.00508562084114794</v>
      </c>
      <c r="AZ95" s="11" t="n">
        <f aca="false">workers_and_wage_high!B83</f>
        <v>9652.41091135938</v>
      </c>
      <c r="BA95" s="43" t="n">
        <f aca="false">(AZ95-AZ94)/AZ94</f>
        <v>0.00398083454804492</v>
      </c>
      <c r="BB95" s="48"/>
      <c r="BC95" s="48"/>
      <c r="BD95" s="48"/>
      <c r="BE95" s="48"/>
      <c r="BF95" s="7" t="n">
        <f aca="false">BF94*(1+AY95)*(1+BA95)*(1-BE95)</f>
        <v>170.552794611204</v>
      </c>
      <c r="BG95" s="7"/>
      <c r="BH95" s="43" t="n">
        <f aca="false">T102/AG102</f>
        <v>0.013259129586245</v>
      </c>
      <c r="BI95" s="7"/>
      <c r="BJ95" s="7"/>
      <c r="BK95" s="7"/>
      <c r="BL95" s="7"/>
      <c r="BM95" s="7"/>
      <c r="BN95" s="7"/>
      <c r="BO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5" t="n">
        <f aca="false">'High pensions'!Q96</f>
        <v>141016318.147906</v>
      </c>
      <c r="E96" s="8"/>
      <c r="F96" s="55" t="n">
        <f aca="false">'High pensions'!I96</f>
        <v>25631385.0652704</v>
      </c>
      <c r="G96" s="55" t="n">
        <f aca="false">'High pensions'!K96</f>
        <v>3673590.57361148</v>
      </c>
      <c r="H96" s="55" t="n">
        <f aca="false">'High pensions'!V96</f>
        <v>20211011.4515609</v>
      </c>
      <c r="I96" s="55" t="n">
        <f aca="false">'High pensions'!M96</f>
        <v>113616.203307572</v>
      </c>
      <c r="J96" s="55" t="n">
        <f aca="false">'High pensions'!W96</f>
        <v>625082.828398794</v>
      </c>
      <c r="K96" s="8"/>
      <c r="L96" s="55" t="n">
        <f aca="false">'High pensions'!N96</f>
        <v>2015240.18633355</v>
      </c>
      <c r="M96" s="42"/>
      <c r="N96" s="55" t="n">
        <f aca="false">'High pensions'!L96</f>
        <v>1219963.14286322</v>
      </c>
      <c r="O96" s="8"/>
      <c r="P96" s="55" t="n">
        <f aca="false">'High pensions'!X96</f>
        <v>17168968.1716477</v>
      </c>
      <c r="Q96" s="42"/>
      <c r="R96" s="55" t="n">
        <f aca="false">'High SIPA income'!G91</f>
        <v>30981688.7992282</v>
      </c>
      <c r="S96" s="42"/>
      <c r="T96" s="55" t="n">
        <f aca="false">'High SIPA income'!J91</f>
        <v>118461172.359486</v>
      </c>
      <c r="U96" s="8"/>
      <c r="V96" s="55" t="n">
        <f aca="false">'High SIPA income'!F91</f>
        <v>188240.535116096</v>
      </c>
      <c r="W96" s="42"/>
      <c r="X96" s="55" t="n">
        <f aca="false">'High SIPA income'!M91</f>
        <v>472805.952959434</v>
      </c>
      <c r="Y96" s="8"/>
      <c r="Z96" s="8" t="n">
        <f aca="false">R96+V96-N96-L96-F96</f>
        <v>2303340.93987718</v>
      </c>
      <c r="AA96" s="8"/>
      <c r="AB96" s="8" t="n">
        <f aca="false">T96-P96-D96</f>
        <v>-39724113.9600677</v>
      </c>
      <c r="AC96" s="23"/>
      <c r="AD96" s="8"/>
      <c r="AE96" s="8"/>
      <c r="AF96" s="8"/>
      <c r="AG96" s="8" t="n">
        <f aca="false">BF96/100*$AG$37</f>
        <v>9009510697.22611</v>
      </c>
      <c r="AH96" s="43" t="n">
        <f aca="false">(AG96-AG95)/AG95</f>
        <v>0.00597868121742992</v>
      </c>
      <c r="AI96" s="43"/>
      <c r="AJ96" s="43" t="n">
        <f aca="false">AB96/AG96</f>
        <v>-0.00440913111655422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 t="n">
        <f aca="false">workers_and_wage_high!C84</f>
        <v>14282023</v>
      </c>
      <c r="AX96" s="7"/>
      <c r="AY96" s="43" t="n">
        <f aca="false">(AW96-AW95)/AW95</f>
        <v>0.0045796151978119</v>
      </c>
      <c r="AZ96" s="11" t="n">
        <f aca="false">workers_and_wage_high!B84</f>
        <v>9665.85370863415</v>
      </c>
      <c r="BA96" s="43" t="n">
        <f aca="false">(AZ96-AZ95)/AZ95</f>
        <v>0.00139268804428481</v>
      </c>
      <c r="BB96" s="48"/>
      <c r="BC96" s="48"/>
      <c r="BD96" s="48"/>
      <c r="BE96" s="48"/>
      <c r="BF96" s="7" t="n">
        <f aca="false">BF95*(1+AY96)*(1+BA96)*(1-BE96)</f>
        <v>171.572475400926</v>
      </c>
      <c r="BG96" s="7"/>
      <c r="BH96" s="43" t="n">
        <f aca="false">T103/AG103</f>
        <v>0.0156026561863722</v>
      </c>
      <c r="BI96" s="7"/>
      <c r="BJ96" s="7"/>
      <c r="BK96" s="7"/>
      <c r="BL96" s="7"/>
      <c r="BM96" s="7"/>
      <c r="BN96" s="7"/>
      <c r="BO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5" t="n">
        <f aca="false">'High pensions'!Q97</f>
        <v>141601182.720412</v>
      </c>
      <c r="E97" s="8"/>
      <c r="F97" s="55" t="n">
        <f aca="false">'High pensions'!I97</f>
        <v>25737691.1244968</v>
      </c>
      <c r="G97" s="55" t="n">
        <f aca="false">'High pensions'!K97</f>
        <v>3716898.22504856</v>
      </c>
      <c r="H97" s="55" t="n">
        <f aca="false">'High pensions'!V97</f>
        <v>20449277.3719447</v>
      </c>
      <c r="I97" s="55" t="n">
        <f aca="false">'High pensions'!M97</f>
        <v>114955.615207688</v>
      </c>
      <c r="J97" s="55" t="n">
        <f aca="false">'High pensions'!W97</f>
        <v>632451.877482833</v>
      </c>
      <c r="K97" s="8"/>
      <c r="L97" s="55" t="n">
        <f aca="false">'High pensions'!N97</f>
        <v>2043102.14766677</v>
      </c>
      <c r="M97" s="42"/>
      <c r="N97" s="55" t="n">
        <f aca="false">'High pensions'!L97</f>
        <v>1226811.91543849</v>
      </c>
      <c r="O97" s="8"/>
      <c r="P97" s="55" t="n">
        <f aca="false">'High pensions'!X97</f>
        <v>17351223.9474505</v>
      </c>
      <c r="Q97" s="42"/>
      <c r="R97" s="55" t="n">
        <f aca="false">'High SIPA income'!G92</f>
        <v>36887579.8351259</v>
      </c>
      <c r="S97" s="42"/>
      <c r="T97" s="55" t="n">
        <f aca="false">'High SIPA income'!J92</f>
        <v>141042858.608857</v>
      </c>
      <c r="U97" s="8"/>
      <c r="V97" s="55" t="n">
        <f aca="false">'High SIPA income'!F92</f>
        <v>190058.250643728</v>
      </c>
      <c r="W97" s="42"/>
      <c r="X97" s="55" t="n">
        <f aca="false">'High SIPA income'!M92</f>
        <v>477371.530302917</v>
      </c>
      <c r="Y97" s="8"/>
      <c r="Z97" s="8" t="n">
        <f aca="false">R97+V97-N97-L97-F97</f>
        <v>8070032.89816755</v>
      </c>
      <c r="AA97" s="8"/>
      <c r="AB97" s="8" t="n">
        <f aca="false">T97-P97-D97</f>
        <v>-17909548.0590053</v>
      </c>
      <c r="AC97" s="23"/>
      <c r="AD97" s="8"/>
      <c r="AE97" s="8"/>
      <c r="AF97" s="8"/>
      <c r="AG97" s="8" t="n">
        <f aca="false">BF97/100*$AG$37</f>
        <v>9116646351.29362</v>
      </c>
      <c r="AH97" s="43" t="n">
        <f aca="false">(AG97-AG96)/AG96</f>
        <v>0.0118913954006965</v>
      </c>
      <c r="AI97" s="43" t="n">
        <f aca="false">(AG97-AG93)/AG93</f>
        <v>0.0378489620865986</v>
      </c>
      <c r="AJ97" s="43" t="n">
        <f aca="false">AB97/AG97</f>
        <v>-0.00196448862541037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 t="n">
        <f aca="false">workers_and_wage_high!C85</f>
        <v>14302947</v>
      </c>
      <c r="AX97" s="7"/>
      <c r="AY97" s="43" t="n">
        <f aca="false">(AW97-AW96)/AW96</f>
        <v>0.00146505855648041</v>
      </c>
      <c r="AZ97" s="11" t="n">
        <f aca="false">workers_and_wage_high!B85</f>
        <v>9766.48572349286</v>
      </c>
      <c r="BA97" s="43" t="n">
        <f aca="false">(AZ97-AZ96)/AZ96</f>
        <v>0.0104110839965248</v>
      </c>
      <c r="BB97" s="48"/>
      <c r="BC97" s="48"/>
      <c r="BD97" s="48"/>
      <c r="BE97" s="48"/>
      <c r="BF97" s="7" t="n">
        <f aca="false">BF96*(1+AY97)*(1+BA97)*(1-BE97)</f>
        <v>173.612711545795</v>
      </c>
      <c r="BG97" s="7"/>
      <c r="BH97" s="43" t="n">
        <f aca="false">T104/AG104</f>
        <v>0.0133175518492763</v>
      </c>
      <c r="BI97" s="7"/>
      <c r="BJ97" s="7"/>
      <c r="BK97" s="7"/>
      <c r="BL97" s="7"/>
      <c r="BM97" s="7"/>
      <c r="BN97" s="7"/>
      <c r="BO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4" t="n">
        <f aca="false">'High pensions'!Q98</f>
        <v>142001446.609894</v>
      </c>
      <c r="E98" s="6"/>
      <c r="F98" s="54" t="n">
        <f aca="false">'High pensions'!I98</f>
        <v>25810443.824424</v>
      </c>
      <c r="G98" s="54" t="n">
        <f aca="false">'High pensions'!K98</f>
        <v>3770302.72374034</v>
      </c>
      <c r="H98" s="54" t="n">
        <f aca="false">'High pensions'!V98</f>
        <v>20743093.1668724</v>
      </c>
      <c r="I98" s="54" t="n">
        <f aca="false">'High pensions'!M98</f>
        <v>116607.300734237</v>
      </c>
      <c r="J98" s="54" t="n">
        <f aca="false">'High pensions'!W98</f>
        <v>641538.963923889</v>
      </c>
      <c r="K98" s="6"/>
      <c r="L98" s="54" t="n">
        <f aca="false">'High pensions'!N98</f>
        <v>2473823.62498414</v>
      </c>
      <c r="M98" s="35"/>
      <c r="N98" s="54" t="n">
        <f aca="false">'High pensions'!L98</f>
        <v>1230785.34639838</v>
      </c>
      <c r="O98" s="6"/>
      <c r="P98" s="54" t="n">
        <f aca="false">'High pensions'!X98</f>
        <v>19608100.3856037</v>
      </c>
      <c r="Q98" s="35"/>
      <c r="R98" s="54" t="n">
        <f aca="false">'High SIPA income'!G93</f>
        <v>31701947.2620328</v>
      </c>
      <c r="S98" s="35"/>
      <c r="T98" s="54" t="n">
        <f aca="false">'High SIPA income'!J93</f>
        <v>121215143.018045</v>
      </c>
      <c r="U98" s="6"/>
      <c r="V98" s="54" t="n">
        <f aca="false">'High SIPA income'!F93</f>
        <v>186710.861832178</v>
      </c>
      <c r="W98" s="35"/>
      <c r="X98" s="54" t="n">
        <f aca="false">'High SIPA income'!M93</f>
        <v>468963.854687278</v>
      </c>
      <c r="Y98" s="6"/>
      <c r="Z98" s="6" t="n">
        <f aca="false">R98+V98-N98-L98-F98</f>
        <v>2373605.32805848</v>
      </c>
      <c r="AA98" s="6"/>
      <c r="AB98" s="6" t="n">
        <f aca="false">T98-P98-D98</f>
        <v>-40394403.9774532</v>
      </c>
      <c r="AC98" s="23"/>
      <c r="AD98" s="6"/>
      <c r="AE98" s="6"/>
      <c r="AF98" s="6"/>
      <c r="AG98" s="6" t="n">
        <f aca="false">BF98/100*$AG$37</f>
        <v>9173743556.71465</v>
      </c>
      <c r="AH98" s="36" t="n">
        <f aca="false">(AG98-AG97)/AG97</f>
        <v>0.00626296153441603</v>
      </c>
      <c r="AI98" s="36"/>
      <c r="AJ98" s="36" t="n">
        <f aca="false">AB98/AG98</f>
        <v>-0.00440326282588168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 t="n">
        <f aca="false">workers_and_wage_high!C86</f>
        <v>14320136</v>
      </c>
      <c r="AX98" s="5"/>
      <c r="AY98" s="36" t="n">
        <f aca="false">(AW98-AW97)/AW97</f>
        <v>0.00120178030443656</v>
      </c>
      <c r="AZ98" s="10" t="n">
        <f aca="false">workers_and_wage_high!B86</f>
        <v>9815.85634507882</v>
      </c>
      <c r="BA98" s="36" t="n">
        <f aca="false">(AZ98-AZ97)/AZ97</f>
        <v>0.00505510610302773</v>
      </c>
      <c r="BB98" s="41"/>
      <c r="BC98" s="41"/>
      <c r="BD98" s="41"/>
      <c r="BE98" s="41"/>
      <c r="BF98" s="5" t="n">
        <f aca="false">BF97*(1+AY98)*(1+BA98)*(1-BE98)</f>
        <v>174.700041280092</v>
      </c>
      <c r="BG98" s="5"/>
      <c r="BH98" s="36" t="n">
        <f aca="false">T105/AG105</f>
        <v>0.0156719321923187</v>
      </c>
      <c r="BI98" s="5"/>
      <c r="BJ98" s="5"/>
      <c r="BK98" s="5"/>
      <c r="BL98" s="5"/>
      <c r="BM98" s="5"/>
      <c r="BN98" s="5"/>
      <c r="BO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5" t="n">
        <f aca="false">'High pensions'!Q99</f>
        <v>142110412.540486</v>
      </c>
      <c r="E99" s="8"/>
      <c r="F99" s="55" t="n">
        <f aca="false">'High pensions'!I99</f>
        <v>25830249.6721633</v>
      </c>
      <c r="G99" s="55" t="n">
        <f aca="false">'High pensions'!K99</f>
        <v>3872377.48267845</v>
      </c>
      <c r="H99" s="55" t="n">
        <f aca="false">'High pensions'!V99</f>
        <v>21304678.373627</v>
      </c>
      <c r="I99" s="55" t="n">
        <f aca="false">'High pensions'!M99</f>
        <v>119764.252041602</v>
      </c>
      <c r="J99" s="55" t="n">
        <f aca="false">'High pensions'!W99</f>
        <v>658907.578565787</v>
      </c>
      <c r="K99" s="8"/>
      <c r="L99" s="55" t="n">
        <f aca="false">'High pensions'!N99</f>
        <v>1992569.46151782</v>
      </c>
      <c r="M99" s="42"/>
      <c r="N99" s="55" t="n">
        <f aca="false">'High pensions'!L99</f>
        <v>1234120.14132532</v>
      </c>
      <c r="O99" s="8"/>
      <c r="P99" s="55" t="n">
        <f aca="false">'High pensions'!X99</f>
        <v>17129217.3013554</v>
      </c>
      <c r="Q99" s="42"/>
      <c r="R99" s="55" t="n">
        <f aca="false">'High SIPA income'!G94</f>
        <v>37503171.6940735</v>
      </c>
      <c r="S99" s="42"/>
      <c r="T99" s="55" t="n">
        <f aca="false">'High SIPA income'!J94</f>
        <v>143396627.435936</v>
      </c>
      <c r="U99" s="8"/>
      <c r="V99" s="55" t="n">
        <f aca="false">'High SIPA income'!F94</f>
        <v>190192.480627155</v>
      </c>
      <c r="W99" s="42"/>
      <c r="X99" s="55" t="n">
        <f aca="false">'High SIPA income'!M94</f>
        <v>477708.677321708</v>
      </c>
      <c r="Y99" s="8"/>
      <c r="Z99" s="8" t="n">
        <f aca="false">R99+V99-N99-L99-F99</f>
        <v>8636424.89969422</v>
      </c>
      <c r="AA99" s="8"/>
      <c r="AB99" s="8" t="n">
        <f aca="false">T99-P99-D99</f>
        <v>-15843002.4059055</v>
      </c>
      <c r="AC99" s="23"/>
      <c r="AD99" s="8"/>
      <c r="AE99" s="8"/>
      <c r="AF99" s="8"/>
      <c r="AG99" s="8" t="n">
        <f aca="false">BF99/100*$AG$37</f>
        <v>9229476823.6161</v>
      </c>
      <c r="AH99" s="43" t="n">
        <f aca="false">(AG99-AG98)/AG98</f>
        <v>0.00607530247132903</v>
      </c>
      <c r="AI99" s="43"/>
      <c r="AJ99" s="43" t="n">
        <f aca="false">AB99/AG99</f>
        <v>-0.00171656559831939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3" t="n">
        <f aca="false">(AW99-AW98)/AW98</f>
        <v>0.00163092026500307</v>
      </c>
      <c r="AZ99" s="11" t="n">
        <f aca="false">workers_and_wage_high!B87</f>
        <v>9859.41072863198</v>
      </c>
      <c r="BA99" s="43" t="n">
        <f aca="false">(AZ99-AZ98)/AZ98</f>
        <v>0.00443714557568779</v>
      </c>
      <c r="BB99" s="48"/>
      <c r="BC99" s="48"/>
      <c r="BD99" s="48"/>
      <c r="BE99" s="48"/>
      <c r="BF99" s="7" t="n">
        <f aca="false">BF98*(1+AY99)*(1+BA99)*(1-BE99)</f>
        <v>175.761396872622</v>
      </c>
      <c r="BG99" s="7"/>
      <c r="BH99" s="43" t="n">
        <f aca="false">T106/AG106</f>
        <v>0.0133751625659889</v>
      </c>
      <c r="BI99" s="7"/>
      <c r="BJ99" s="7"/>
      <c r="BK99" s="7"/>
      <c r="BL99" s="7"/>
      <c r="BM99" s="7"/>
      <c r="BN99" s="7"/>
      <c r="BO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5" t="n">
        <f aca="false">'High pensions'!Q100</f>
        <v>142860289.701794</v>
      </c>
      <c r="E100" s="8"/>
      <c r="F100" s="55" t="n">
        <f aca="false">'High pensions'!I100</f>
        <v>25966548.7226956</v>
      </c>
      <c r="G100" s="55" t="n">
        <f aca="false">'High pensions'!K100</f>
        <v>3937728.99361068</v>
      </c>
      <c r="H100" s="55" t="n">
        <f aca="false">'High pensions'!V100</f>
        <v>21664223.1049632</v>
      </c>
      <c r="I100" s="55" t="n">
        <f aca="false">'High pensions'!M100</f>
        <v>121785.432792082</v>
      </c>
      <c r="J100" s="55" t="n">
        <f aca="false">'High pensions'!W100</f>
        <v>670027.518710199</v>
      </c>
      <c r="K100" s="8"/>
      <c r="L100" s="55" t="n">
        <f aca="false">'High pensions'!N100</f>
        <v>1979887.7674383</v>
      </c>
      <c r="M100" s="42"/>
      <c r="N100" s="55" t="n">
        <f aca="false">'High pensions'!L100</f>
        <v>1242771.10991032</v>
      </c>
      <c r="O100" s="8"/>
      <c r="P100" s="55" t="n">
        <f aca="false">'High pensions'!X100</f>
        <v>17111007.0071968</v>
      </c>
      <c r="Q100" s="42"/>
      <c r="R100" s="55" t="n">
        <f aca="false">'High SIPA income'!G95</f>
        <v>32307255.3274799</v>
      </c>
      <c r="S100" s="42"/>
      <c r="T100" s="55" t="n">
        <f aca="false">'High SIPA income'!J95</f>
        <v>123529590.869361</v>
      </c>
      <c r="U100" s="8"/>
      <c r="V100" s="55" t="n">
        <f aca="false">'High SIPA income'!F95</f>
        <v>188826.56812165</v>
      </c>
      <c r="W100" s="42"/>
      <c r="X100" s="55" t="n">
        <f aca="false">'High SIPA income'!M95</f>
        <v>474277.898911382</v>
      </c>
      <c r="Y100" s="8"/>
      <c r="Z100" s="8" t="n">
        <f aca="false">R100+V100-N100-L100-F100</f>
        <v>3306874.29555729</v>
      </c>
      <c r="AA100" s="8"/>
      <c r="AB100" s="8" t="n">
        <f aca="false">T100-P100-D100</f>
        <v>-36441705.8396297</v>
      </c>
      <c r="AC100" s="23"/>
      <c r="AD100" s="8"/>
      <c r="AE100" s="8"/>
      <c r="AF100" s="8"/>
      <c r="AG100" s="8" t="n">
        <f aca="false">BF100/100*$AG$37</f>
        <v>9306257336.88516</v>
      </c>
      <c r="AH100" s="43" t="n">
        <f aca="false">(AG100-AG99)/AG99</f>
        <v>0.00831905369463613</v>
      </c>
      <c r="AI100" s="43"/>
      <c r="AJ100" s="43" t="n">
        <f aca="false">AB100/AG100</f>
        <v>-0.00391582829922333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 t="n">
        <f aca="false">workers_and_wage_high!C88</f>
        <v>14377550</v>
      </c>
      <c r="AX100" s="7"/>
      <c r="AY100" s="43" t="n">
        <f aca="false">(AW100-AW99)/AW99</f>
        <v>0.00237452653611314</v>
      </c>
      <c r="AZ100" s="11" t="n">
        <f aca="false">workers_and_wage_high!B88</f>
        <v>9917.88142325939</v>
      </c>
      <c r="BA100" s="43" t="n">
        <f aca="false">(AZ100-AZ99)/AZ99</f>
        <v>0.00593044515912181</v>
      </c>
      <c r="BB100" s="48"/>
      <c r="BC100" s="48"/>
      <c r="BD100" s="48"/>
      <c r="BE100" s="48"/>
      <c r="BF100" s="7" t="n">
        <f aca="false">BF99*(1+AY100)*(1+BA100)*(1-BE100)</f>
        <v>177.223565370649</v>
      </c>
      <c r="BG100" s="7"/>
      <c r="BH100" s="43" t="n">
        <f aca="false">T107/AG107</f>
        <v>0.0156848548797988</v>
      </c>
      <c r="BI100" s="7"/>
      <c r="BJ100" s="7"/>
      <c r="BK100" s="7"/>
      <c r="BL100" s="7"/>
      <c r="BM100" s="7"/>
      <c r="BN100" s="7"/>
      <c r="BO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5" t="n">
        <f aca="false">'High pensions'!Q101</f>
        <v>143268581.848389</v>
      </c>
      <c r="E101" s="8"/>
      <c r="F101" s="55" t="n">
        <f aca="false">'High pensions'!I101</f>
        <v>26040760.6533853</v>
      </c>
      <c r="G101" s="55" t="n">
        <f aca="false">'High pensions'!K101</f>
        <v>4012675.72774504</v>
      </c>
      <c r="H101" s="55" t="n">
        <f aca="false">'High pensions'!V101</f>
        <v>22076557.9233089</v>
      </c>
      <c r="I101" s="55" t="n">
        <f aca="false">'High pensions'!M101</f>
        <v>124103.373023043</v>
      </c>
      <c r="J101" s="55" t="n">
        <f aca="false">'High pensions'!W101</f>
        <v>682780.141958009</v>
      </c>
      <c r="K101" s="8"/>
      <c r="L101" s="55" t="n">
        <f aca="false">'High pensions'!N101</f>
        <v>1962356.99384164</v>
      </c>
      <c r="M101" s="42"/>
      <c r="N101" s="55" t="n">
        <f aca="false">'High pensions'!L101</f>
        <v>1247752.21575146</v>
      </c>
      <c r="O101" s="8"/>
      <c r="P101" s="55" t="n">
        <f aca="false">'High pensions'!X101</f>
        <v>17047444.3143401</v>
      </c>
      <c r="Q101" s="42"/>
      <c r="R101" s="55" t="n">
        <f aca="false">'High SIPA income'!G96</f>
        <v>38452657.2474846</v>
      </c>
      <c r="S101" s="42"/>
      <c r="T101" s="55" t="n">
        <f aca="false">'High SIPA income'!J96</f>
        <v>147027067.742931</v>
      </c>
      <c r="U101" s="8"/>
      <c r="V101" s="55" t="n">
        <f aca="false">'High SIPA income'!F96</f>
        <v>188113.762691487</v>
      </c>
      <c r="W101" s="42"/>
      <c r="X101" s="55" t="n">
        <f aca="false">'High SIPA income'!M96</f>
        <v>472487.537178322</v>
      </c>
      <c r="Y101" s="8"/>
      <c r="Z101" s="8" t="n">
        <f aca="false">R101+V101-N101-L101-F101</f>
        <v>9389901.1471977</v>
      </c>
      <c r="AA101" s="8"/>
      <c r="AB101" s="8" t="n">
        <f aca="false">T101-P101-D101</f>
        <v>-13288958.4197984</v>
      </c>
      <c r="AC101" s="23"/>
      <c r="AD101" s="8"/>
      <c r="AE101" s="8"/>
      <c r="AF101" s="8"/>
      <c r="AG101" s="8" t="n">
        <f aca="false">BF101/100*$AG$37</f>
        <v>9404272108.62159</v>
      </c>
      <c r="AH101" s="43" t="n">
        <f aca="false">(AG101-AG100)/AG100</f>
        <v>0.0105321364097629</v>
      </c>
      <c r="AI101" s="43" t="n">
        <f aca="false">(AG101-AG97)/AG97</f>
        <v>0.0315495135211813</v>
      </c>
      <c r="AJ101" s="43" t="n">
        <f aca="false">AB101/AG101</f>
        <v>-0.00141307676620878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 t="n">
        <f aca="false">workers_and_wage_high!C89</f>
        <v>14410586</v>
      </c>
      <c r="AX101" s="7"/>
      <c r="AY101" s="43" t="n">
        <f aca="false">(AW101-AW100)/AW100</f>
        <v>0.00229774892106096</v>
      </c>
      <c r="AZ101" s="11" t="n">
        <f aca="false">workers_and_wage_high!B89</f>
        <v>9999.36188033317</v>
      </c>
      <c r="BA101" s="43" t="n">
        <f aca="false">(AZ101-AZ100)/AZ100</f>
        <v>0.00821551030875397</v>
      </c>
      <c r="BB101" s="48"/>
      <c r="BC101" s="48"/>
      <c r="BD101" s="48"/>
      <c r="BE101" s="48"/>
      <c r="BF101" s="7" t="n">
        <f aca="false">BF100*(1+AY101)*(1+BA101)*(1-BE101)</f>
        <v>179.090108136158</v>
      </c>
      <c r="BG101" s="7"/>
      <c r="BH101" s="43" t="n">
        <f aca="false">T108/AG108</f>
        <v>0.0133907727430612</v>
      </c>
      <c r="BI101" s="7"/>
      <c r="BJ101" s="7"/>
      <c r="BK101" s="7"/>
      <c r="BL101" s="7"/>
      <c r="BM101" s="7"/>
      <c r="BN101" s="7"/>
      <c r="BO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4" t="n">
        <f aca="false">'High pensions'!Q102</f>
        <v>143790276.42606</v>
      </c>
      <c r="E102" s="6"/>
      <c r="F102" s="54" t="n">
        <f aca="false">'High pensions'!I102</f>
        <v>26135584.8182931</v>
      </c>
      <c r="G102" s="54" t="n">
        <f aca="false">'High pensions'!K102</f>
        <v>4085224.77206463</v>
      </c>
      <c r="H102" s="54" t="n">
        <f aca="false">'High pensions'!V102</f>
        <v>22475701.3597266</v>
      </c>
      <c r="I102" s="54" t="n">
        <f aca="false">'High pensions'!M102</f>
        <v>126347.157898906</v>
      </c>
      <c r="J102" s="54" t="n">
        <f aca="false">'High pensions'!W102</f>
        <v>695124.784321442</v>
      </c>
      <c r="K102" s="6"/>
      <c r="L102" s="54" t="n">
        <f aca="false">'High pensions'!N102</f>
        <v>2419353.51053712</v>
      </c>
      <c r="M102" s="35"/>
      <c r="N102" s="54" t="n">
        <f aca="false">'High pensions'!L102</f>
        <v>1253476.77047818</v>
      </c>
      <c r="O102" s="6"/>
      <c r="P102" s="54" t="n">
        <f aca="false">'High pensions'!X102</f>
        <v>19450296.2230326</v>
      </c>
      <c r="Q102" s="35"/>
      <c r="R102" s="54" t="n">
        <f aca="false">'High SIPA income'!G97</f>
        <v>32607719.5639857</v>
      </c>
      <c r="S102" s="35"/>
      <c r="T102" s="54" t="n">
        <f aca="false">'High SIPA income'!J97</f>
        <v>124678441.919387</v>
      </c>
      <c r="U102" s="6"/>
      <c r="V102" s="54" t="n">
        <f aca="false">'High SIPA income'!F97</f>
        <v>198216.161295406</v>
      </c>
      <c r="W102" s="35"/>
      <c r="X102" s="54" t="n">
        <f aca="false">'High SIPA income'!M97</f>
        <v>497861.849869028</v>
      </c>
      <c r="Y102" s="6"/>
      <c r="Z102" s="6" t="n">
        <f aca="false">R102+V102-N102-L102-F102</f>
        <v>2997520.62597267</v>
      </c>
      <c r="AA102" s="6"/>
      <c r="AB102" s="6" t="n">
        <f aca="false">T102-P102-D102</f>
        <v>-38562130.7297056</v>
      </c>
      <c r="AC102" s="23"/>
      <c r="AD102" s="6"/>
      <c r="AE102" s="6"/>
      <c r="AF102" s="6"/>
      <c r="AG102" s="6" t="n">
        <f aca="false">BF102/100*$AG$37</f>
        <v>9403214676.22794</v>
      </c>
      <c r="AH102" s="36" t="n">
        <f aca="false">(AG102-AG101)/AG101</f>
        <v>-0.000112441705369065</v>
      </c>
      <c r="AI102" s="36"/>
      <c r="AJ102" s="36" t="n">
        <f aca="false">AB102/AG102</f>
        <v>-0.00410095186140902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 t="n">
        <f aca="false">workers_and_wage_high!C90</f>
        <v>14390133</v>
      </c>
      <c r="AX102" s="5"/>
      <c r="AY102" s="36" t="n">
        <f aca="false">(AW102-AW101)/AW101</f>
        <v>-0.00141930383677666</v>
      </c>
      <c r="AZ102" s="10" t="n">
        <f aca="false">workers_and_wage_high!B90</f>
        <v>10012.4482412351</v>
      </c>
      <c r="BA102" s="36" t="n">
        <f aca="false">(AZ102-AZ101)/AZ101</f>
        <v>0.00130871960216017</v>
      </c>
      <c r="BB102" s="41"/>
      <c r="BC102" s="41"/>
      <c r="BD102" s="41"/>
      <c r="BE102" s="41"/>
      <c r="BF102" s="5" t="n">
        <f aca="false">BF101*(1+AY102)*(1+BA102)*(1-BE102)</f>
        <v>179.069970938984</v>
      </c>
      <c r="BG102" s="5"/>
      <c r="BH102" s="36" t="n">
        <f aca="false">T109/AG109</f>
        <v>0.0157191117795836</v>
      </c>
      <c r="BI102" s="5"/>
      <c r="BJ102" s="5"/>
      <c r="BK102" s="5"/>
      <c r="BL102" s="5"/>
      <c r="BM102" s="5"/>
      <c r="BN102" s="5"/>
      <c r="BO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5" t="n">
        <f aca="false">'High pensions'!Q103</f>
        <v>144665873.501515</v>
      </c>
      <c r="E103" s="8"/>
      <c r="F103" s="55" t="n">
        <f aca="false">'High pensions'!I103</f>
        <v>26294734.9513967</v>
      </c>
      <c r="G103" s="55" t="n">
        <f aca="false">'High pensions'!K103</f>
        <v>4175533.95799304</v>
      </c>
      <c r="H103" s="55" t="n">
        <f aca="false">'High pensions'!V103</f>
        <v>22972555.8551871</v>
      </c>
      <c r="I103" s="55" t="n">
        <f aca="false">'High pensions'!M103</f>
        <v>129140.225504939</v>
      </c>
      <c r="J103" s="55" t="n">
        <f aca="false">'High pensions'!W103</f>
        <v>710491.418201664</v>
      </c>
      <c r="K103" s="8"/>
      <c r="L103" s="55" t="n">
        <f aca="false">'High pensions'!N103</f>
        <v>1953914.70975639</v>
      </c>
      <c r="M103" s="42"/>
      <c r="N103" s="55" t="n">
        <f aca="false">'High pensions'!L103</f>
        <v>1263104.2366195</v>
      </c>
      <c r="O103" s="8"/>
      <c r="P103" s="55" t="n">
        <f aca="false">'High pensions'!X103</f>
        <v>17088099.5513263</v>
      </c>
      <c r="Q103" s="42"/>
      <c r="R103" s="55" t="n">
        <f aca="false">'High SIPA income'!G98</f>
        <v>38598610.4602316</v>
      </c>
      <c r="S103" s="42"/>
      <c r="T103" s="55" t="n">
        <f aca="false">'High SIPA income'!J98</f>
        <v>147585132.501882</v>
      </c>
      <c r="U103" s="8"/>
      <c r="V103" s="55" t="n">
        <f aca="false">'High SIPA income'!F98</f>
        <v>197544.976823067</v>
      </c>
      <c r="W103" s="42"/>
      <c r="X103" s="55" t="n">
        <f aca="false">'High SIPA income'!M98</f>
        <v>496176.027982367</v>
      </c>
      <c r="Y103" s="8"/>
      <c r="Z103" s="8" t="n">
        <f aca="false">R103+V103-N103-L103-F103</f>
        <v>9284401.53928207</v>
      </c>
      <c r="AA103" s="8"/>
      <c r="AB103" s="8" t="n">
        <f aca="false">T103-P103-D103</f>
        <v>-14168840.5509596</v>
      </c>
      <c r="AC103" s="23"/>
      <c r="AD103" s="8"/>
      <c r="AE103" s="8"/>
      <c r="AF103" s="8"/>
      <c r="AG103" s="8" t="n">
        <f aca="false">BF103/100*$AG$37</f>
        <v>9458974852.67843</v>
      </c>
      <c r="AH103" s="43" t="n">
        <f aca="false">(AG103-AG102)/AG102</f>
        <v>0.0059299057152707</v>
      </c>
      <c r="AI103" s="43"/>
      <c r="AJ103" s="43" t="n">
        <f aca="false">AB103/AG103</f>
        <v>-0.00149792559676248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3" t="n">
        <f aca="false">(AW103-AW102)/AW102</f>
        <v>0.00299552478076471</v>
      </c>
      <c r="AZ103" s="11" t="n">
        <f aca="false">workers_and_wage_high!B91</f>
        <v>10041.740831781</v>
      </c>
      <c r="BA103" s="43" t="n">
        <f aca="false">(AZ103-AZ102)/AZ102</f>
        <v>0.00292561717575708</v>
      </c>
      <c r="BB103" s="48"/>
      <c r="BC103" s="48"/>
      <c r="BD103" s="48"/>
      <c r="BE103" s="48"/>
      <c r="BF103" s="7" t="n">
        <f aca="false">BF102*(1+AY103)*(1+BA103)*(1-BE103)</f>
        <v>180.131838983089</v>
      </c>
      <c r="BG103" s="7"/>
      <c r="BH103" s="43" t="n">
        <f aca="false">T110/AG110</f>
        <v>0.0134062588940443</v>
      </c>
      <c r="BI103" s="7"/>
      <c r="BJ103" s="7"/>
      <c r="BK103" s="7"/>
      <c r="BL103" s="7"/>
      <c r="BM103" s="7"/>
      <c r="BN103" s="7"/>
      <c r="BO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5" t="n">
        <f aca="false">'High pensions'!Q104</f>
        <v>145245914.725408</v>
      </c>
      <c r="E104" s="8"/>
      <c r="F104" s="55" t="n">
        <f aca="false">'High pensions'!I104</f>
        <v>26400164.3099177</v>
      </c>
      <c r="G104" s="55" t="n">
        <f aca="false">'High pensions'!K104</f>
        <v>4268878.52452915</v>
      </c>
      <c r="H104" s="55" t="n">
        <f aca="false">'High pensions'!V104</f>
        <v>23486110.1191692</v>
      </c>
      <c r="I104" s="55" t="n">
        <f aca="false">'High pensions'!M104</f>
        <v>132027.170861727</v>
      </c>
      <c r="J104" s="55" t="n">
        <f aca="false">'High pensions'!W104</f>
        <v>726374.53976812</v>
      </c>
      <c r="K104" s="8"/>
      <c r="L104" s="55" t="n">
        <f aca="false">'High pensions'!N104</f>
        <v>1926678.27015903</v>
      </c>
      <c r="M104" s="42"/>
      <c r="N104" s="55" t="n">
        <f aca="false">'High pensions'!L104</f>
        <v>1270358.21327302</v>
      </c>
      <c r="O104" s="8"/>
      <c r="P104" s="55" t="n">
        <f aca="false">'High pensions'!X104</f>
        <v>16986678.7760575</v>
      </c>
      <c r="Q104" s="42"/>
      <c r="R104" s="55" t="n">
        <f aca="false">'High SIPA income'!G99</f>
        <v>33247553.4560607</v>
      </c>
      <c r="S104" s="42"/>
      <c r="T104" s="55" t="n">
        <f aca="false">'High SIPA income'!J99</f>
        <v>127124902.261227</v>
      </c>
      <c r="U104" s="8"/>
      <c r="V104" s="55" t="n">
        <f aca="false">'High SIPA income'!F99</f>
        <v>199446.210078636</v>
      </c>
      <c r="W104" s="42"/>
      <c r="X104" s="55" t="n">
        <f aca="false">'High SIPA income'!M99</f>
        <v>500951.377779598</v>
      </c>
      <c r="Y104" s="8"/>
      <c r="Z104" s="8" t="n">
        <f aca="false">R104+V104-N104-L104-F104</f>
        <v>3849798.87278958</v>
      </c>
      <c r="AA104" s="8"/>
      <c r="AB104" s="8" t="n">
        <f aca="false">T104-P104-D104</f>
        <v>-35107691.2402385</v>
      </c>
      <c r="AC104" s="23"/>
      <c r="AD104" s="8"/>
      <c r="AE104" s="8"/>
      <c r="AF104" s="8"/>
      <c r="AG104" s="8" t="n">
        <f aca="false">BF104/100*$AG$37</f>
        <v>9545666027.8094</v>
      </c>
      <c r="AH104" s="43" t="n">
        <f aca="false">(AG104-AG103)/AG103</f>
        <v>0.00916496517658298</v>
      </c>
      <c r="AI104" s="43"/>
      <c r="AJ104" s="43" t="n">
        <f aca="false">AB104/AG104</f>
        <v>-0.00367786712189168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 t="n">
        <f aca="false">workers_and_wage_high!C92</f>
        <v>14487224</v>
      </c>
      <c r="AX104" s="7"/>
      <c r="AY104" s="43" t="n">
        <f aca="false">(AW104-AW103)/AW103</f>
        <v>0.00374032467694881</v>
      </c>
      <c r="AZ104" s="11" t="n">
        <f aca="false">workers_and_wage_high!B92</f>
        <v>10096.0106789354</v>
      </c>
      <c r="BA104" s="43" t="n">
        <f aca="false">(AZ104-AZ103)/AZ103</f>
        <v>0.00540442619098737</v>
      </c>
      <c r="BB104" s="48"/>
      <c r="BC104" s="48"/>
      <c r="BD104" s="48"/>
      <c r="BE104" s="48"/>
      <c r="BF104" s="7" t="n">
        <f aca="false">BF103*(1+AY104)*(1+BA104)*(1-BE104)</f>
        <v>181.782741014562</v>
      </c>
      <c r="BG104" s="7"/>
      <c r="BH104" s="43" t="n">
        <f aca="false">T111/AG111</f>
        <v>0.0157791282405426</v>
      </c>
      <c r="BI104" s="7"/>
      <c r="BJ104" s="7"/>
      <c r="BK104" s="7"/>
      <c r="BL104" s="7"/>
      <c r="BM104" s="7"/>
      <c r="BN104" s="7"/>
      <c r="BO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5" t="n">
        <f aca="false">'High pensions'!Q105</f>
        <v>145947013.73719</v>
      </c>
      <c r="E105" s="8"/>
      <c r="F105" s="55" t="n">
        <f aca="false">'High pensions'!I105</f>
        <v>26527597.3543759</v>
      </c>
      <c r="G105" s="55" t="n">
        <f aca="false">'High pensions'!K105</f>
        <v>4420667.26100247</v>
      </c>
      <c r="H105" s="55" t="n">
        <f aca="false">'High pensions'!V105</f>
        <v>24321206.9623278</v>
      </c>
      <c r="I105" s="55" t="n">
        <f aca="false">'High pensions'!M105</f>
        <v>136721.667866056</v>
      </c>
      <c r="J105" s="55" t="n">
        <f aca="false">'High pensions'!W105</f>
        <v>752202.277185395</v>
      </c>
      <c r="K105" s="8"/>
      <c r="L105" s="55" t="n">
        <f aca="false">'High pensions'!N105</f>
        <v>1884391.35012942</v>
      </c>
      <c r="M105" s="42"/>
      <c r="N105" s="55" t="n">
        <f aca="false">'High pensions'!L105</f>
        <v>1280115.9547229</v>
      </c>
      <c r="O105" s="8"/>
      <c r="P105" s="55" t="n">
        <f aca="false">'High pensions'!X105</f>
        <v>16820935.9614583</v>
      </c>
      <c r="Q105" s="42"/>
      <c r="R105" s="55" t="n">
        <f aca="false">'High SIPA income'!G100</f>
        <v>39459459.6857265</v>
      </c>
      <c r="S105" s="42"/>
      <c r="T105" s="55" t="n">
        <f aca="false">'High SIPA income'!J100</f>
        <v>150876664.126827</v>
      </c>
      <c r="U105" s="8"/>
      <c r="V105" s="55" t="n">
        <f aca="false">'High SIPA income'!F100</f>
        <v>201099.073491842</v>
      </c>
      <c r="W105" s="42"/>
      <c r="X105" s="55" t="n">
        <f aca="false">'High SIPA income'!M100</f>
        <v>505102.894139826</v>
      </c>
      <c r="Y105" s="8"/>
      <c r="Z105" s="8" t="n">
        <f aca="false">R105+V105-N105-L105-F105</f>
        <v>9968454.09999008</v>
      </c>
      <c r="AA105" s="8"/>
      <c r="AB105" s="8" t="n">
        <f aca="false">T105-P105-D105</f>
        <v>-11891285.5718215</v>
      </c>
      <c r="AC105" s="23"/>
      <c r="AD105" s="8"/>
      <c r="AE105" s="8"/>
      <c r="AF105" s="8"/>
      <c r="AG105" s="8" t="n">
        <f aca="false">BF105/100*$AG$37</f>
        <v>9627189696.54402</v>
      </c>
      <c r="AH105" s="43" t="n">
        <f aca="false">(AG105-AG104)/AG104</f>
        <v>0.00854038560506078</v>
      </c>
      <c r="AI105" s="43" t="n">
        <f aca="false">(AG105-AG101)/AG101</f>
        <v>0.023703864089392</v>
      </c>
      <c r="AJ105" s="43" t="n">
        <f aca="false">AB105/AG105</f>
        <v>-0.00123517723724611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 t="n">
        <f aca="false">workers_and_wage_high!C93</f>
        <v>14521337</v>
      </c>
      <c r="AX105" s="7"/>
      <c r="AY105" s="43" t="n">
        <f aca="false">(AW105-AW104)/AW104</f>
        <v>0.00235469541990929</v>
      </c>
      <c r="AZ105" s="11" t="n">
        <f aca="false">workers_and_wage_high!B93</f>
        <v>10158.3147659529</v>
      </c>
      <c r="BA105" s="43" t="n">
        <f aca="false">(AZ105-AZ104)/AZ104</f>
        <v>0.006171158985353</v>
      </c>
      <c r="BB105" s="48"/>
      <c r="BC105" s="48"/>
      <c r="BD105" s="48"/>
      <c r="BE105" s="48"/>
      <c r="BF105" s="7" t="n">
        <f aca="false">BF104*(1+AY105)*(1+BA105)*(1-BE105)</f>
        <v>183.335235719172</v>
      </c>
      <c r="BG105" s="7"/>
      <c r="BH105" s="43" t="n">
        <f aca="false">T112/AG112</f>
        <v>0.0134210226600238</v>
      </c>
      <c r="BI105" s="7"/>
      <c r="BJ105" s="7"/>
      <c r="BK105" s="7"/>
      <c r="BL105" s="7"/>
      <c r="BM105" s="7"/>
      <c r="BN105" s="7"/>
      <c r="BO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4" t="n">
        <f aca="false">'High pensions'!Q106</f>
        <v>147083908.337615</v>
      </c>
      <c r="E106" s="6"/>
      <c r="F106" s="54" t="n">
        <f aca="false">'High pensions'!I106</f>
        <v>26734241.4056803</v>
      </c>
      <c r="G106" s="54" t="n">
        <f aca="false">'High pensions'!K106</f>
        <v>4413471.04830934</v>
      </c>
      <c r="H106" s="54" t="n">
        <f aca="false">'High pensions'!V106</f>
        <v>24281615.5233162</v>
      </c>
      <c r="I106" s="54" t="n">
        <f aca="false">'High pensions'!M106</f>
        <v>136499.104586888</v>
      </c>
      <c r="J106" s="54" t="n">
        <f aca="false">'High pensions'!W106</f>
        <v>750977.799690198</v>
      </c>
      <c r="K106" s="6"/>
      <c r="L106" s="54" t="n">
        <f aca="false">'High pensions'!N106</f>
        <v>2323086.82358649</v>
      </c>
      <c r="M106" s="35"/>
      <c r="N106" s="54" t="n">
        <f aca="false">'High pensions'!L106</f>
        <v>1290641.57901246</v>
      </c>
      <c r="O106" s="6"/>
      <c r="P106" s="54" t="n">
        <f aca="false">'High pensions'!X106</f>
        <v>19155237.7379776</v>
      </c>
      <c r="Q106" s="35"/>
      <c r="R106" s="54" t="n">
        <f aca="false">'High SIPA income'!G101</f>
        <v>33978357.5561483</v>
      </c>
      <c r="S106" s="35"/>
      <c r="T106" s="54" t="n">
        <f aca="false">'High SIPA income'!J101</f>
        <v>129919195.077946</v>
      </c>
      <c r="U106" s="6"/>
      <c r="V106" s="54" t="n">
        <f aca="false">'High SIPA income'!F101</f>
        <v>200908.554491838</v>
      </c>
      <c r="W106" s="35"/>
      <c r="X106" s="54" t="n">
        <f aca="false">'High SIPA income'!M101</f>
        <v>504624.365339969</v>
      </c>
      <c r="Y106" s="6"/>
      <c r="Z106" s="6" t="n">
        <f aca="false">R106+V106-N106-L106-F106</f>
        <v>3831296.3023609</v>
      </c>
      <c r="AA106" s="6"/>
      <c r="AB106" s="6" t="n">
        <f aca="false">T106-P106-D106</f>
        <v>-36319950.9976469</v>
      </c>
      <c r="AC106" s="23"/>
      <c r="AD106" s="6"/>
      <c r="AE106" s="6"/>
      <c r="AF106" s="6"/>
      <c r="AG106" s="6" t="n">
        <f aca="false">BF106/100*$AG$37</f>
        <v>9713466616.7207</v>
      </c>
      <c r="AH106" s="36" t="n">
        <f aca="false">(AG106-AG105)/AG105</f>
        <v>0.00896179704526332</v>
      </c>
      <c r="AI106" s="36"/>
      <c r="AJ106" s="36" t="n">
        <f aca="false">AB106/AG106</f>
        <v>-0.00373913376457443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 t="n">
        <f aca="false">workers_and_wage_high!C94</f>
        <v>14564845</v>
      </c>
      <c r="AX106" s="5"/>
      <c r="AY106" s="36" t="n">
        <f aca="false">(AW106-AW105)/AW105</f>
        <v>0.00299614284827905</v>
      </c>
      <c r="AZ106" s="10" t="n">
        <f aca="false">workers_and_wage_high!B94</f>
        <v>10218.7347322209</v>
      </c>
      <c r="BA106" s="36" t="n">
        <f aca="false">(AZ106-AZ105)/AZ105</f>
        <v>0.00594783363776775</v>
      </c>
      <c r="BB106" s="41"/>
      <c r="BC106" s="41"/>
      <c r="BD106" s="41"/>
      <c r="BE106" s="41"/>
      <c r="BF106" s="5" t="n">
        <f aca="false">BF105*(1+AY106)*(1+BA106)*(1-BE106)</f>
        <v>184.978248892932</v>
      </c>
      <c r="BG106" s="5"/>
      <c r="BH106" s="36" t="n">
        <f aca="false">T113/AG113</f>
        <v>0.0158728877210018</v>
      </c>
      <c r="BI106" s="5"/>
      <c r="BJ106" s="5"/>
      <c r="BK106" s="5"/>
      <c r="BL106" s="5"/>
      <c r="BM106" s="5"/>
      <c r="BN106" s="5"/>
      <c r="BO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5" t="n">
        <f aca="false">'High pensions'!Q107</f>
        <v>147194748.907768</v>
      </c>
      <c r="E107" s="8"/>
      <c r="F107" s="55" t="n">
        <f aca="false">'High pensions'!I107</f>
        <v>26754387.9913503</v>
      </c>
      <c r="G107" s="55" t="n">
        <f aca="false">'High pensions'!K107</f>
        <v>4481075.49873617</v>
      </c>
      <c r="H107" s="55" t="n">
        <f aca="false">'High pensions'!V107</f>
        <v>24653555.263027</v>
      </c>
      <c r="I107" s="55" t="n">
        <f aca="false">'High pensions'!M107</f>
        <v>138589.963878438</v>
      </c>
      <c r="J107" s="55" t="n">
        <f aca="false">'High pensions'!W107</f>
        <v>762481.09060908</v>
      </c>
      <c r="K107" s="8"/>
      <c r="L107" s="55" t="n">
        <f aca="false">'High pensions'!N107</f>
        <v>1917699.14664663</v>
      </c>
      <c r="M107" s="42"/>
      <c r="N107" s="55" t="n">
        <f aca="false">'High pensions'!L107</f>
        <v>1293059.29652444</v>
      </c>
      <c r="O107" s="8"/>
      <c r="P107" s="55" t="n">
        <f aca="false">'High pensions'!X107</f>
        <v>17064980.7236136</v>
      </c>
      <c r="Q107" s="42"/>
      <c r="R107" s="55" t="n">
        <f aca="false">'High SIPA income'!G102</f>
        <v>40037574.1867432</v>
      </c>
      <c r="S107" s="42"/>
      <c r="T107" s="55" t="n">
        <f aca="false">'High SIPA income'!J102</f>
        <v>153087135.027631</v>
      </c>
      <c r="U107" s="8"/>
      <c r="V107" s="55" t="n">
        <f aca="false">'High SIPA income'!F102</f>
        <v>205370.93851347</v>
      </c>
      <c r="W107" s="42"/>
      <c r="X107" s="55" t="n">
        <f aca="false">'High SIPA income'!M102</f>
        <v>515832.587461297</v>
      </c>
      <c r="Y107" s="8"/>
      <c r="Z107" s="8" t="n">
        <f aca="false">R107+V107-N107-L107-F107</f>
        <v>10277798.6907353</v>
      </c>
      <c r="AA107" s="8"/>
      <c r="AB107" s="8" t="n">
        <f aca="false">T107-P107-D107</f>
        <v>-11172594.6037499</v>
      </c>
      <c r="AC107" s="23"/>
      <c r="AD107" s="8"/>
      <c r="AE107" s="8"/>
      <c r="AF107" s="8"/>
      <c r="AG107" s="8" t="n">
        <f aca="false">BF107/100*$AG$37</f>
        <v>9760188168.8302</v>
      </c>
      <c r="AH107" s="43" t="n">
        <f aca="false">(AG107-AG106)/AG106</f>
        <v>0.00480997711250506</v>
      </c>
      <c r="AI107" s="43"/>
      <c r="AJ107" s="43" t="n">
        <f aca="false">AB107/AG107</f>
        <v>-0.00114471098410073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3" t="n">
        <f aca="false">(AW107-AW106)/AW106</f>
        <v>0.00135840786496526</v>
      </c>
      <c r="AZ107" s="11" t="n">
        <f aca="false">workers_and_wage_high!B95</f>
        <v>10253.9575558108</v>
      </c>
      <c r="BA107" s="43" t="n">
        <f aca="false">(AZ107-AZ106)/AZ106</f>
        <v>0.00344688696917119</v>
      </c>
      <c r="BB107" s="48"/>
      <c r="BC107" s="48"/>
      <c r="BD107" s="48"/>
      <c r="BE107" s="48"/>
      <c r="BF107" s="7" t="n">
        <f aca="false">BF106*(1+AY107)*(1+BA107)*(1-BE107)</f>
        <v>185.867990036419</v>
      </c>
      <c r="BG107" s="7"/>
      <c r="BH107" s="43" t="n">
        <f aca="false">T114/AG114</f>
        <v>0.0135202354277771</v>
      </c>
      <c r="BI107" s="7"/>
      <c r="BJ107" s="7"/>
      <c r="BK107" s="7"/>
      <c r="BL107" s="7"/>
      <c r="BM107" s="7"/>
      <c r="BN107" s="7"/>
      <c r="BO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5" t="n">
        <f aca="false">'High pensions'!Q108</f>
        <v>147959487.216608</v>
      </c>
      <c r="E108" s="8"/>
      <c r="F108" s="55" t="n">
        <f aca="false">'High pensions'!I108</f>
        <v>26893388.2313614</v>
      </c>
      <c r="G108" s="55" t="n">
        <f aca="false">'High pensions'!K108</f>
        <v>4595913.58191174</v>
      </c>
      <c r="H108" s="55" t="n">
        <f aca="false">'High pensions'!V108</f>
        <v>25285360.5139467</v>
      </c>
      <c r="I108" s="55" t="n">
        <f aca="false">'High pensions'!M108</f>
        <v>142141.657172529</v>
      </c>
      <c r="J108" s="55" t="n">
        <f aca="false">'High pensions'!W108</f>
        <v>782021.459194232</v>
      </c>
      <c r="K108" s="8"/>
      <c r="L108" s="55" t="n">
        <f aca="false">'High pensions'!N108</f>
        <v>1858410.22825523</v>
      </c>
      <c r="M108" s="42"/>
      <c r="N108" s="55" t="n">
        <f aca="false">'High pensions'!L108</f>
        <v>1301588.57320619</v>
      </c>
      <c r="O108" s="8"/>
      <c r="P108" s="55" t="n">
        <f aca="false">'High pensions'!X108</f>
        <v>16804255.8079926</v>
      </c>
      <c r="Q108" s="42"/>
      <c r="R108" s="55" t="n">
        <f aca="false">'High SIPA income'!G103</f>
        <v>34460527.5198959</v>
      </c>
      <c r="S108" s="42"/>
      <c r="T108" s="55" t="n">
        <f aca="false">'High SIPA income'!J103</f>
        <v>131762813.724825</v>
      </c>
      <c r="U108" s="8"/>
      <c r="V108" s="55" t="n">
        <f aca="false">'High SIPA income'!F103</f>
        <v>200967.172206904</v>
      </c>
      <c r="W108" s="42"/>
      <c r="X108" s="55" t="n">
        <f aca="false">'High SIPA income'!M103</f>
        <v>504771.596140259</v>
      </c>
      <c r="Y108" s="8"/>
      <c r="Z108" s="8" t="n">
        <f aca="false">R108+V108-N108-L108-F108</f>
        <v>4608107.65927994</v>
      </c>
      <c r="AA108" s="8"/>
      <c r="AB108" s="8" t="n">
        <f aca="false">T108-P108-D108</f>
        <v>-33000929.2997752</v>
      </c>
      <c r="AC108" s="23"/>
      <c r="AD108" s="8"/>
      <c r="AE108" s="8"/>
      <c r="AF108" s="8"/>
      <c r="AG108" s="8" t="n">
        <f aca="false">BF108/100*$AG$37</f>
        <v>9839821513.89293</v>
      </c>
      <c r="AH108" s="43" t="n">
        <f aca="false">(AG108-AG107)/AG107</f>
        <v>0.00815899690510528</v>
      </c>
      <c r="AI108" s="43"/>
      <c r="AJ108" s="43" t="n">
        <f aca="false">AB108/AG108</f>
        <v>-0.00335381381188479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 t="n">
        <f aca="false">workers_and_wage_high!C96</f>
        <v>14608252</v>
      </c>
      <c r="AX108" s="7"/>
      <c r="AY108" s="43" t="n">
        <f aca="false">(AW108-AW107)/AW107</f>
        <v>0.00161965027566692</v>
      </c>
      <c r="AZ108" s="11" t="n">
        <f aca="false">workers_and_wage_high!B96</f>
        <v>10320.9033098827</v>
      </c>
      <c r="BA108" s="43" t="n">
        <f aca="false">(AZ108-AZ107)/AZ107</f>
        <v>0.00652877230158014</v>
      </c>
      <c r="BB108" s="48"/>
      <c r="BC108" s="48"/>
      <c r="BD108" s="48"/>
      <c r="BE108" s="48"/>
      <c r="BF108" s="7" t="n">
        <f aca="false">BF107*(1+AY108)*(1+BA108)*(1-BE108)</f>
        <v>187.384486391884</v>
      </c>
      <c r="BG108" s="7"/>
      <c r="BH108" s="43" t="n">
        <f aca="false">T115/AG115</f>
        <v>0.0159019232818064</v>
      </c>
      <c r="BI108" s="7"/>
      <c r="BJ108" s="7"/>
      <c r="BK108" s="7"/>
      <c r="BL108" s="7"/>
      <c r="BM108" s="7"/>
      <c r="BN108" s="7"/>
      <c r="BO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5" t="n">
        <f aca="false">'High pensions'!Q109</f>
        <v>148731287.250665</v>
      </c>
      <c r="E109" s="8"/>
      <c r="F109" s="55" t="n">
        <f aca="false">'High pensions'!I109</f>
        <v>27033672.0235219</v>
      </c>
      <c r="G109" s="55" t="n">
        <f aca="false">'High pensions'!K109</f>
        <v>4642304.34309502</v>
      </c>
      <c r="H109" s="55" t="n">
        <f aca="false">'High pensions'!V109</f>
        <v>25540588.7944896</v>
      </c>
      <c r="I109" s="55" t="n">
        <f aca="false">'High pensions'!M109</f>
        <v>143576.42298232</v>
      </c>
      <c r="J109" s="55" t="n">
        <f aca="false">'High pensions'!W109</f>
        <v>789915.117355351</v>
      </c>
      <c r="K109" s="8"/>
      <c r="L109" s="55" t="n">
        <f aca="false">'High pensions'!N109</f>
        <v>1864207.56791748</v>
      </c>
      <c r="M109" s="42"/>
      <c r="N109" s="55" t="n">
        <f aca="false">'High pensions'!L109</f>
        <v>1309805.88518696</v>
      </c>
      <c r="O109" s="8"/>
      <c r="P109" s="55" t="n">
        <f aca="false">'High pensions'!X109</f>
        <v>16879547.4570785</v>
      </c>
      <c r="Q109" s="42"/>
      <c r="R109" s="55" t="n">
        <f aca="false">'High SIPA income'!G104</f>
        <v>40668992.7896806</v>
      </c>
      <c r="S109" s="42"/>
      <c r="T109" s="55" t="n">
        <f aca="false">'High SIPA income'!J104</f>
        <v>155501418.782086</v>
      </c>
      <c r="U109" s="8"/>
      <c r="V109" s="55" t="n">
        <f aca="false">'High SIPA income'!F104</f>
        <v>206230.956684428</v>
      </c>
      <c r="W109" s="42"/>
      <c r="X109" s="55" t="n">
        <f aca="false">'High SIPA income'!M104</f>
        <v>517992.705156624</v>
      </c>
      <c r="Y109" s="8"/>
      <c r="Z109" s="8" t="n">
        <f aca="false">R109+V109-N109-L109-F109</f>
        <v>10667538.2697386</v>
      </c>
      <c r="AA109" s="8"/>
      <c r="AB109" s="8" t="n">
        <f aca="false">T109-P109-D109</f>
        <v>-10109415.9256571</v>
      </c>
      <c r="AC109" s="23"/>
      <c r="AD109" s="8"/>
      <c r="AE109" s="8"/>
      <c r="AF109" s="8"/>
      <c r="AG109" s="8" t="n">
        <f aca="false">BF109/100*$AG$37</f>
        <v>9892506711.73773</v>
      </c>
      <c r="AH109" s="43" t="n">
        <f aca="false">(AG109-AG108)/AG108</f>
        <v>0.00535428389330136</v>
      </c>
      <c r="AI109" s="43" t="n">
        <f aca="false">(AG109-AG105)/AG105</f>
        <v>0.027559134446988</v>
      </c>
      <c r="AJ109" s="43" t="n">
        <f aca="false">AB109/AG109</f>
        <v>-0.0010219266178169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 t="n">
        <f aca="false">workers_and_wage_high!C97</f>
        <v>14616831</v>
      </c>
      <c r="AX109" s="7"/>
      <c r="AY109" s="43" t="n">
        <f aca="false">(AW109-AW108)/AW108</f>
        <v>0.000587270811045702</v>
      </c>
      <c r="AZ109" s="11" t="n">
        <f aca="false">workers_and_wage_high!B97</f>
        <v>10370.074314286</v>
      </c>
      <c r="BA109" s="43" t="n">
        <f aca="false">(AZ109-AZ108)/AZ108</f>
        <v>0.00476421519773255</v>
      </c>
      <c r="BB109" s="48"/>
      <c r="BC109" s="48"/>
      <c r="BD109" s="48"/>
      <c r="BE109" s="48"/>
      <c r="BF109" s="7" t="n">
        <f aca="false">BF108*(1+AY109)*(1+BA109)*(1-BE109)</f>
        <v>188.387796129227</v>
      </c>
      <c r="BG109" s="7"/>
      <c r="BH109" s="43" t="n">
        <f aca="false">T116/AG116</f>
        <v>0.013541892919849</v>
      </c>
      <c r="BI109" s="7"/>
      <c r="BJ109" s="7"/>
      <c r="BK109" s="7"/>
      <c r="BL109" s="7"/>
      <c r="BM109" s="7"/>
      <c r="BN109" s="7"/>
      <c r="BO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4" t="n">
        <f aca="false">'High pensions'!Q110</f>
        <v>150371357.925581</v>
      </c>
      <c r="E110" s="6"/>
      <c r="F110" s="54" t="n">
        <f aca="false">'High pensions'!I110</f>
        <v>27331774.2825736</v>
      </c>
      <c r="G110" s="54" t="n">
        <f aca="false">'High pensions'!K110</f>
        <v>4733686.71375144</v>
      </c>
      <c r="H110" s="54" t="n">
        <f aca="false">'High pensions'!V110</f>
        <v>26043347.635683</v>
      </c>
      <c r="I110" s="54" t="n">
        <f aca="false">'High pensions'!M110</f>
        <v>146402.681868601</v>
      </c>
      <c r="J110" s="54" t="n">
        <f aca="false">'High pensions'!W110</f>
        <v>805464.359866482</v>
      </c>
      <c r="K110" s="6"/>
      <c r="L110" s="54" t="n">
        <f aca="false">'High pensions'!N110</f>
        <v>2279700.98947024</v>
      </c>
      <c r="M110" s="35"/>
      <c r="N110" s="54" t="n">
        <f aca="false">'High pensions'!L110</f>
        <v>1326524.39666315</v>
      </c>
      <c r="O110" s="6"/>
      <c r="P110" s="54" t="n">
        <f aca="false">'High pensions'!X110</f>
        <v>19127525.1140721</v>
      </c>
      <c r="Q110" s="35"/>
      <c r="R110" s="54" t="n">
        <f aca="false">'High SIPA income'!G105</f>
        <v>34931485.9620839</v>
      </c>
      <c r="S110" s="35"/>
      <c r="T110" s="54" t="n">
        <f aca="false">'High SIPA income'!J105</f>
        <v>133563564.1473</v>
      </c>
      <c r="U110" s="6"/>
      <c r="V110" s="54" t="n">
        <f aca="false">'High SIPA income'!F105</f>
        <v>210315.605448493</v>
      </c>
      <c r="W110" s="35"/>
      <c r="X110" s="54" t="n">
        <f aca="false">'High SIPA income'!M105</f>
        <v>528252.165215039</v>
      </c>
      <c r="Y110" s="6"/>
      <c r="Z110" s="6" t="n">
        <f aca="false">R110+V110-N110-L110-F110</f>
        <v>4203801.89882538</v>
      </c>
      <c r="AA110" s="6"/>
      <c r="AB110" s="6" t="n">
        <f aca="false">T110-P110-D110</f>
        <v>-35935318.8923535</v>
      </c>
      <c r="AC110" s="23"/>
      <c r="AD110" s="6"/>
      <c r="AE110" s="6"/>
      <c r="AF110" s="6"/>
      <c r="AG110" s="6" t="n">
        <f aca="false">BF110/100*$AG$37</f>
        <v>9962776730.10142</v>
      </c>
      <c r="AH110" s="36" t="n">
        <f aca="false">(AG110-AG109)/AG109</f>
        <v>0.00710335816909847</v>
      </c>
      <c r="AI110" s="36"/>
      <c r="AJ110" s="36" t="n">
        <f aca="false">AB110/AG110</f>
        <v>-0.00360695816697156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 t="n">
        <f aca="false">workers_and_wage_high!C98</f>
        <v>14675805</v>
      </c>
      <c r="AX110" s="5"/>
      <c r="AY110" s="36" t="n">
        <f aca="false">(AW110-AW109)/AW109</f>
        <v>0.00403466387481664</v>
      </c>
      <c r="AZ110" s="10" t="n">
        <f aca="false">workers_and_wage_high!B98</f>
        <v>10401.7690246626</v>
      </c>
      <c r="BA110" s="36" t="n">
        <f aca="false">(AZ110-AZ109)/AZ109</f>
        <v>0.00305636289731187</v>
      </c>
      <c r="BB110" s="41"/>
      <c r="BC110" s="41"/>
      <c r="BD110" s="41"/>
      <c r="BE110" s="41"/>
      <c r="BF110" s="5" t="n">
        <f aca="false">BF109*(1+AY110)*(1+BA110)*(1-BE110)</f>
        <v>189.72598211982</v>
      </c>
      <c r="BG110" s="5"/>
      <c r="BH110" s="36" t="n">
        <f aca="false">T117/AG117</f>
        <v>0.0159161869737356</v>
      </c>
      <c r="BI110" s="5"/>
      <c r="BJ110" s="5"/>
      <c r="BK110" s="5"/>
      <c r="BL110" s="5"/>
      <c r="BM110" s="5"/>
      <c r="BN110" s="5"/>
      <c r="BO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5" t="n">
        <f aca="false">'High pensions'!Q111</f>
        <v>151504799.777291</v>
      </c>
      <c r="E111" s="8"/>
      <c r="F111" s="55" t="n">
        <f aca="false">'High pensions'!I111</f>
        <v>27537790.7559281</v>
      </c>
      <c r="G111" s="55" t="n">
        <f aca="false">'High pensions'!K111</f>
        <v>4838436.02865537</v>
      </c>
      <c r="H111" s="55" t="n">
        <f aca="false">'High pensions'!V111</f>
        <v>26619647.46024</v>
      </c>
      <c r="I111" s="55" t="n">
        <f aca="false">'High pensions'!M111</f>
        <v>149642.351401713</v>
      </c>
      <c r="J111" s="55" t="n">
        <f aca="false">'High pensions'!W111</f>
        <v>823288.06578062</v>
      </c>
      <c r="K111" s="8"/>
      <c r="L111" s="55" t="n">
        <f aca="false">'High pensions'!N111</f>
        <v>1805256.55291616</v>
      </c>
      <c r="M111" s="42"/>
      <c r="N111" s="55" t="n">
        <f aca="false">'High pensions'!L111</f>
        <v>1338959.45273705</v>
      </c>
      <c r="O111" s="8"/>
      <c r="P111" s="55" t="n">
        <f aca="false">'High pensions'!X111</f>
        <v>16734044.6869629</v>
      </c>
      <c r="Q111" s="42"/>
      <c r="R111" s="55" t="n">
        <f aca="false">'High SIPA income'!G106</f>
        <v>41242172.8387941</v>
      </c>
      <c r="S111" s="42"/>
      <c r="T111" s="55" t="n">
        <f aca="false">'High SIPA income'!J106</f>
        <v>157693022.378361</v>
      </c>
      <c r="U111" s="8"/>
      <c r="V111" s="55" t="n">
        <f aca="false">'High SIPA income'!F106</f>
        <v>206847.908297544</v>
      </c>
      <c r="W111" s="42"/>
      <c r="X111" s="55" t="n">
        <f aca="false">'High SIPA income'!M106</f>
        <v>519542.309736686</v>
      </c>
      <c r="Y111" s="8"/>
      <c r="Z111" s="8" t="n">
        <f aca="false">R111+V111-N111-L111-F111</f>
        <v>10767013.9855103</v>
      </c>
      <c r="AA111" s="8"/>
      <c r="AB111" s="8" t="n">
        <f aca="false">T111-P111-D111</f>
        <v>-10545822.0858928</v>
      </c>
      <c r="AC111" s="23"/>
      <c r="AD111" s="8"/>
      <c r="AE111" s="8"/>
      <c r="AF111" s="8"/>
      <c r="AG111" s="8" t="n">
        <f aca="false">BF111/100*$AG$37</f>
        <v>9993772784.80996</v>
      </c>
      <c r="AH111" s="43" t="n">
        <f aca="false">(AG111-AG110)/AG110</f>
        <v>0.00311118632367806</v>
      </c>
      <c r="AI111" s="43"/>
      <c r="AJ111" s="43" t="n">
        <f aca="false">AB111/AG111</f>
        <v>-0.00105523932882704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3" t="n">
        <f aca="false">(AW111-AW110)/AW110</f>
        <v>-0.0030531204250806</v>
      </c>
      <c r="AZ111" s="11" t="n">
        <f aca="false">workers_and_wage_high!B99</f>
        <v>10466.0850843358</v>
      </c>
      <c r="BA111" s="43" t="n">
        <f aca="false">(AZ111-AZ110)/AZ110</f>
        <v>0.00618318475643037</v>
      </c>
      <c r="BB111" s="48"/>
      <c r="BC111" s="48"/>
      <c r="BD111" s="48"/>
      <c r="BE111" s="48"/>
      <c r="BF111" s="7" t="n">
        <f aca="false">BF110*(1+AY111)*(1+BA111)*(1-BE111)</f>
        <v>190.316255000637</v>
      </c>
      <c r="BG111" s="7"/>
      <c r="BH111" s="43" t="e">
        <f aca="false">T118/AG118</f>
        <v>#DIV/0!</v>
      </c>
      <c r="BI111" s="7"/>
      <c r="BJ111" s="7"/>
      <c r="BK111" s="7"/>
      <c r="BL111" s="7"/>
      <c r="BM111" s="7"/>
      <c r="BN111" s="7"/>
      <c r="BO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5" t="n">
        <f aca="false">'High pensions'!Q112</f>
        <v>151173759.521886</v>
      </c>
      <c r="E112" s="8"/>
      <c r="F112" s="55" t="n">
        <f aca="false">'High pensions'!I112</f>
        <v>27477620.2709104</v>
      </c>
      <c r="G112" s="55" t="n">
        <f aca="false">'High pensions'!K112</f>
        <v>4921256.8945268</v>
      </c>
      <c r="H112" s="55" t="n">
        <f aca="false">'High pensions'!V112</f>
        <v>27075303.4281586</v>
      </c>
      <c r="I112" s="55" t="n">
        <f aca="false">'High pensions'!M112</f>
        <v>152203.82148021</v>
      </c>
      <c r="J112" s="55" t="n">
        <f aca="false">'High pensions'!W112</f>
        <v>837380.518396656</v>
      </c>
      <c r="K112" s="8"/>
      <c r="L112" s="55" t="n">
        <f aca="false">'High pensions'!N112</f>
        <v>1771577.60984384</v>
      </c>
      <c r="M112" s="42"/>
      <c r="N112" s="55" t="n">
        <f aca="false">'High pensions'!L112</f>
        <v>1336073.62529671</v>
      </c>
      <c r="O112" s="8"/>
      <c r="P112" s="55" t="n">
        <f aca="false">'High pensions'!X112</f>
        <v>16543407.5201376</v>
      </c>
      <c r="Q112" s="42"/>
      <c r="R112" s="55" t="n">
        <f aca="false">'High SIPA income'!G107</f>
        <v>35493868.2753684</v>
      </c>
      <c r="S112" s="42"/>
      <c r="T112" s="55" t="n">
        <f aca="false">'High SIPA income'!J107</f>
        <v>135713881.664774</v>
      </c>
      <c r="U112" s="8"/>
      <c r="V112" s="55" t="n">
        <f aca="false">'High SIPA income'!F107</f>
        <v>212062.457695341</v>
      </c>
      <c r="W112" s="42"/>
      <c r="X112" s="55" t="n">
        <f aca="false">'High SIPA income'!M107</f>
        <v>532639.754427644</v>
      </c>
      <c r="Y112" s="8"/>
      <c r="Z112" s="8" t="n">
        <f aca="false">R112+V112-N112-L112-F112</f>
        <v>5120659.22701284</v>
      </c>
      <c r="AA112" s="8"/>
      <c r="AB112" s="8" t="n">
        <f aca="false">T112-P112-D112</f>
        <v>-32003285.37725</v>
      </c>
      <c r="AC112" s="23"/>
      <c r="AD112" s="8"/>
      <c r="AE112" s="8"/>
      <c r="AF112" s="8"/>
      <c r="AG112" s="8" t="n">
        <f aca="false">BF112/100*$AG$37</f>
        <v>10112037294.2231</v>
      </c>
      <c r="AH112" s="43" t="n">
        <f aca="false">(AG112-AG111)/AG111</f>
        <v>0.0118338201157482</v>
      </c>
      <c r="AI112" s="43"/>
      <c r="AJ112" s="43" t="n">
        <f aca="false">AB112/AG112</f>
        <v>-0.00316487018847658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 t="n">
        <f aca="false">workers_and_wage_high!C100</f>
        <v>14722656</v>
      </c>
      <c r="AX112" s="7"/>
      <c r="AY112" s="43" t="n">
        <f aca="false">(AW112-AW111)/AW111</f>
        <v>0.00626464442138534</v>
      </c>
      <c r="AZ112" s="11" t="n">
        <f aca="false">workers_and_wage_high!B100</f>
        <v>10524.0096740448</v>
      </c>
      <c r="BA112" s="43" t="n">
        <f aca="false">(AZ112-AZ111)/AZ111</f>
        <v>0.00553450399478664</v>
      </c>
      <c r="BB112" s="48"/>
      <c r="BC112" s="48"/>
      <c r="BD112" s="48"/>
      <c r="BE112" s="48"/>
      <c r="BF112" s="7" t="n">
        <f aca="false">BF111*(1+AY112)*(1+BA112)*(1-BE112)</f>
        <v>192.568423327418</v>
      </c>
      <c r="BG112" s="7"/>
      <c r="BH112" s="43" t="e">
        <f aca="false">T119/AG119</f>
        <v>#DIV/0!</v>
      </c>
      <c r="BI112" s="7"/>
      <c r="BJ112" s="7"/>
      <c r="BK112" s="7"/>
      <c r="BL112" s="7"/>
      <c r="BM112" s="7"/>
      <c r="BN112" s="7"/>
      <c r="BO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5" t="n">
        <f aca="false">'High pensions'!Q113</f>
        <v>152043290.395799</v>
      </c>
      <c r="E113" s="8"/>
      <c r="F113" s="55" t="n">
        <f aca="false">'High pensions'!I113</f>
        <v>27635667.8000766</v>
      </c>
      <c r="G113" s="55" t="n">
        <f aca="false">'High pensions'!K113</f>
        <v>5006027.29883276</v>
      </c>
      <c r="H113" s="55" t="n">
        <f aca="false">'High pensions'!V113</f>
        <v>27541685.1813372</v>
      </c>
      <c r="I113" s="55" t="n">
        <f aca="false">'High pensions'!M113</f>
        <v>154825.586561838</v>
      </c>
      <c r="J113" s="55" t="n">
        <f aca="false">'High pensions'!W113</f>
        <v>851804.696330017</v>
      </c>
      <c r="K113" s="8"/>
      <c r="L113" s="55" t="n">
        <f aca="false">'High pensions'!N113</f>
        <v>1755601.8545224</v>
      </c>
      <c r="M113" s="42"/>
      <c r="N113" s="55" t="n">
        <f aca="false">'High pensions'!L113</f>
        <v>1345911.73576103</v>
      </c>
      <c r="O113" s="8"/>
      <c r="P113" s="55" t="n">
        <f aca="false">'High pensions'!X113</f>
        <v>16514635.630892</v>
      </c>
      <c r="Q113" s="42"/>
      <c r="R113" s="55" t="n">
        <f aca="false">'High SIPA income'!G108</f>
        <v>42388323.8581358</v>
      </c>
      <c r="S113" s="42"/>
      <c r="T113" s="55" t="n">
        <f aca="false">'High SIPA income'!J108</f>
        <v>162075430.139671</v>
      </c>
      <c r="U113" s="8"/>
      <c r="V113" s="55" t="n">
        <f aca="false">'High SIPA income'!F108</f>
        <v>204125.762306833</v>
      </c>
      <c r="W113" s="42"/>
      <c r="X113" s="55" t="n">
        <f aca="false">'High SIPA income'!M108</f>
        <v>512705.063824485</v>
      </c>
      <c r="Y113" s="8"/>
      <c r="Z113" s="8" t="n">
        <f aca="false">R113+V113-N113-L113-F113</f>
        <v>11855268.2300826</v>
      </c>
      <c r="AA113" s="8"/>
      <c r="AB113" s="8" t="n">
        <f aca="false">T113-P113-D113</f>
        <v>-6482495.88701972</v>
      </c>
      <c r="AC113" s="23"/>
      <c r="AD113" s="8"/>
      <c r="AE113" s="8"/>
      <c r="AF113" s="8"/>
      <c r="AG113" s="8" t="n">
        <f aca="false">BF113/100*$AG$37</f>
        <v>10210834536.757</v>
      </c>
      <c r="AH113" s="43" t="n">
        <f aca="false">(AG113-AG112)/AG112</f>
        <v>0.00977026089394954</v>
      </c>
      <c r="AI113" s="43" t="n">
        <f aca="false">(AG113-AG109)/AG109</f>
        <v>0.0321786817330674</v>
      </c>
      <c r="AJ113" s="43" t="n">
        <f aca="false">AB113/AG113</f>
        <v>-0.000634864453408193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 t="n">
        <f aca="false">workers_and_wage_high!C101</f>
        <v>14747771</v>
      </c>
      <c r="AX113" s="7"/>
      <c r="AY113" s="43" t="n">
        <f aca="false">(AW113-AW112)/AW112</f>
        <v>0.00170587426616502</v>
      </c>
      <c r="AZ113" s="11" t="n">
        <f aca="false">workers_and_wage_high!B101</f>
        <v>10608.7348264736</v>
      </c>
      <c r="BA113" s="43" t="n">
        <f aca="false">(AZ113-AZ112)/AZ112</f>
        <v>0.00805065322562113</v>
      </c>
      <c r="BB113" s="48"/>
      <c r="BC113" s="48"/>
      <c r="BD113" s="48"/>
      <c r="BE113" s="48"/>
      <c r="BF113" s="7" t="n">
        <f aca="false">BF112*(1+AY113)*(1+BA113)*(1-BE113)</f>
        <v>194.449867063263</v>
      </c>
      <c r="BG113" s="7"/>
      <c r="BH113" s="43" t="e">
        <f aca="false">T120/AG120</f>
        <v>#DIV/0!</v>
      </c>
      <c r="BI113" s="7"/>
      <c r="BJ113" s="7"/>
      <c r="BK113" s="7"/>
      <c r="BL113" s="7"/>
      <c r="BM113" s="7"/>
      <c r="BN113" s="7"/>
      <c r="BO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4" t="n">
        <f aca="false">'High pensions'!Q114</f>
        <v>152937099.619675</v>
      </c>
      <c r="E114" s="6"/>
      <c r="F114" s="54" t="n">
        <f aca="false">'High pensions'!I114</f>
        <v>27798128.206737</v>
      </c>
      <c r="G114" s="54" t="n">
        <f aca="false">'High pensions'!K114</f>
        <v>5063161.96111314</v>
      </c>
      <c r="H114" s="54" t="n">
        <f aca="false">'High pensions'!V114</f>
        <v>27856023.2357532</v>
      </c>
      <c r="I114" s="54" t="n">
        <f aca="false">'High pensions'!M114</f>
        <v>156592.637972572</v>
      </c>
      <c r="J114" s="54" t="n">
        <f aca="false">'High pensions'!W114</f>
        <v>861526.49182742</v>
      </c>
      <c r="K114" s="6"/>
      <c r="L114" s="54" t="n">
        <f aca="false">'High pensions'!N114</f>
        <v>2177845.70074697</v>
      </c>
      <c r="M114" s="35"/>
      <c r="N114" s="54" t="n">
        <f aca="false">'High pensions'!L114</f>
        <v>1355939.09597131</v>
      </c>
      <c r="O114" s="6"/>
      <c r="P114" s="54" t="n">
        <f aca="false">'High pensions'!X114</f>
        <v>18760828.5335415</v>
      </c>
      <c r="Q114" s="35"/>
      <c r="R114" s="54" t="n">
        <f aca="false">'High SIPA income'!G109</f>
        <v>36161753.0878901</v>
      </c>
      <c r="S114" s="35"/>
      <c r="T114" s="54" t="n">
        <f aca="false">'High SIPA income'!J109</f>
        <v>138267597.132163</v>
      </c>
      <c r="U114" s="6"/>
      <c r="V114" s="54" t="n">
        <f aca="false">'High SIPA income'!F109</f>
        <v>201491.23737557</v>
      </c>
      <c r="W114" s="35"/>
      <c r="X114" s="54" t="n">
        <f aca="false">'High SIPA income'!M109</f>
        <v>506087.896751767</v>
      </c>
      <c r="Y114" s="6"/>
      <c r="Z114" s="6" t="n">
        <f aca="false">R114+V114-N114-L114-F114</f>
        <v>5031331.32181039</v>
      </c>
      <c r="AA114" s="6"/>
      <c r="AB114" s="6" t="n">
        <f aca="false">T114-P114-D114</f>
        <v>-33430331.0210538</v>
      </c>
      <c r="AC114" s="23"/>
      <c r="AD114" s="6"/>
      <c r="AE114" s="6"/>
      <c r="AF114" s="6"/>
      <c r="AG114" s="6" t="n">
        <f aca="false">BF114/100*$AG$37</f>
        <v>10226715198.1758</v>
      </c>
      <c r="AH114" s="36" t="n">
        <f aca="false">(AG114-AG113)/AG113</f>
        <v>0.00155527556162397</v>
      </c>
      <c r="AI114" s="36"/>
      <c r="AJ114" s="36" t="n">
        <f aca="false">AB114/AG114</f>
        <v>-0.00326892167946723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 t="n">
        <f aca="false">workers_and_wage_high!C102</f>
        <v>14761424</v>
      </c>
      <c r="AX114" s="5"/>
      <c r="AY114" s="36" t="n">
        <f aca="false">(AW114-AW113)/AW113</f>
        <v>0.000925767019300747</v>
      </c>
      <c r="AZ114" s="10" t="n">
        <f aca="false">workers_and_wage_high!B102</f>
        <v>10615.4069388485</v>
      </c>
      <c r="BA114" s="36" t="n">
        <f aca="false">(AZ114-AZ113)/AZ113</f>
        <v>0.000628926303094243</v>
      </c>
      <c r="BB114" s="41"/>
      <c r="BC114" s="41"/>
      <c r="BD114" s="41"/>
      <c r="BE114" s="41"/>
      <c r="BF114" s="5" t="n">
        <f aca="false">BF113*(1+AY114)*(1+BA114)*(1-BE114)</f>
        <v>194.752290189467</v>
      </c>
      <c r="BG114" s="5"/>
      <c r="BH114" s="36" t="e">
        <f aca="false">T121/AG121</f>
        <v>#DIV/0!</v>
      </c>
      <c r="BI114" s="5"/>
      <c r="BJ114" s="5"/>
      <c r="BK114" s="5"/>
      <c r="BL114" s="5"/>
      <c r="BM114" s="5"/>
      <c r="BN114" s="5"/>
      <c r="BO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5" t="n">
        <f aca="false">'High pensions'!Q115</f>
        <v>153550028.990993</v>
      </c>
      <c r="E115" s="8"/>
      <c r="F115" s="55" t="n">
        <f aca="false">'High pensions'!I115</f>
        <v>27909535.3753568</v>
      </c>
      <c r="G115" s="55" t="n">
        <f aca="false">'High pensions'!K115</f>
        <v>5130361.39696664</v>
      </c>
      <c r="H115" s="55" t="n">
        <f aca="false">'High pensions'!V115</f>
        <v>28225734.7047801</v>
      </c>
      <c r="I115" s="55" t="n">
        <f aca="false">'High pensions'!M115</f>
        <v>158670.971040206</v>
      </c>
      <c r="J115" s="55" t="n">
        <f aca="false">'High pensions'!W115</f>
        <v>872960.867158151</v>
      </c>
      <c r="K115" s="8"/>
      <c r="L115" s="55" t="n">
        <f aca="false">'High pensions'!N115</f>
        <v>1771016.77792402</v>
      </c>
      <c r="M115" s="42"/>
      <c r="N115" s="55" t="n">
        <f aca="false">'High pensions'!L115</f>
        <v>1362243.43849274</v>
      </c>
      <c r="O115" s="8"/>
      <c r="P115" s="55" t="n">
        <f aca="false">'High pensions'!X115</f>
        <v>16684475.951501</v>
      </c>
      <c r="Q115" s="42"/>
      <c r="R115" s="55" t="n">
        <f aca="false">'High SIPA income'!G110</f>
        <v>42908731.8275406</v>
      </c>
      <c r="S115" s="42"/>
      <c r="T115" s="55" t="n">
        <f aca="false">'High SIPA income'!J110</f>
        <v>164065255.115334</v>
      </c>
      <c r="U115" s="8"/>
      <c r="V115" s="55" t="n">
        <f aca="false">'High SIPA income'!F110</f>
        <v>204649.180329133</v>
      </c>
      <c r="W115" s="42"/>
      <c r="X115" s="55" t="n">
        <f aca="false">'High SIPA income'!M110</f>
        <v>514019.7389909</v>
      </c>
      <c r="Y115" s="8"/>
      <c r="Z115" s="8" t="n">
        <f aca="false">R115+V115-N115-L115-F115</f>
        <v>12070585.4160962</v>
      </c>
      <c r="AA115" s="8"/>
      <c r="AB115" s="8" t="n">
        <f aca="false">T115-P115-D115</f>
        <v>-6169249.82715949</v>
      </c>
      <c r="AC115" s="23"/>
      <c r="AD115" s="8"/>
      <c r="AE115" s="8"/>
      <c r="AF115" s="8"/>
      <c r="AG115" s="8" t="n">
        <f aca="false">BF115/100*$AG$37</f>
        <v>10317321509.3449</v>
      </c>
      <c r="AH115" s="43" t="n">
        <f aca="false">(AG115-AG114)/AG114</f>
        <v>0.00885976673969194</v>
      </c>
      <c r="AI115" s="43"/>
      <c r="AJ115" s="43" t="n">
        <f aca="false">AB115/AG115</f>
        <v>-0.000597950720210833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3" t="n">
        <f aca="false">(AW115-AW114)/AW114</f>
        <v>6.63892589224454E-005</v>
      </c>
      <c r="AZ115" s="11" t="n">
        <f aca="false">workers_and_wage_high!B103</f>
        <v>10708.7460224612</v>
      </c>
      <c r="BA115" s="43" t="n">
        <f aca="false">(AZ115-AZ114)/AZ114</f>
        <v>0.00879279373370949</v>
      </c>
      <c r="BB115" s="48"/>
      <c r="BC115" s="48"/>
      <c r="BD115" s="48"/>
      <c r="BE115" s="48"/>
      <c r="BF115" s="7" t="n">
        <f aca="false">BF114*(1+AY115)*(1+BA115)*(1-BE115)</f>
        <v>196.477750052567</v>
      </c>
      <c r="BG115" s="7"/>
      <c r="BH115" s="43" t="e">
        <f aca="false">T122/AG122</f>
        <v>#DIV/0!</v>
      </c>
      <c r="BI115" s="7"/>
      <c r="BJ115" s="7"/>
      <c r="BK115" s="7"/>
      <c r="BL115" s="7"/>
      <c r="BM115" s="7"/>
      <c r="BN115" s="7"/>
      <c r="BO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5" t="n">
        <f aca="false">'High pensions'!Q116</f>
        <v>154202082.115493</v>
      </c>
      <c r="E116" s="8"/>
      <c r="F116" s="55" t="n">
        <f aca="false">'High pensions'!I116</f>
        <v>28028053.7492343</v>
      </c>
      <c r="G116" s="55" t="n">
        <f aca="false">'High pensions'!K116</f>
        <v>5186898.63888176</v>
      </c>
      <c r="H116" s="55" t="n">
        <f aca="false">'High pensions'!V116</f>
        <v>28536785.9286139</v>
      </c>
      <c r="I116" s="55" t="n">
        <f aca="false">'High pensions'!M116</f>
        <v>160419.545532427</v>
      </c>
      <c r="J116" s="55" t="n">
        <f aca="false">'High pensions'!W116</f>
        <v>882581.008101468</v>
      </c>
      <c r="K116" s="8"/>
      <c r="L116" s="55" t="n">
        <f aca="false">'High pensions'!N116</f>
        <v>1756293.20107091</v>
      </c>
      <c r="M116" s="42"/>
      <c r="N116" s="55" t="n">
        <f aca="false">'High pensions'!L116</f>
        <v>1369201.93973629</v>
      </c>
      <c r="O116" s="8"/>
      <c r="P116" s="55" t="n">
        <f aca="false">'High pensions'!X116</f>
        <v>16646358.8619695</v>
      </c>
      <c r="Q116" s="42"/>
      <c r="R116" s="55" t="n">
        <f aca="false">'High SIPA income'!G111</f>
        <v>36645096.8448821</v>
      </c>
      <c r="S116" s="42"/>
      <c r="T116" s="55" t="n">
        <f aca="false">'High SIPA income'!J111</f>
        <v>140115703.879247</v>
      </c>
      <c r="U116" s="8"/>
      <c r="V116" s="55" t="n">
        <f aca="false">'High SIPA income'!F111</f>
        <v>205594.453844205</v>
      </c>
      <c r="W116" s="42"/>
      <c r="X116" s="55" t="n">
        <f aca="false">'High SIPA income'!M111</f>
        <v>516393.993530844</v>
      </c>
      <c r="Y116" s="8"/>
      <c r="Z116" s="8" t="n">
        <f aca="false">R116+V116-N116-L116-F116</f>
        <v>5697142.40868483</v>
      </c>
      <c r="AA116" s="8"/>
      <c r="AB116" s="8" t="n">
        <f aca="false">T116-P116-D116</f>
        <v>-30732737.0982154</v>
      </c>
      <c r="AC116" s="23"/>
      <c r="AD116" s="8"/>
      <c r="AE116" s="8"/>
      <c r="AF116" s="8"/>
      <c r="AG116" s="8" t="n">
        <f aca="false">BF116/100*$AG$37</f>
        <v>10346832950.7962</v>
      </c>
      <c r="AH116" s="43" t="n">
        <f aca="false">(AG116-AG115)/AG115</f>
        <v>0.00286037819259566</v>
      </c>
      <c r="AI116" s="43"/>
      <c r="AJ116" s="43" t="n">
        <f aca="false">AB116/AG116</f>
        <v>-0.00297025546313188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 t="n">
        <f aca="false">workers_and_wage_high!C104</f>
        <v>14759530</v>
      </c>
      <c r="AX116" s="7"/>
      <c r="AY116" s="43" t="n">
        <f aca="false">(AW116-AW115)/AW115</f>
        <v>-0.000194683738502211</v>
      </c>
      <c r="AZ116" s="11" t="n">
        <f aca="false">workers_and_wage_high!B104</f>
        <v>10741.4682752547</v>
      </c>
      <c r="BA116" s="43" t="n">
        <f aca="false">(AZ116-AZ115)/AZ115</f>
        <v>0.00305565681779071</v>
      </c>
      <c r="BB116" s="48"/>
      <c r="BC116" s="48"/>
      <c r="BD116" s="48"/>
      <c r="BE116" s="48"/>
      <c r="BF116" s="7" t="n">
        <f aca="false">BF115*(1+AY116)*(1+BA116)*(1-BE116)</f>
        <v>197.039750724148</v>
      </c>
      <c r="BG116" s="7"/>
      <c r="BH116" s="43" t="e">
        <f aca="false">T123/AG123</f>
        <v>#DIV/0!</v>
      </c>
      <c r="BI116" s="7"/>
      <c r="BJ116" s="7"/>
      <c r="BK116" s="7"/>
      <c r="BL116" s="7"/>
      <c r="BM116" s="7"/>
      <c r="BN116" s="7"/>
      <c r="BO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5" t="n">
        <f aca="false">'High pensions'!Q117</f>
        <v>155925022.558226</v>
      </c>
      <c r="E117" s="8"/>
      <c r="F117" s="55" t="n">
        <f aca="false">'High pensions'!I117</f>
        <v>28341218.5695347</v>
      </c>
      <c r="G117" s="55" t="n">
        <f aca="false">'High pensions'!K117</f>
        <v>5254590.11405223</v>
      </c>
      <c r="H117" s="55" t="n">
        <f aca="false">'High pensions'!V117</f>
        <v>28909204.4527878</v>
      </c>
      <c r="I117" s="55" t="n">
        <f aca="false">'High pensions'!M117</f>
        <v>162513.096310894</v>
      </c>
      <c r="J117" s="55" t="n">
        <f aca="false">'High pensions'!W117</f>
        <v>894099.106787252</v>
      </c>
      <c r="K117" s="8"/>
      <c r="L117" s="55" t="n">
        <f aca="false">'High pensions'!N117</f>
        <v>1655738.09942864</v>
      </c>
      <c r="M117" s="42"/>
      <c r="N117" s="55" t="n">
        <f aca="false">'High pensions'!L117</f>
        <v>1387082.40474098</v>
      </c>
      <c r="O117" s="8"/>
      <c r="P117" s="55" t="n">
        <f aca="false">'High pensions'!X117</f>
        <v>16222951.0043946</v>
      </c>
      <c r="Q117" s="42"/>
      <c r="R117" s="55" t="n">
        <f aca="false">'High SIPA income'!G112</f>
        <v>43457169.222921</v>
      </c>
      <c r="S117" s="42"/>
      <c r="T117" s="55" t="n">
        <f aca="false">'High SIPA income'!J112</f>
        <v>166162253.030572</v>
      </c>
      <c r="U117" s="8"/>
      <c r="V117" s="55" t="n">
        <f aca="false">'High SIPA income'!F112</f>
        <v>216037.625872736</v>
      </c>
      <c r="W117" s="42"/>
      <c r="X117" s="55" t="n">
        <f aca="false">'High SIPA income'!M112</f>
        <v>542624.230816474</v>
      </c>
      <c r="Y117" s="8"/>
      <c r="Z117" s="8" t="n">
        <f aca="false">R117+V117-N117-L117-F117</f>
        <v>12289167.7750894</v>
      </c>
      <c r="AA117" s="8"/>
      <c r="AB117" s="8" t="n">
        <f aca="false">T117-P117-D117</f>
        <v>-5985720.5320484</v>
      </c>
      <c r="AC117" s="23"/>
      <c r="AD117" s="8"/>
      <c r="AE117" s="8"/>
      <c r="AF117" s="8"/>
      <c r="AG117" s="8" t="n">
        <f aca="false">BF117/100*$AG$37</f>
        <v>10439827912.6004</v>
      </c>
      <c r="AH117" s="43" t="n">
        <f aca="false">(AG117-AG116)/AG116</f>
        <v>0.00898777067788883</v>
      </c>
      <c r="AI117" s="43" t="n">
        <f aca="false">(AG117-AG113)/AG113</f>
        <v>0.0224265093141096</v>
      </c>
      <c r="AJ117" s="43" t="n">
        <f aca="false">AB117/AG117</f>
        <v>-0.000573354329416093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 t="n">
        <f aca="false">workers_and_wage_high!C105</f>
        <v>14826615</v>
      </c>
      <c r="AX117" s="7"/>
      <c r="AY117" s="43" t="n">
        <f aca="false">(AW117-AW116)/AW116</f>
        <v>0.00454519893248633</v>
      </c>
      <c r="AZ117" s="11" t="n">
        <f aca="false">workers_and_wage_high!B105</f>
        <v>10788.9721043652</v>
      </c>
      <c r="BA117" s="43" t="n">
        <f aca="false">(AZ117-AZ116)/AZ116</f>
        <v>0.00442247073613372</v>
      </c>
      <c r="BB117" s="48"/>
      <c r="BC117" s="48"/>
      <c r="BD117" s="48"/>
      <c r="BE117" s="48"/>
      <c r="BF117" s="7" t="n">
        <f aca="false">BF116*(1+AY117)*(1+BA117)*(1-BE117)</f>
        <v>198.810698818085</v>
      </c>
      <c r="BG117" s="7"/>
      <c r="BH117" s="43" t="e">
        <f aca="false">T124/AG124</f>
        <v>#DIV/0!</v>
      </c>
      <c r="BI117" s="7"/>
      <c r="BJ117" s="7"/>
      <c r="BK117" s="7"/>
      <c r="BL117" s="7"/>
      <c r="BM117" s="7"/>
      <c r="BN117" s="7"/>
      <c r="BO117" s="7"/>
    </row>
    <row r="118" customFormat="false" ht="12.8" hidden="false" customHeight="false" outlineLevel="0" collapsed="false">
      <c r="AZ118" s="0" t="n">
        <f aca="false">AZ117/AZ14*100</f>
        <v>168.189039816028</v>
      </c>
    </row>
    <row r="119" customFormat="false" ht="12.8" hidden="false" customHeight="false" outlineLevel="0" collapsed="false">
      <c r="AI119" s="26" t="n">
        <f aca="false">AVERAGE(AI29:AI117)</f>
        <v>0.0349363106408843</v>
      </c>
      <c r="BF119" s="0" t="s">
        <v>60</v>
      </c>
    </row>
    <row r="120" customFormat="false" ht="12.8" hidden="false" customHeight="false" outlineLevel="0" collapsed="false">
      <c r="AI120" s="26" t="n">
        <f aca="false">'Central scenario'!AI119</f>
        <v>0.0258846745956465</v>
      </c>
      <c r="AJ120" s="26" t="n">
        <f aca="false">AI119-AI120</f>
        <v>0.00905163604523777</v>
      </c>
    </row>
    <row r="121" customFormat="false" ht="12.8" hidden="false" customHeight="false" outlineLevel="0" collapsed="false">
      <c r="AI121" s="26" t="n">
        <f aca="false">'Low scenario'!AH119</f>
        <v>0.00013664657067058</v>
      </c>
      <c r="AJ121" s="26" t="n">
        <f aca="false">AI120-AI121</f>
        <v>0.0257480280249759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3" activeCellId="0" sqref="B23"/>
    </sheetView>
  </sheetViews>
  <sheetFormatPr defaultColWidth="8.9140625" defaultRowHeight="12.8" zeroHeight="false" outlineLevelRow="0" outlineLevelCol="0"/>
  <sheetData>
    <row r="1" customFormat="false" ht="12.8" hidden="false" customHeight="false" outlineLevel="0" collapsed="false">
      <c r="B1" s="0" t="s">
        <v>61</v>
      </c>
      <c r="E1" s="0" t="s">
        <v>62</v>
      </c>
      <c r="G1" s="0" t="s">
        <v>63</v>
      </c>
    </row>
    <row r="3" customFormat="false" ht="58.75" hidden="false" customHeight="true" outlineLevel="0" collapsed="false">
      <c r="B3" s="18" t="s">
        <v>64</v>
      </c>
      <c r="C3" s="18" t="s">
        <v>65</v>
      </c>
      <c r="D3" s="18" t="s">
        <v>66</v>
      </c>
      <c r="E3" s="18" t="s">
        <v>67</v>
      </c>
      <c r="F3" s="18" t="s">
        <v>68</v>
      </c>
      <c r="G3" s="18" t="s">
        <v>69</v>
      </c>
    </row>
    <row r="4" customFormat="false" ht="12.8" hidden="false" customHeight="false" outlineLevel="0" collapsed="false">
      <c r="A4" s="20"/>
      <c r="B4" s="20"/>
      <c r="C4" s="20"/>
    </row>
    <row r="5" customFormat="false" ht="12.8" hidden="false" customHeight="false" outlineLevel="0" collapsed="false">
      <c r="A5" s="20" t="n">
        <v>2014</v>
      </c>
      <c r="B5" s="25" t="n">
        <f aca="false">'Central scenario'!AL3</f>
        <v>-0.0196925047215125</v>
      </c>
      <c r="C5" s="25" t="n">
        <f aca="false">'Central scenario'!BO3</f>
        <v>-0.0196925047215125</v>
      </c>
      <c r="D5" s="26" t="n">
        <f aca="false">'Low scenario'!AK3</f>
        <v>-0.0207644505662547</v>
      </c>
      <c r="E5" s="26" t="n">
        <f aca="false">'Low scenario'!BI3</f>
        <v>-0.0207644505662547</v>
      </c>
      <c r="F5" s="26" t="n">
        <f aca="false">'High scenario'!AL3</f>
        <v>-0.0196925047215125</v>
      </c>
      <c r="G5" s="26" t="n">
        <f aca="false">'High scenario'!BN3</f>
        <v>-0.0196925047215125</v>
      </c>
    </row>
    <row r="6" customFormat="false" ht="12.8" hidden="false" customHeight="false" outlineLevel="0" collapsed="false">
      <c r="A6" s="20" t="n">
        <v>2015</v>
      </c>
      <c r="B6" s="25" t="n">
        <f aca="false">'Central scenario'!AL4</f>
        <v>-0.0328743676639929</v>
      </c>
      <c r="C6" s="25" t="n">
        <f aca="false">'Central scenario'!BO4</f>
        <v>-0.0328743676639929</v>
      </c>
      <c r="D6" s="26" t="n">
        <f aca="false">'Low scenario'!AK4</f>
        <v>-0.0317396921721653</v>
      </c>
      <c r="E6" s="26" t="n">
        <f aca="false">'Low scenario'!BI4</f>
        <v>-0.0317396921721653</v>
      </c>
      <c r="F6" s="26" t="n">
        <f aca="false">'High scenario'!AL4</f>
        <v>-0.0328674289420156</v>
      </c>
      <c r="G6" s="26" t="n">
        <f aca="false">'High scenario'!BN4</f>
        <v>-0.0328674289420156</v>
      </c>
    </row>
    <row r="7" customFormat="false" ht="12.8" hidden="false" customHeight="false" outlineLevel="0" collapsed="false">
      <c r="A7" s="20" t="n">
        <v>2016</v>
      </c>
      <c r="B7" s="25" t="n">
        <f aca="false">'Central scenario'!AL5</f>
        <v>-0.032769767104184</v>
      </c>
      <c r="C7" s="25" t="n">
        <f aca="false">'Central scenario'!BO5</f>
        <v>-0.0328097350766333</v>
      </c>
      <c r="D7" s="26" t="n">
        <f aca="false">'Low scenario'!AK5</f>
        <v>-0.0309054172056124</v>
      </c>
      <c r="E7" s="26" t="n">
        <f aca="false">'Low scenario'!BI5</f>
        <v>-0.0309431118504534</v>
      </c>
      <c r="F7" s="26" t="n">
        <f aca="false">'High scenario'!AL5</f>
        <v>-0.0327680314743076</v>
      </c>
      <c r="G7" s="26" t="n">
        <f aca="false">'High scenario'!BN5</f>
        <v>-0.0328079994467569</v>
      </c>
    </row>
    <row r="8" customFormat="false" ht="12.8" hidden="false" customHeight="false" outlineLevel="0" collapsed="false">
      <c r="A8" s="20" t="n">
        <v>2017</v>
      </c>
      <c r="B8" s="25" t="n">
        <f aca="false">'Central scenario'!AL6</f>
        <v>-0.0365702872794048</v>
      </c>
      <c r="C8" s="25" t="n">
        <f aca="false">'Central scenario'!BO6</f>
        <v>-0.0371139019385176</v>
      </c>
      <c r="D8" s="26" t="n">
        <f aca="false">'Low scenario'!AK6</f>
        <v>-0.0343189831092726</v>
      </c>
      <c r="E8" s="26" t="n">
        <f aca="false">'Low scenario'!BI6</f>
        <v>-0.0348292205067653</v>
      </c>
      <c r="F8" s="26" t="n">
        <f aca="false">'High scenario'!AL6</f>
        <v>-0.0365591602545876</v>
      </c>
      <c r="G8" s="26" t="n">
        <f aca="false">'High scenario'!BN6</f>
        <v>-0.0371027749137005</v>
      </c>
    </row>
    <row r="9" customFormat="false" ht="12.8" hidden="false" customHeight="false" outlineLevel="0" collapsed="false">
      <c r="A9" s="20" t="n">
        <f aca="false">A8+1</f>
        <v>2018</v>
      </c>
      <c r="B9" s="25" t="n">
        <f aca="false">'Central scenario'!AL7</f>
        <v>-0.0358092776478132</v>
      </c>
      <c r="C9" s="25" t="n">
        <f aca="false">'Central scenario'!BO7</f>
        <v>-0.0367610243865964</v>
      </c>
      <c r="D9" s="26" t="n">
        <f aca="false">'Low scenario'!AK7</f>
        <v>-0.0322014422518199</v>
      </c>
      <c r="E9" s="26" t="n">
        <f aca="false">'Low scenario'!BI7</f>
        <v>-0.0330584011559303</v>
      </c>
      <c r="F9" s="26" t="n">
        <f aca="false">'High scenario'!AL7</f>
        <v>-0.0366169480848828</v>
      </c>
      <c r="G9" s="26" t="n">
        <f aca="false">'High scenario'!BN7</f>
        <v>-0.0375686948236661</v>
      </c>
    </row>
    <row r="10" customFormat="false" ht="12.8" hidden="false" customHeight="false" outlineLevel="0" collapsed="false">
      <c r="A10" s="20" t="n">
        <f aca="false">A9+1</f>
        <v>2019</v>
      </c>
      <c r="B10" s="25" t="n">
        <f aca="false">'Central scenario'!AL8</f>
        <v>-0.0365254181756201</v>
      </c>
      <c r="C10" s="25" t="n">
        <f aca="false">'Central scenario'!BO8</f>
        <v>-0.0373836861878346</v>
      </c>
      <c r="D10" s="26" t="n">
        <f aca="false">'Low scenario'!AK8</f>
        <v>-0.0312846011656499</v>
      </c>
      <c r="E10" s="26" t="n">
        <f aca="false">'Low scenario'!BI8</f>
        <v>-0.0320210447292387</v>
      </c>
      <c r="F10" s="26" t="n">
        <f aca="false">'High scenario'!AL8</f>
        <v>-0.0370734356016666</v>
      </c>
      <c r="G10" s="26" t="n">
        <f aca="false">'High scenario'!BN8</f>
        <v>-0.0379249050069467</v>
      </c>
    </row>
    <row r="11" customFormat="false" ht="12.8" hidden="false" customHeight="false" outlineLevel="0" collapsed="false">
      <c r="A11" s="20" t="n">
        <f aca="false">A10+1</f>
        <v>2020</v>
      </c>
      <c r="B11" s="25" t="n">
        <f aca="false">'Central scenario'!AL9</f>
        <v>-0.0370199974353293</v>
      </c>
      <c r="C11" s="25" t="n">
        <f aca="false">'Central scenario'!BO9</f>
        <v>-0.0381385600424373</v>
      </c>
      <c r="D11" s="26" t="n">
        <f aca="false">'Low scenario'!AK9</f>
        <v>-0.0319678634804084</v>
      </c>
      <c r="E11" s="26" t="n">
        <f aca="false">'Low scenario'!BI9</f>
        <v>-0.0329231953447375</v>
      </c>
      <c r="F11" s="26" t="n">
        <f aca="false">'High scenario'!AL9</f>
        <v>-0.0351334242059264</v>
      </c>
      <c r="G11" s="26" t="n">
        <f aca="false">'High scenario'!BN9</f>
        <v>-0.0362465965748466</v>
      </c>
    </row>
    <row r="12" customFormat="false" ht="12.8" hidden="false" customHeight="false" outlineLevel="0" collapsed="false">
      <c r="A12" s="20" t="n">
        <f aca="false">A11+1</f>
        <v>2021</v>
      </c>
      <c r="B12" s="25" t="n">
        <f aca="false">'Central scenario'!AL10</f>
        <v>-0.0424274833212162</v>
      </c>
      <c r="C12" s="25" t="n">
        <f aca="false">'Central scenario'!BO10</f>
        <v>-0.0439709774303387</v>
      </c>
      <c r="D12" s="26" t="n">
        <f aca="false">'Low scenario'!AK10</f>
        <v>-0.0388060879539589</v>
      </c>
      <c r="E12" s="26" t="n">
        <f aca="false">'Low scenario'!BI10</f>
        <v>-0.0401540680154874</v>
      </c>
      <c r="F12" s="26" t="n">
        <f aca="false">'High scenario'!AL10</f>
        <v>-0.0378064993107581</v>
      </c>
      <c r="G12" s="26" t="n">
        <f aca="false">'High scenario'!BN10</f>
        <v>-0.0393359736906811</v>
      </c>
    </row>
    <row r="13" customFormat="false" ht="12.8" hidden="false" customHeight="false" outlineLevel="0" collapsed="false">
      <c r="A13" s="20" t="n">
        <f aca="false">A12+1</f>
        <v>2022</v>
      </c>
      <c r="B13" s="25" t="n">
        <f aca="false">'Central scenario'!AL11</f>
        <v>-0.0461975069932162</v>
      </c>
      <c r="C13" s="25" t="n">
        <f aca="false">'Central scenario'!BO11</f>
        <v>-0.048177018712303</v>
      </c>
      <c r="D13" s="26" t="n">
        <f aca="false">'Low scenario'!AK11</f>
        <v>-0.043215855753312</v>
      </c>
      <c r="E13" s="26" t="n">
        <f aca="false">'Low scenario'!BI11</f>
        <v>-0.0449341881487056</v>
      </c>
      <c r="F13" s="26" t="n">
        <f aca="false">'High scenario'!AL11</f>
        <v>-0.0404872317233921</v>
      </c>
      <c r="G13" s="26" t="n">
        <f aca="false">'High scenario'!BN11</f>
        <v>-0.0424010401636872</v>
      </c>
    </row>
    <row r="14" customFormat="false" ht="12.8" hidden="false" customHeight="false" outlineLevel="0" collapsed="false">
      <c r="A14" s="20" t="n">
        <f aca="false">A13+1</f>
        <v>2023</v>
      </c>
      <c r="B14" s="25" t="n">
        <f aca="false">'Central scenario'!AL12</f>
        <v>-0.0453109280605023</v>
      </c>
      <c r="C14" s="25" t="n">
        <f aca="false">'Central scenario'!BO12</f>
        <v>-0.0475742517066879</v>
      </c>
      <c r="D14" s="26" t="n">
        <f aca="false">'Low scenario'!AK12</f>
        <v>-0.0452109229178099</v>
      </c>
      <c r="E14" s="26" t="n">
        <f aca="false">'Low scenario'!BI12</f>
        <v>-0.0472351963718139</v>
      </c>
      <c r="F14" s="26" t="n">
        <f aca="false">'High scenario'!AL12</f>
        <v>-0.0400667775877651</v>
      </c>
      <c r="G14" s="26" t="n">
        <f aca="false">'High scenario'!BN12</f>
        <v>-0.0423107593130775</v>
      </c>
    </row>
    <row r="15" customFormat="false" ht="12.8" hidden="false" customHeight="false" outlineLevel="0" collapsed="false">
      <c r="A15" s="32" t="n">
        <f aca="false">A14+1</f>
        <v>2024</v>
      </c>
      <c r="B15" s="33" t="n">
        <f aca="false">'Central scenario'!AL13</f>
        <v>-0.0444439165166306</v>
      </c>
      <c r="C15" s="33" t="n">
        <f aca="false">'Central scenario'!BO13</f>
        <v>-0.0470565718617648</v>
      </c>
      <c r="D15" s="26" t="n">
        <f aca="false">'Low scenario'!AK13</f>
        <v>-0.0459109986633215</v>
      </c>
      <c r="E15" s="26" t="n">
        <f aca="false">'Low scenario'!BI13</f>
        <v>-0.0482654369634227</v>
      </c>
      <c r="F15" s="26" t="n">
        <f aca="false">'High scenario'!AL13</f>
        <v>-0.0389096358115766</v>
      </c>
      <c r="G15" s="26" t="n">
        <f aca="false">'High scenario'!BN13</f>
        <v>-0.0414960005559417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-0.0445882514173908</v>
      </c>
      <c r="C16" s="38" t="n">
        <f aca="false">'Central scenario'!BO14</f>
        <v>-0.0480748883190887</v>
      </c>
      <c r="D16" s="26" t="n">
        <f aca="false">'Low scenario'!AK14</f>
        <v>-0.0464693197923594</v>
      </c>
      <c r="E16" s="26" t="n">
        <f aca="false">'Low scenario'!BI14</f>
        <v>-0.0497219558890829</v>
      </c>
      <c r="F16" s="26" t="n">
        <f aca="false">'High scenario'!AL14</f>
        <v>-0.0375187105191664</v>
      </c>
      <c r="G16" s="26" t="n">
        <f aca="false">'High scenario'!BN14</f>
        <v>-0.0408872188825607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-0.0424227804321389</v>
      </c>
      <c r="C17" s="45" t="n">
        <f aca="false">'Central scenario'!BO15</f>
        <v>-0.0469408691829949</v>
      </c>
      <c r="D17" s="26" t="n">
        <f aca="false">'Low scenario'!AK15</f>
        <v>-0.0460521599473305</v>
      </c>
      <c r="E17" s="26" t="n">
        <f aca="false">'Low scenario'!BI15</f>
        <v>-0.0504400511769922</v>
      </c>
      <c r="F17" s="26" t="n">
        <f aca="false">'High scenario'!AL15</f>
        <v>-0.0350569020522409</v>
      </c>
      <c r="G17" s="26" t="n">
        <f aca="false">'High scenario'!BN15</f>
        <v>-0.0393468899116881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-0.0399922196440848</v>
      </c>
      <c r="C18" s="45" t="n">
        <f aca="false">'Central scenario'!BO16</f>
        <v>-0.0452069178126949</v>
      </c>
      <c r="D18" s="26" t="n">
        <f aca="false">'Low scenario'!AK16</f>
        <v>-0.0459725438907101</v>
      </c>
      <c r="E18" s="26" t="n">
        <f aca="false">'Low scenario'!BI16</f>
        <v>-0.0513272035026241</v>
      </c>
      <c r="F18" s="26" t="n">
        <f aca="false">'High scenario'!AL16</f>
        <v>-0.0331538522610335</v>
      </c>
      <c r="G18" s="26" t="n">
        <f aca="false">'High scenario'!BN16</f>
        <v>-0.0380874881408074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-0.0379708094815126</v>
      </c>
      <c r="C19" s="45" t="n">
        <f aca="false">'Central scenario'!BO17</f>
        <v>-0.0439787121679271</v>
      </c>
      <c r="D19" s="26" t="n">
        <f aca="false">'Low scenario'!AK17</f>
        <v>-0.0451896130114888</v>
      </c>
      <c r="E19" s="26" t="n">
        <f aca="false">'Low scenario'!BI17</f>
        <v>-0.0515739154309711</v>
      </c>
      <c r="F19" s="26" t="n">
        <f aca="false">'High scenario'!AL17</f>
        <v>-0.0292948133867315</v>
      </c>
      <c r="G19" s="26" t="n">
        <f aca="false">'High scenario'!BN17</f>
        <v>-0.0349598603679949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-0.0354169951134669</v>
      </c>
      <c r="C20" s="38" t="n">
        <f aca="false">'Central scenario'!BO18</f>
        <v>-0.0422243976792778</v>
      </c>
      <c r="D20" s="26" t="n">
        <f aca="false">'Low scenario'!AK18</f>
        <v>-0.0453875739824945</v>
      </c>
      <c r="E20" s="26" t="n">
        <f aca="false">'Low scenario'!BI18</f>
        <v>-0.0528034171112464</v>
      </c>
      <c r="F20" s="26" t="n">
        <f aca="false">'High scenario'!AL18</f>
        <v>-0.0264189781906324</v>
      </c>
      <c r="G20" s="26" t="n">
        <f aca="false">'High scenario'!BN18</f>
        <v>-0.0327928188799611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-0.0345191330852007</v>
      </c>
      <c r="C21" s="45" t="n">
        <f aca="false">'Central scenario'!BO19</f>
        <v>-0.0419690006552869</v>
      </c>
      <c r="D21" s="26" t="n">
        <f aca="false">'Low scenario'!AK19</f>
        <v>-0.0447629744946146</v>
      </c>
      <c r="E21" s="26" t="n">
        <f aca="false">'Low scenario'!BI19</f>
        <v>-0.053109975194757</v>
      </c>
      <c r="F21" s="26" t="n">
        <f aca="false">'High scenario'!AL19</f>
        <v>-0.0243639806884392</v>
      </c>
      <c r="G21" s="26" t="n">
        <f aca="false">'High scenario'!BN19</f>
        <v>-0.0313005169793847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-0.0333171939982712</v>
      </c>
      <c r="C22" s="45" t="n">
        <f aca="false">'Central scenario'!BO20</f>
        <v>-0.0414278853690341</v>
      </c>
      <c r="D22" s="26" t="n">
        <f aca="false">'Low scenario'!AK20</f>
        <v>-0.0437522423339387</v>
      </c>
      <c r="E22" s="26" t="n">
        <f aca="false">'Low scenario'!BI20</f>
        <v>-0.0531451453834509</v>
      </c>
      <c r="F22" s="26" t="n">
        <f aca="false">'High scenario'!AL20</f>
        <v>-0.0224638357348607</v>
      </c>
      <c r="G22" s="26" t="n">
        <f aca="false">'High scenario'!BN20</f>
        <v>-0.0297453099994924</v>
      </c>
      <c r="H22" s="26" t="n">
        <f aca="false">B31-D31</f>
        <v>0.0211561395465999</v>
      </c>
      <c r="I22" s="26" t="n">
        <f aca="false">C31-E31</f>
        <v>0.0274123799227002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-0.0321882102681266</v>
      </c>
      <c r="C23" s="45" t="n">
        <f aca="false">'Central scenario'!BO21</f>
        <v>-0.0408469016297928</v>
      </c>
      <c r="D23" s="26" t="n">
        <f aca="false">'Low scenario'!AK21</f>
        <v>-0.0439150372918902</v>
      </c>
      <c r="E23" s="26" t="n">
        <f aca="false">'Low scenario'!BI21</f>
        <v>-0.0544624988041263</v>
      </c>
      <c r="F23" s="26" t="n">
        <f aca="false">'High scenario'!AL21</f>
        <v>-0.01993201360374</v>
      </c>
      <c r="G23" s="26" t="n">
        <f aca="false">'High scenario'!BN21</f>
        <v>-0.0277699787202509</v>
      </c>
      <c r="H23" s="26" t="n">
        <f aca="false">B31-F31</f>
        <v>-0.016967772548112</v>
      </c>
      <c r="I23" s="26" t="n">
        <f aca="false">C31-G31</f>
        <v>-0.0184212466984646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-0.0300661356040712</v>
      </c>
      <c r="C24" s="38" t="n">
        <f aca="false">'Central scenario'!BO22</f>
        <v>-0.0393694443616712</v>
      </c>
      <c r="D24" s="26" t="n">
        <f aca="false">'Low scenario'!AK22</f>
        <v>-0.0445670842787681</v>
      </c>
      <c r="E24" s="26" t="n">
        <f aca="false">'Low scenario'!BI22</f>
        <v>-0.0562701480015068</v>
      </c>
      <c r="F24" s="26" t="n">
        <f aca="false">'High scenario'!AL22</f>
        <v>-0.017478068851734</v>
      </c>
      <c r="G24" s="26" t="n">
        <f aca="false">'High scenario'!BN22</f>
        <v>-0.0258002981699793</v>
      </c>
      <c r="H24" s="26" t="n">
        <f aca="false">H22-I22</f>
        <v>-0.00625624037610031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-0.0298195971005514</v>
      </c>
      <c r="C25" s="45" t="n">
        <f aca="false">'Central scenario'!BO23</f>
        <v>-0.0395717874382454</v>
      </c>
      <c r="D25" s="26" t="n">
        <f aca="false">'Low scenario'!AK23</f>
        <v>-0.0453803397107135</v>
      </c>
      <c r="E25" s="26" t="n">
        <f aca="false">'Low scenario'!BI23</f>
        <v>-0.0580188996912868</v>
      </c>
      <c r="F25" s="26" t="n">
        <f aca="false">'High scenario'!AL23</f>
        <v>-0.0149096731846992</v>
      </c>
      <c r="G25" s="26" t="n">
        <f aca="false">'High scenario'!BN23</f>
        <v>-0.0236478881962015</v>
      </c>
      <c r="H25" s="26" t="n">
        <f aca="false">H23-I23</f>
        <v>0.00145347415035264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-0.0285733811918621</v>
      </c>
      <c r="C26" s="45" t="n">
        <f aca="false">'Central scenario'!BO24</f>
        <v>-0.0388000482226595</v>
      </c>
      <c r="D26" s="26" t="n">
        <f aca="false">'Low scenario'!AK24</f>
        <v>-0.0459805202028519</v>
      </c>
      <c r="E26" s="26" t="n">
        <f aca="false">'Low scenario'!BI24</f>
        <v>-0.0594456204340937</v>
      </c>
      <c r="F26" s="26" t="n">
        <f aca="false">'High scenario'!AL24</f>
        <v>-0.0133956375094256</v>
      </c>
      <c r="G26" s="26" t="n">
        <f aca="false">'High scenario'!BN24</f>
        <v>-0.0225806360024373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-0.0263210887091171</v>
      </c>
      <c r="C27" s="45" t="n">
        <f aca="false">'Central scenario'!BO25</f>
        <v>-0.0371315757823591</v>
      </c>
      <c r="D27" s="26" t="n">
        <f aca="false">'Low scenario'!AK25</f>
        <v>-0.0447273149352205</v>
      </c>
      <c r="E27" s="26" t="n">
        <f aca="false">'Low scenario'!BI25</f>
        <v>-0.0592413808089775</v>
      </c>
      <c r="F27" s="26" t="n">
        <f aca="false">'High scenario'!AL25</f>
        <v>-0.0114208961519717</v>
      </c>
      <c r="G27" s="26" t="n">
        <f aca="false">'High scenario'!BN25</f>
        <v>-0.0209528682309944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-0.0253456234180949</v>
      </c>
      <c r="C28" s="38" t="n">
        <f aca="false">'Central scenario'!BO26</f>
        <v>-0.0367379142764194</v>
      </c>
      <c r="D28" s="26" t="n">
        <f aca="false">'Low scenario'!AK26</f>
        <v>-0.0447513084752373</v>
      </c>
      <c r="E28" s="26" t="n">
        <f aca="false">'Low scenario'!BI26</f>
        <v>-0.0604124034148361</v>
      </c>
      <c r="F28" s="26" t="n">
        <f aca="false">'High scenario'!AL26</f>
        <v>-0.0104882165832762</v>
      </c>
      <c r="G28" s="26" t="n">
        <f aca="false">'High scenario'!BN26</f>
        <v>-0.0205988676079543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-0.0236714695925402</v>
      </c>
      <c r="C29" s="45" t="n">
        <f aca="false">'Central scenario'!BO27</f>
        <v>-0.035453684387902</v>
      </c>
      <c r="D29" s="26" t="n">
        <f aca="false">'Low scenario'!AK27</f>
        <v>-0.0445702434416472</v>
      </c>
      <c r="E29" s="26" t="n">
        <f aca="false">'Low scenario'!BI27</f>
        <v>-0.0614994722762158</v>
      </c>
      <c r="F29" s="26" t="n">
        <f aca="false">'High scenario'!AL27</f>
        <v>-0.00924378208305494</v>
      </c>
      <c r="G29" s="26" t="n">
        <f aca="false">'High scenario'!BN27</f>
        <v>-0.0197367229724387</v>
      </c>
      <c r="I29" s="26" t="n">
        <f aca="false">C31-E31</f>
        <v>0.0274123799227002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-0.0238122476575823</v>
      </c>
      <c r="C30" s="45" t="n">
        <f aca="false">'Central scenario'!BO28</f>
        <v>-0.0361437402192002</v>
      </c>
      <c r="D30" s="26" t="n">
        <f aca="false">'Low scenario'!AK28</f>
        <v>-0.0449101309207899</v>
      </c>
      <c r="E30" s="26" t="n">
        <f aca="false">'Low scenario'!BI28</f>
        <v>-0.0628058914257937</v>
      </c>
      <c r="F30" s="26" t="n">
        <f aca="false">'High scenario'!AL28</f>
        <v>-0.00843775003745756</v>
      </c>
      <c r="G30" s="26" t="n">
        <f aca="false">'High scenario'!BN28</f>
        <v>-0.0194208195702649</v>
      </c>
      <c r="I30" s="26" t="n">
        <f aca="false">C31-G31</f>
        <v>-0.0184212466984646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-0.024353860174388</v>
      </c>
      <c r="C31" s="45" t="n">
        <f aca="false">'Central scenario'!BO29</f>
        <v>-0.0371344033242404</v>
      </c>
      <c r="D31" s="26" t="n">
        <f aca="false">'Low scenario'!AK29</f>
        <v>-0.0455099997209879</v>
      </c>
      <c r="E31" s="26" t="n">
        <f aca="false">'Low scenario'!BI29</f>
        <v>-0.0645467832469406</v>
      </c>
      <c r="F31" s="26" t="n">
        <f aca="false">'High scenario'!AL29</f>
        <v>-0.00738608762627602</v>
      </c>
      <c r="G31" s="26" t="n">
        <f aca="false">'High scenario'!BN29</f>
        <v>-0.0187131566257758</v>
      </c>
    </row>
    <row r="33" customFormat="false" ht="57.75" hidden="false" customHeight="false" outlineLevel="0" collapsed="false">
      <c r="B33" s="58" t="s">
        <v>70</v>
      </c>
      <c r="C33" s="18" t="s">
        <v>0</v>
      </c>
      <c r="D33" s="18" t="s">
        <v>71</v>
      </c>
      <c r="E33" s="18" t="s">
        <v>72</v>
      </c>
      <c r="F33" s="18" t="s">
        <v>73</v>
      </c>
      <c r="G33" s="18" t="s">
        <v>74</v>
      </c>
      <c r="H33" s="18" t="s">
        <v>75</v>
      </c>
    </row>
    <row r="34" customFormat="false" ht="12.8" hidden="false" customHeight="false" outlineLevel="0" collapsed="false">
      <c r="B34" s="58"/>
    </row>
    <row r="35" customFormat="false" ht="12.8" hidden="false" customHeight="false" outlineLevel="0" collapsed="false">
      <c r="A35" s="0" t="n">
        <v>1993</v>
      </c>
      <c r="B35" s="59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0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59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0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59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0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59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0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59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0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59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0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59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0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59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0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59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0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59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0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59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0" t="n">
        <v>-0.0217</v>
      </c>
      <c r="C56" s="25" t="n">
        <v>-0.0204610062724093</v>
      </c>
      <c r="D56" s="25"/>
      <c r="E56" s="26"/>
      <c r="F56" s="26"/>
      <c r="G56" s="26"/>
      <c r="H56" s="26"/>
    </row>
    <row r="57" customFormat="false" ht="12.8" hidden="false" customHeight="false" outlineLevel="0" collapsed="false">
      <c r="A57" s="0" t="n">
        <f aca="false">A56+1</f>
        <v>2015</v>
      </c>
      <c r="B57" s="59" t="n">
        <v>-0.0288</v>
      </c>
      <c r="C57" s="25" t="n">
        <v>-0.0330446382603628</v>
      </c>
      <c r="D57" s="25"/>
      <c r="E57" s="26"/>
      <c r="F57" s="26"/>
      <c r="G57" s="26"/>
      <c r="H57" s="26"/>
    </row>
    <row r="58" customFormat="false" ht="12.8" hidden="false" customHeight="false" outlineLevel="0" collapsed="false">
      <c r="A58" s="0" t="n">
        <f aca="false">A57+1</f>
        <v>2016</v>
      </c>
      <c r="B58" s="60" t="n">
        <v>-0.0337</v>
      </c>
      <c r="C58" s="25" t="n">
        <v>-0.0320699980328446</v>
      </c>
      <c r="D58" s="25" t="n">
        <v>-0.0321032250996477</v>
      </c>
      <c r="E58" s="26"/>
      <c r="F58" s="26"/>
      <c r="G58" s="26"/>
      <c r="H58" s="26"/>
    </row>
    <row r="59" customFormat="false" ht="12.8" hidden="false" customHeight="false" outlineLevel="0" collapsed="false">
      <c r="A59" s="0" t="n">
        <f aca="false">A58+1</f>
        <v>2017</v>
      </c>
      <c r="B59" s="59" t="n">
        <v>-0.0406</v>
      </c>
      <c r="C59" s="25" t="n">
        <v>-0.0374038527856204</v>
      </c>
      <c r="D59" s="25" t="n">
        <v>-0.0379961132519919</v>
      </c>
      <c r="E59" s="26" t="n">
        <v>-0.0376077782939136</v>
      </c>
      <c r="F59" s="26" t="n">
        <v>-0.0382000387602851</v>
      </c>
      <c r="G59" s="26" t="n">
        <v>-0.0373415222108777</v>
      </c>
      <c r="H59" s="26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5" t="n">
        <v>-0.0373929613246554</v>
      </c>
      <c r="D60" s="25" t="n">
        <v>-0.0384525136714927</v>
      </c>
      <c r="E60" s="26" t="n">
        <v>-0.0386403639641776</v>
      </c>
      <c r="F60" s="26" t="n">
        <v>-0.0397056041299793</v>
      </c>
      <c r="G60" s="26" t="n">
        <v>-0.0363078603080157</v>
      </c>
      <c r="H60" s="26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5" t="n">
        <v>-0.0409383594403069</v>
      </c>
      <c r="D61" s="25" t="n">
        <v>-0.04245369280166</v>
      </c>
      <c r="E61" s="26" t="n">
        <v>-0.043475443742129</v>
      </c>
      <c r="F61" s="26" t="n">
        <v>-0.0450108497150175</v>
      </c>
      <c r="G61" s="26" t="n">
        <v>-0.0387666181259384</v>
      </c>
      <c r="H61" s="26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5" t="n">
        <v>-0.0438282105343072</v>
      </c>
      <c r="D62" s="25" t="n">
        <v>-0.0458505671389831</v>
      </c>
      <c r="E62" s="26" t="n">
        <v>-0.0474454684221555</v>
      </c>
      <c r="F62" s="26" t="n">
        <v>-0.0495102950710981</v>
      </c>
      <c r="G62" s="26" t="n">
        <v>-0.0406980206307754</v>
      </c>
      <c r="H62" s="26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5" t="n">
        <v>-0.0448411650186807</v>
      </c>
      <c r="D63" s="25" t="n">
        <v>-0.0473273786694441</v>
      </c>
      <c r="E63" s="26" t="n">
        <v>-0.0491760423378644</v>
      </c>
      <c r="F63" s="26" t="n">
        <v>-0.0517191664308293</v>
      </c>
      <c r="G63" s="26" t="n">
        <v>-0.0402797930914584</v>
      </c>
      <c r="H63" s="26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5" t="n">
        <v>-0.0447708650920272</v>
      </c>
      <c r="D64" s="25" t="n">
        <v>-0.0478243493010391</v>
      </c>
      <c r="E64" s="26" t="n">
        <v>-0.0506935587242372</v>
      </c>
      <c r="F64" s="26" t="n">
        <v>-0.0538113524625579</v>
      </c>
      <c r="G64" s="26" t="n">
        <v>-0.0399413969028234</v>
      </c>
      <c r="H64" s="26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5" t="n">
        <v>-0.0432474424424217</v>
      </c>
      <c r="D65" s="25" t="n">
        <v>-0.0468031617223973</v>
      </c>
      <c r="E65" s="26" t="n">
        <v>-0.0502813077901995</v>
      </c>
      <c r="F65" s="26" t="n">
        <v>-0.0538445675385018</v>
      </c>
      <c r="G65" s="26" t="n">
        <v>-0.0369823891921761</v>
      </c>
      <c r="H65" s="26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3" t="n">
        <v>-0.0407053581128047</v>
      </c>
      <c r="D66" s="33" t="n">
        <v>-0.0448736930498427</v>
      </c>
      <c r="E66" s="26" t="n">
        <v>-0.0491978690669384</v>
      </c>
      <c r="F66" s="26" t="n">
        <v>-0.0533503083682397</v>
      </c>
      <c r="G66" s="26" t="n">
        <v>-0.034357169997021</v>
      </c>
      <c r="H66" s="26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6" t="n">
        <v>-0.0483171619735341</v>
      </c>
      <c r="F67" s="26" t="n">
        <v>-0.0537956697994875</v>
      </c>
      <c r="G67" s="26" t="n">
        <v>-0.0314464623231193</v>
      </c>
      <c r="H67" s="26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6" t="n">
        <v>-0.0471101721898914</v>
      </c>
      <c r="F68" s="26" t="n">
        <v>-0.0539224093496101</v>
      </c>
      <c r="G68" s="26" t="n">
        <v>-0.028543145589423</v>
      </c>
      <c r="H68" s="26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6" t="n">
        <v>-0.0444999022775352</v>
      </c>
      <c r="F69" s="26" t="n">
        <v>-0.0529308403260635</v>
      </c>
      <c r="G69" s="26" t="n">
        <v>-0.0246350258213394</v>
      </c>
      <c r="H69" s="26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0"/>
      <c r="C70" s="45" t="n">
        <v>-0.0315098585025888</v>
      </c>
      <c r="D70" s="45" t="n">
        <v>-0.0410056250740558</v>
      </c>
      <c r="E70" s="26" t="n">
        <v>-0.0427561364711711</v>
      </c>
      <c r="F70" s="26" t="n">
        <v>-0.0526627103492831</v>
      </c>
      <c r="G70" s="26" t="n">
        <v>-0.0215076695017689</v>
      </c>
      <c r="H70" s="26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5"/>
      <c r="C71" s="38" t="n">
        <v>-0.0293502546836776</v>
      </c>
      <c r="D71" s="38" t="n">
        <v>-0.0400278417992508</v>
      </c>
      <c r="E71" s="26" t="n">
        <v>-0.0419262211314313</v>
      </c>
      <c r="F71" s="26" t="n">
        <v>-0.0532050074663445</v>
      </c>
      <c r="G71" s="26" t="n">
        <v>-0.0177299347081778</v>
      </c>
      <c r="H71" s="26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5"/>
      <c r="C72" s="45" t="n">
        <v>-0.0275110441600482</v>
      </c>
      <c r="D72" s="45" t="n">
        <v>-0.0390830751566264</v>
      </c>
      <c r="E72" s="26" t="n">
        <v>-0.0412160077772183</v>
      </c>
      <c r="F72" s="26" t="n">
        <v>-0.0537519990268602</v>
      </c>
      <c r="G72" s="26" t="n">
        <v>-0.0152009619822014</v>
      </c>
      <c r="H72" s="26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5"/>
      <c r="C73" s="45" t="n">
        <v>-0.0250237011514879</v>
      </c>
      <c r="D73" s="45" t="n">
        <v>-0.0376364338615586</v>
      </c>
      <c r="E73" s="26" t="n">
        <v>-0.0390044038696693</v>
      </c>
      <c r="F73" s="26" t="n">
        <v>-0.0527439418247547</v>
      </c>
      <c r="G73" s="26" t="n">
        <v>-0.0127195302993086</v>
      </c>
      <c r="H73" s="26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5"/>
      <c r="C74" s="45" t="n">
        <v>-0.0236624962419754</v>
      </c>
      <c r="D74" s="45" t="n">
        <v>-0.0373739552155568</v>
      </c>
      <c r="E74" s="26" t="n">
        <v>-0.037203827708454</v>
      </c>
      <c r="F74" s="26" t="n">
        <v>-0.0523481451309193</v>
      </c>
      <c r="G74" s="26" t="n">
        <v>-0.00997912897839578</v>
      </c>
      <c r="H74" s="26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5"/>
      <c r="C75" s="38" t="n">
        <v>-0.0211892288381244</v>
      </c>
      <c r="D75" s="38" t="n">
        <v>-0.03583671292832</v>
      </c>
      <c r="E75" s="26" t="n">
        <v>-0.0352482069847661</v>
      </c>
      <c r="F75" s="26" t="n">
        <v>-0.0516568298564333</v>
      </c>
      <c r="G75" s="26" t="n">
        <v>-0.00716633020583441</v>
      </c>
      <c r="H75" s="26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5"/>
      <c r="C76" s="45" t="n">
        <v>-0.0197720290629055</v>
      </c>
      <c r="D76" s="45" t="n">
        <v>-0.0353918960189126</v>
      </c>
      <c r="E76" s="26" t="n">
        <v>-0.0345458264840886</v>
      </c>
      <c r="F76" s="26" t="n">
        <v>-0.0521983980484141</v>
      </c>
      <c r="G76" s="26" t="n">
        <v>-0.00525913285479715</v>
      </c>
      <c r="H76" s="26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5"/>
      <c r="C77" s="45" t="n">
        <v>-0.0181150845513351</v>
      </c>
      <c r="D77" s="45" t="n">
        <v>-0.0346789214741994</v>
      </c>
      <c r="E77" s="26" t="n">
        <v>-0.0334258454902035</v>
      </c>
      <c r="F77" s="26" t="n">
        <v>-0.0523619318281197</v>
      </c>
      <c r="G77" s="26" t="n">
        <v>-0.0035417840712153</v>
      </c>
      <c r="H77" s="26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5"/>
      <c r="C78" s="45" t="n">
        <v>-0.0165379779749596</v>
      </c>
      <c r="D78" s="45" t="n">
        <v>-0.03407846173714</v>
      </c>
      <c r="E78" s="26" t="n">
        <v>-0.032063325189906</v>
      </c>
      <c r="F78" s="26" t="n">
        <v>-0.0522221045716853</v>
      </c>
      <c r="G78" s="26" t="n">
        <v>-0.00188583595423482</v>
      </c>
      <c r="H78" s="26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5"/>
      <c r="C79" s="38" t="n">
        <v>-0.0155509752335555</v>
      </c>
      <c r="D79" s="38" t="n">
        <v>-0.034099803431488</v>
      </c>
      <c r="E79" s="26" t="n">
        <v>-0.0306064418243413</v>
      </c>
      <c r="F79" s="26" t="n">
        <v>-0.0521689157220568</v>
      </c>
      <c r="G79" s="26" t="n">
        <v>0.00017017956259122</v>
      </c>
      <c r="H79" s="26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5"/>
      <c r="C80" s="45" t="n">
        <v>-0.0145018192110957</v>
      </c>
      <c r="D80" s="45" t="n">
        <v>-0.03408777570155</v>
      </c>
      <c r="E80" s="26" t="n">
        <v>-0.0292541441802</v>
      </c>
      <c r="F80" s="26" t="n">
        <v>-0.0521679509577505</v>
      </c>
      <c r="G80" s="26" t="n">
        <v>0.00142985621154989</v>
      </c>
      <c r="H80" s="26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3"/>
      <c r="C81" s="45" t="n">
        <v>-0.0134972399103032</v>
      </c>
      <c r="D81" s="45" t="n">
        <v>-0.0339682331787172</v>
      </c>
      <c r="E81" s="26" t="n">
        <v>-0.0277373383666853</v>
      </c>
      <c r="F81" s="26" t="n">
        <v>-0.0521665053479258</v>
      </c>
      <c r="G81" s="26" t="n">
        <v>0.00227289823088215</v>
      </c>
      <c r="H81" s="26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6" t="n">
        <v>-0.0276257733975593</v>
      </c>
      <c r="F82" s="26" t="n">
        <v>-0.0533668979244751</v>
      </c>
      <c r="G82" s="26" t="n">
        <v>0.00295901714450528</v>
      </c>
      <c r="H82" s="26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6"/>
      <c r="E83" s="26"/>
      <c r="F83" s="26"/>
      <c r="G83" s="26"/>
    </row>
    <row r="84" customFormat="false" ht="12.8" hidden="false" customHeight="false" outlineLevel="0" collapsed="false">
      <c r="A84" s="44"/>
      <c r="B84" s="45"/>
      <c r="C84" s="45"/>
      <c r="D84" s="26"/>
      <c r="E84" s="26"/>
      <c r="F84" s="26"/>
      <c r="G84" s="26"/>
    </row>
    <row r="85" customFormat="false" ht="12.8" hidden="false" customHeight="false" outlineLevel="0" collapsed="false">
      <c r="A85" s="44"/>
      <c r="B85" s="45"/>
      <c r="C85" s="45"/>
      <c r="D85" s="26"/>
      <c r="E85" s="26"/>
      <c r="F85" s="26"/>
      <c r="G85" s="26"/>
    </row>
    <row r="86" customFormat="false" ht="12.8" hidden="false" customHeight="false" outlineLevel="0" collapsed="false">
      <c r="A86" s="37"/>
      <c r="B86" s="38"/>
      <c r="C86" s="38"/>
      <c r="D86" s="26"/>
      <c r="E86" s="26"/>
      <c r="F86" s="26"/>
      <c r="G86" s="26"/>
    </row>
    <row r="87" customFormat="false" ht="12.8" hidden="false" customHeight="false" outlineLevel="0" collapsed="false">
      <c r="A87" s="44"/>
      <c r="B87" s="45"/>
      <c r="C87" s="45"/>
      <c r="D87" s="26"/>
      <c r="E87" s="26"/>
      <c r="F87" s="26"/>
      <c r="G87" s="26"/>
    </row>
    <row r="88" customFormat="false" ht="12.8" hidden="false" customHeight="false" outlineLevel="0" collapsed="false">
      <c r="A88" s="44"/>
      <c r="B88" s="45"/>
      <c r="C88" s="45"/>
      <c r="D88" s="26"/>
      <c r="E88" s="26"/>
      <c r="F88" s="26"/>
      <c r="G88" s="26"/>
    </row>
    <row r="89" customFormat="false" ht="12.8" hidden="false" customHeight="false" outlineLevel="0" collapsed="false">
      <c r="A89" s="44"/>
      <c r="B89" s="45"/>
      <c r="C89" s="45"/>
      <c r="D89" s="26"/>
      <c r="E89" s="26"/>
      <c r="F89" s="26"/>
      <c r="G89" s="26"/>
    </row>
    <row r="90" customFormat="false" ht="12.8" hidden="false" customHeight="false" outlineLevel="0" collapsed="false">
      <c r="A90" s="37"/>
      <c r="B90" s="38"/>
      <c r="C90" s="38"/>
      <c r="D90" s="26"/>
      <c r="E90" s="26"/>
      <c r="F90" s="26"/>
      <c r="G90" s="26"/>
    </row>
    <row r="91" customFormat="false" ht="12.8" hidden="false" customHeight="false" outlineLevel="0" collapsed="false">
      <c r="A91" s="44"/>
      <c r="B91" s="45"/>
      <c r="C91" s="45"/>
      <c r="D91" s="26"/>
      <c r="E91" s="26"/>
      <c r="F91" s="26"/>
      <c r="G91" s="26"/>
    </row>
    <row r="92" customFormat="false" ht="12.8" hidden="false" customHeight="false" outlineLevel="0" collapsed="false">
      <c r="A92" s="44"/>
      <c r="B92" s="45"/>
      <c r="C92" s="45"/>
      <c r="D92" s="26"/>
      <c r="E92" s="26"/>
      <c r="F92" s="26"/>
      <c r="G92" s="26"/>
    </row>
    <row r="93" customFormat="false" ht="12.8" hidden="false" customHeight="false" outlineLevel="0" collapsed="false">
      <c r="A93" s="44"/>
      <c r="B93" s="45"/>
      <c r="C93" s="45"/>
      <c r="D93" s="26"/>
      <c r="E93" s="26"/>
      <c r="F93" s="26"/>
      <c r="G93" s="26"/>
    </row>
    <row r="94" customFormat="false" ht="12.8" hidden="false" customHeight="false" outlineLevel="0" collapsed="false">
      <c r="A94" s="37"/>
      <c r="B94" s="38"/>
      <c r="C94" s="38"/>
      <c r="D94" s="26"/>
      <c r="E94" s="26"/>
      <c r="F94" s="26"/>
      <c r="G94" s="26"/>
    </row>
    <row r="95" customFormat="false" ht="12.8" hidden="false" customHeight="false" outlineLevel="0" collapsed="false">
      <c r="A95" s="44"/>
      <c r="B95" s="45"/>
      <c r="C95" s="45"/>
      <c r="D95" s="26"/>
      <c r="E95" s="26"/>
      <c r="F95" s="26"/>
      <c r="G95" s="26"/>
    </row>
    <row r="96" customFormat="false" ht="12.8" hidden="false" customHeight="false" outlineLevel="0" collapsed="false">
      <c r="A96" s="44"/>
      <c r="B96" s="45"/>
      <c r="C96" s="45"/>
      <c r="D96" s="26"/>
      <c r="E96" s="26"/>
      <c r="F96" s="26"/>
      <c r="G96" s="26"/>
    </row>
    <row r="97" customFormat="false" ht="12.8" hidden="false" customHeight="false" outlineLevel="0" collapsed="false">
      <c r="A97" s="44"/>
      <c r="B97" s="45"/>
      <c r="C97" s="45"/>
      <c r="D97" s="26"/>
      <c r="E97" s="26"/>
      <c r="F97" s="26"/>
      <c r="G97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AA22" activeCellId="0" sqref="AA22"/>
    </sheetView>
  </sheetViews>
  <sheetFormatPr defaultColWidth="11.37109375" defaultRowHeight="15" zeroHeight="false" outlineLevelRow="0" outlineLevelCol="0"/>
  <sheetData>
    <row r="1" customFormat="false" ht="62" hidden="false" customHeight="false" outlineLevel="0" collapsed="false">
      <c r="A1" s="61"/>
      <c r="B1" s="62" t="s">
        <v>70</v>
      </c>
      <c r="C1" s="63" t="s">
        <v>0</v>
      </c>
      <c r="D1" s="63" t="s">
        <v>71</v>
      </c>
      <c r="E1" s="63" t="s">
        <v>72</v>
      </c>
      <c r="F1" s="63" t="s">
        <v>73</v>
      </c>
      <c r="G1" s="63" t="s">
        <v>74</v>
      </c>
      <c r="H1" s="63" t="s">
        <v>75</v>
      </c>
    </row>
    <row r="2" customFormat="false" ht="15" hidden="false" customHeight="false" outlineLevel="0" collapsed="false">
      <c r="A2" s="61"/>
      <c r="B2" s="62"/>
      <c r="C2" s="61"/>
      <c r="D2" s="61"/>
      <c r="E2" s="61"/>
      <c r="F2" s="61"/>
      <c r="G2" s="61"/>
      <c r="H2" s="61"/>
    </row>
    <row r="3" customFormat="false" ht="15" hidden="false" customHeight="false" outlineLevel="0" collapsed="false">
      <c r="A3" s="64" t="n">
        <v>1993</v>
      </c>
      <c r="B3" s="65" t="n">
        <v>-0.0176975770327058</v>
      </c>
      <c r="C3" s="61"/>
      <c r="D3" s="61"/>
      <c r="E3" s="61"/>
      <c r="F3" s="61"/>
      <c r="G3" s="61"/>
      <c r="H3" s="61"/>
    </row>
    <row r="4" customFormat="false" ht="15" hidden="false" customHeight="false" outlineLevel="0" collapsed="false">
      <c r="A4" s="64" t="n">
        <v>1994</v>
      </c>
      <c r="B4" s="66" t="n">
        <v>-0.0265706733334723</v>
      </c>
      <c r="C4" s="61"/>
      <c r="D4" s="61"/>
      <c r="E4" s="61"/>
      <c r="F4" s="61"/>
      <c r="G4" s="61"/>
      <c r="H4" s="61"/>
    </row>
    <row r="5" customFormat="false" ht="15" hidden="false" customHeight="false" outlineLevel="0" collapsed="false">
      <c r="A5" s="64" t="n">
        <v>1995</v>
      </c>
      <c r="B5" s="65" t="n">
        <v>-0.0223256780195043</v>
      </c>
      <c r="C5" s="61"/>
      <c r="D5" s="61"/>
      <c r="E5" s="61"/>
      <c r="F5" s="61"/>
      <c r="G5" s="61"/>
      <c r="H5" s="61"/>
    </row>
    <row r="6" customFormat="false" ht="15" hidden="false" customHeight="false" outlineLevel="0" collapsed="false">
      <c r="A6" s="64" t="n">
        <v>1996</v>
      </c>
      <c r="B6" s="66" t="n">
        <v>-0.0232748001171907</v>
      </c>
      <c r="C6" s="61"/>
      <c r="D6" s="61"/>
      <c r="E6" s="61"/>
      <c r="F6" s="61"/>
      <c r="G6" s="61"/>
      <c r="H6" s="61"/>
    </row>
    <row r="7" customFormat="false" ht="15" hidden="false" customHeight="false" outlineLevel="0" collapsed="false">
      <c r="A7" s="64" t="n">
        <v>1997</v>
      </c>
      <c r="B7" s="65" t="n">
        <v>-0.0208020897656273</v>
      </c>
      <c r="C7" s="61"/>
      <c r="D7" s="61"/>
      <c r="E7" s="61"/>
      <c r="F7" s="61"/>
      <c r="G7" s="61"/>
      <c r="H7" s="61"/>
    </row>
    <row r="8" customFormat="false" ht="15" hidden="false" customHeight="false" outlineLevel="0" collapsed="false">
      <c r="A8" s="64" t="n">
        <v>1998</v>
      </c>
      <c r="B8" s="66" t="n">
        <v>-0.0271450823041349</v>
      </c>
      <c r="C8" s="61"/>
      <c r="D8" s="61"/>
      <c r="E8" s="61"/>
      <c r="F8" s="61"/>
      <c r="G8" s="61"/>
      <c r="H8" s="61"/>
    </row>
    <row r="9" customFormat="false" ht="15" hidden="false" customHeight="false" outlineLevel="0" collapsed="false">
      <c r="A9" s="64" t="n">
        <v>1999</v>
      </c>
      <c r="B9" s="65" t="n">
        <v>-0.0321516368666459</v>
      </c>
      <c r="C9" s="61"/>
      <c r="D9" s="61"/>
      <c r="E9" s="61"/>
      <c r="F9" s="61"/>
      <c r="G9" s="61"/>
      <c r="H9" s="61"/>
    </row>
    <row r="10" customFormat="false" ht="15" hidden="false" customHeight="false" outlineLevel="0" collapsed="false">
      <c r="A10" s="64" t="n">
        <v>2000</v>
      </c>
      <c r="B10" s="66" t="n">
        <v>-0.0337754965366008</v>
      </c>
      <c r="C10" s="61"/>
      <c r="D10" s="61"/>
      <c r="E10" s="61"/>
      <c r="F10" s="61"/>
      <c r="G10" s="61"/>
      <c r="H10" s="61"/>
    </row>
    <row r="11" customFormat="false" ht="15" hidden="false" customHeight="false" outlineLevel="0" collapsed="false">
      <c r="A11" s="64" t="n">
        <v>2001</v>
      </c>
      <c r="B11" s="65" t="n">
        <v>-0.0343324976529175</v>
      </c>
      <c r="C11" s="61"/>
      <c r="D11" s="61"/>
      <c r="E11" s="61"/>
      <c r="F11" s="61"/>
      <c r="G11" s="61"/>
      <c r="H11" s="61"/>
    </row>
    <row r="12" customFormat="false" ht="15" hidden="false" customHeight="false" outlineLevel="0" collapsed="false">
      <c r="A12" s="64" t="n">
        <v>2002</v>
      </c>
      <c r="B12" s="66" t="n">
        <v>-0.0297003395722639</v>
      </c>
      <c r="C12" s="61"/>
      <c r="D12" s="61"/>
      <c r="E12" s="61"/>
      <c r="F12" s="61"/>
      <c r="G12" s="61"/>
      <c r="H12" s="61"/>
    </row>
    <row r="13" customFormat="false" ht="15" hidden="false" customHeight="false" outlineLevel="0" collapsed="false">
      <c r="A13" s="64" t="n">
        <v>2003</v>
      </c>
      <c r="B13" s="65" t="n">
        <v>-0.0277579380361316</v>
      </c>
      <c r="C13" s="61"/>
      <c r="D13" s="61"/>
      <c r="E13" s="61"/>
      <c r="F13" s="61"/>
      <c r="G13" s="61"/>
      <c r="H13" s="61"/>
    </row>
    <row r="14" customFormat="false" ht="15" hidden="false" customHeight="false" outlineLevel="0" collapsed="false">
      <c r="A14" s="64" t="n">
        <v>2004</v>
      </c>
      <c r="B14" s="66" t="n">
        <v>-0.0218853689158177</v>
      </c>
      <c r="C14" s="61"/>
      <c r="D14" s="61"/>
      <c r="E14" s="61"/>
      <c r="F14" s="61"/>
      <c r="G14" s="61"/>
      <c r="H14" s="61"/>
    </row>
    <row r="15" customFormat="false" ht="15" hidden="false" customHeight="false" outlineLevel="0" collapsed="false">
      <c r="A15" s="64" t="n">
        <v>2005</v>
      </c>
      <c r="B15" s="65" t="n">
        <v>-0.0179040572743257</v>
      </c>
      <c r="C15" s="61"/>
      <c r="D15" s="61"/>
      <c r="E15" s="61"/>
      <c r="F15" s="61"/>
      <c r="G15" s="61"/>
      <c r="H15" s="61"/>
    </row>
    <row r="16" customFormat="false" ht="15" hidden="false" customHeight="false" outlineLevel="0" collapsed="false">
      <c r="A16" s="64" t="n">
        <v>2006</v>
      </c>
      <c r="B16" s="66" t="n">
        <v>-0.0165135934957867</v>
      </c>
      <c r="C16" s="61"/>
      <c r="D16" s="61"/>
      <c r="E16" s="61"/>
      <c r="F16" s="61"/>
      <c r="G16" s="61"/>
      <c r="H16" s="61"/>
    </row>
    <row r="17" customFormat="false" ht="15" hidden="false" customHeight="false" outlineLevel="0" collapsed="false">
      <c r="A17" s="64" t="n">
        <v>2007</v>
      </c>
      <c r="B17" s="65" t="n">
        <v>-0.0158656512635353</v>
      </c>
      <c r="C17" s="61"/>
      <c r="D17" s="61"/>
      <c r="E17" s="61"/>
      <c r="F17" s="61"/>
      <c r="G17" s="61"/>
      <c r="H17" s="61"/>
    </row>
    <row r="18" customFormat="false" ht="15" hidden="false" customHeight="false" outlineLevel="0" collapsed="false">
      <c r="A18" s="64" t="n">
        <v>2008</v>
      </c>
      <c r="B18" s="66" t="n">
        <v>-0.0183013371636907</v>
      </c>
      <c r="C18" s="61"/>
      <c r="D18" s="61"/>
      <c r="E18" s="61"/>
      <c r="F18" s="61"/>
      <c r="G18" s="61"/>
      <c r="H18" s="61"/>
    </row>
    <row r="19" customFormat="false" ht="15" hidden="false" customHeight="false" outlineLevel="0" collapsed="false">
      <c r="A19" s="64" t="n">
        <v>2009</v>
      </c>
      <c r="B19" s="65" t="n">
        <v>-0.0156710909032578</v>
      </c>
      <c r="C19" s="61"/>
      <c r="D19" s="61"/>
      <c r="E19" s="61"/>
      <c r="F19" s="61"/>
      <c r="G19" s="61"/>
      <c r="H19" s="61"/>
    </row>
    <row r="20" customFormat="false" ht="15" hidden="false" customHeight="false" outlineLevel="0" collapsed="false">
      <c r="A20" s="64" t="n">
        <v>2010</v>
      </c>
      <c r="B20" s="66" t="n">
        <v>-0.0158039957303612</v>
      </c>
      <c r="C20" s="61"/>
      <c r="D20" s="61"/>
      <c r="E20" s="61"/>
      <c r="F20" s="61"/>
      <c r="G20" s="61"/>
      <c r="H20" s="61"/>
    </row>
    <row r="21" customFormat="false" ht="15" hidden="false" customHeight="false" outlineLevel="0" collapsed="false">
      <c r="A21" s="64" t="n">
        <v>2011</v>
      </c>
      <c r="B21" s="65" t="n">
        <v>-0.016223235863457</v>
      </c>
      <c r="C21" s="61"/>
      <c r="D21" s="61"/>
      <c r="E21" s="61"/>
      <c r="F21" s="61"/>
      <c r="G21" s="61"/>
      <c r="H21" s="61"/>
    </row>
    <row r="22" customFormat="false" ht="15" hidden="false" customHeight="false" outlineLevel="0" collapsed="false">
      <c r="A22" s="64" t="n">
        <v>2012</v>
      </c>
      <c r="B22" s="66" t="n">
        <v>-0.0195335859314802</v>
      </c>
      <c r="C22" s="61"/>
      <c r="D22" s="61"/>
      <c r="E22" s="61"/>
      <c r="F22" s="61"/>
      <c r="G22" s="61"/>
      <c r="H22" s="61"/>
    </row>
    <row r="23" customFormat="false" ht="15" hidden="false" customHeight="false" outlineLevel="0" collapsed="false">
      <c r="A23" s="64" t="n">
        <v>2013</v>
      </c>
      <c r="B23" s="65" t="n">
        <v>-0.02109912849421</v>
      </c>
      <c r="C23" s="61"/>
      <c r="D23" s="61"/>
      <c r="E23" s="61"/>
      <c r="F23" s="61"/>
      <c r="G23" s="61"/>
      <c r="H23" s="61"/>
    </row>
    <row r="24" customFormat="false" ht="15" hidden="false" customHeight="false" outlineLevel="0" collapsed="false">
      <c r="A24" s="64" t="n">
        <v>2014</v>
      </c>
      <c r="B24" s="66" t="n">
        <v>-0.0217418594917814</v>
      </c>
      <c r="C24" s="67" t="n">
        <f aca="false">'Central scenario'!AL3</f>
        <v>-0.0196925047215125</v>
      </c>
      <c r="D24" s="68"/>
      <c r="E24" s="61"/>
      <c r="F24" s="61"/>
      <c r="G24" s="61"/>
      <c r="H24" s="61"/>
    </row>
    <row r="25" customFormat="false" ht="15" hidden="false" customHeight="false" outlineLevel="0" collapsed="false">
      <c r="A25" s="64" t="n">
        <v>2015</v>
      </c>
      <c r="B25" s="65" t="n">
        <v>-0.02830905931782</v>
      </c>
      <c r="C25" s="67" t="n">
        <f aca="false">'Central scenario'!AL4</f>
        <v>-0.0328743676639929</v>
      </c>
      <c r="D25" s="68"/>
      <c r="E25" s="61"/>
      <c r="F25" s="61"/>
      <c r="G25" s="61"/>
      <c r="H25" s="61"/>
    </row>
    <row r="26" customFormat="false" ht="15" hidden="false" customHeight="false" outlineLevel="0" collapsed="false">
      <c r="A26" s="64" t="n">
        <v>2016</v>
      </c>
      <c r="B26" s="66" t="n">
        <v>-0.0321378181144267</v>
      </c>
      <c r="C26" s="67" t="n">
        <f aca="false">'Central scenario'!AL5</f>
        <v>-0.032769767104184</v>
      </c>
      <c r="D26" s="67" t="n">
        <f aca="false">'Central scenario'!BO5</f>
        <v>-0.0328097350766333</v>
      </c>
      <c r="E26" s="61"/>
      <c r="F26" s="61"/>
      <c r="G26" s="61"/>
      <c r="H26" s="61"/>
    </row>
    <row r="27" customFormat="false" ht="15" hidden="false" customHeight="false" outlineLevel="0" collapsed="false">
      <c r="A27" s="64" t="n">
        <v>2017</v>
      </c>
      <c r="B27" s="65" t="n">
        <v>-0.0302317053956646</v>
      </c>
      <c r="C27" s="67" t="n">
        <f aca="false">'Central scenario'!AL6</f>
        <v>-0.0365702872794048</v>
      </c>
      <c r="D27" s="67" t="n">
        <f aca="false">'Central scenario'!BO6</f>
        <v>-0.0371139019385176</v>
      </c>
      <c r="E27" s="69" t="n">
        <v>-0.0369748959462062</v>
      </c>
      <c r="F27" s="69" t="n">
        <v>-0.0374388692433867</v>
      </c>
      <c r="G27" s="69" t="n">
        <f aca="false">'High scenario'!AL6</f>
        <v>-0.0365591602545876</v>
      </c>
      <c r="H27" s="69" t="n">
        <f aca="false">'High scenario'!BN6</f>
        <v>-0.0371027749137005</v>
      </c>
    </row>
    <row r="28" customFormat="false" ht="15" hidden="false" customHeight="false" outlineLevel="0" collapsed="false">
      <c r="A28" s="64" t="n">
        <v>2018</v>
      </c>
      <c r="B28" s="66" t="n">
        <v>-0.0340630319723946</v>
      </c>
      <c r="C28" s="67" t="n">
        <f aca="false">'Central scenario'!AL7</f>
        <v>-0.0358092776478132</v>
      </c>
      <c r="D28" s="67" t="n">
        <f aca="false">'Central scenario'!BO7</f>
        <v>-0.0367610243865964</v>
      </c>
      <c r="E28" s="69" t="n">
        <v>-0.036166264051692</v>
      </c>
      <c r="F28" s="69" t="n">
        <v>-0.0370366735679099</v>
      </c>
      <c r="G28" s="69" t="n">
        <f aca="false">'High scenario'!AL7</f>
        <v>-0.0366169480848828</v>
      </c>
      <c r="H28" s="69" t="n">
        <f aca="false">'High scenario'!BN7</f>
        <v>-0.0375686948236661</v>
      </c>
    </row>
    <row r="29" customFormat="false" ht="12.8" hidden="false" customHeight="false" outlineLevel="0" collapsed="false">
      <c r="A29" s="64" t="n">
        <v>2019</v>
      </c>
      <c r="B29" s="61"/>
      <c r="C29" s="67" t="n">
        <f aca="false">'Central scenario'!AL8</f>
        <v>-0.0365254181756201</v>
      </c>
      <c r="D29" s="67" t="n">
        <f aca="false">'Central scenario'!BO8</f>
        <v>-0.0373836861878346</v>
      </c>
      <c r="E29" s="69" t="n">
        <v>-0.0388981080066047</v>
      </c>
      <c r="F29" s="69" t="n">
        <v>-0.0401428872527711</v>
      </c>
      <c r="G29" s="69" t="n">
        <f aca="false">'High scenario'!AL8</f>
        <v>-0.0370734356016666</v>
      </c>
      <c r="H29" s="69" t="n">
        <f aca="false">'High scenario'!BN8</f>
        <v>-0.0379249050069467</v>
      </c>
    </row>
    <row r="30" customFormat="false" ht="12.8" hidden="false" customHeight="false" outlineLevel="0" collapsed="false">
      <c r="A30" s="64" t="n">
        <v>2020</v>
      </c>
      <c r="B30" s="61"/>
      <c r="C30" s="67" t="n">
        <f aca="false">'Central scenario'!AL9</f>
        <v>-0.0370199974353293</v>
      </c>
      <c r="D30" s="67" t="n">
        <f aca="false">'Central scenario'!BO9</f>
        <v>-0.0381385600424373</v>
      </c>
      <c r="E30" s="69" t="n">
        <v>-0.0435833089658957</v>
      </c>
      <c r="F30" s="69" t="n">
        <v>-0.0452478343695588</v>
      </c>
      <c r="G30" s="69" t="n">
        <f aca="false">'High scenario'!AL9</f>
        <v>-0.0351334242059264</v>
      </c>
      <c r="H30" s="69" t="n">
        <f aca="false">'High scenario'!BN9</f>
        <v>-0.0362465965748466</v>
      </c>
    </row>
    <row r="31" customFormat="false" ht="12.8" hidden="false" customHeight="false" outlineLevel="0" collapsed="false">
      <c r="A31" s="64" t="n">
        <v>2021</v>
      </c>
      <c r="B31" s="61"/>
      <c r="C31" s="67" t="n">
        <f aca="false">'Central scenario'!AL10</f>
        <v>-0.0424274833212162</v>
      </c>
      <c r="D31" s="67" t="n">
        <f aca="false">'Central scenario'!BO10</f>
        <v>-0.0439709774303387</v>
      </c>
      <c r="E31" s="69" t="n">
        <v>-0.0469039773525549</v>
      </c>
      <c r="F31" s="69" t="n">
        <v>-0.0489365571819848</v>
      </c>
      <c r="G31" s="69" t="n">
        <f aca="false">'High scenario'!AL10</f>
        <v>-0.0378064993107581</v>
      </c>
      <c r="H31" s="69" t="n">
        <f aca="false">'High scenario'!BN10</f>
        <v>-0.0393359736906811</v>
      </c>
    </row>
    <row r="32" customFormat="false" ht="12.8" hidden="false" customHeight="false" outlineLevel="0" collapsed="false">
      <c r="A32" s="64" t="n">
        <v>2022</v>
      </c>
      <c r="B32" s="61"/>
      <c r="C32" s="67" t="n">
        <f aca="false">'Central scenario'!AL11</f>
        <v>-0.0461975069932162</v>
      </c>
      <c r="D32" s="67" t="n">
        <f aca="false">'Central scenario'!BO11</f>
        <v>-0.048177018712303</v>
      </c>
      <c r="E32" s="69" t="n">
        <v>-0.0503776133463895</v>
      </c>
      <c r="F32" s="69" t="n">
        <v>-0.0528804277636626</v>
      </c>
      <c r="G32" s="69" t="n">
        <f aca="false">'High scenario'!AL11</f>
        <v>-0.0404872317233921</v>
      </c>
      <c r="H32" s="69" t="n">
        <f aca="false">'High scenario'!BN11</f>
        <v>-0.0424010401636872</v>
      </c>
    </row>
    <row r="33" customFormat="false" ht="12.8" hidden="false" customHeight="false" outlineLevel="0" collapsed="false">
      <c r="A33" s="64" t="n">
        <v>2023</v>
      </c>
      <c r="B33" s="61"/>
      <c r="C33" s="67" t="n">
        <f aca="false">'Central scenario'!AL12</f>
        <v>-0.0453109280605023</v>
      </c>
      <c r="D33" s="67" t="n">
        <f aca="false">'Central scenario'!BO12</f>
        <v>-0.0475742517066879</v>
      </c>
      <c r="E33" s="69" t="n">
        <v>-0.0510975783615655</v>
      </c>
      <c r="F33" s="69" t="n">
        <v>-0.0540028826340105</v>
      </c>
      <c r="G33" s="69" t="n">
        <f aca="false">'High scenario'!AL12</f>
        <v>-0.0400667775877651</v>
      </c>
      <c r="H33" s="69" t="n">
        <f aca="false">'High scenario'!BN12</f>
        <v>-0.0423107593130775</v>
      </c>
    </row>
    <row r="34" customFormat="false" ht="12.8" hidden="false" customHeight="false" outlineLevel="0" collapsed="false">
      <c r="A34" s="64" t="n">
        <v>2024</v>
      </c>
      <c r="B34" s="61"/>
      <c r="C34" s="70" t="n">
        <f aca="false">'Central scenario'!AL13</f>
        <v>-0.0444439165166306</v>
      </c>
      <c r="D34" s="70" t="n">
        <f aca="false">'Central scenario'!BO13</f>
        <v>-0.0470565718617648</v>
      </c>
      <c r="E34" s="69" t="n">
        <v>-0.0510096635985262</v>
      </c>
      <c r="F34" s="69" t="n">
        <v>-0.0543305133496629</v>
      </c>
      <c r="G34" s="69" t="n">
        <f aca="false">'High scenario'!AL13</f>
        <v>-0.0389096358115766</v>
      </c>
      <c r="H34" s="69" t="n">
        <f aca="false">'High scenario'!BN13</f>
        <v>-0.0414960005559417</v>
      </c>
    </row>
    <row r="35" customFormat="false" ht="12.8" hidden="false" customHeight="false" outlineLevel="0" collapsed="false">
      <c r="A35" s="64" t="n">
        <v>2025</v>
      </c>
      <c r="B35" s="61"/>
      <c r="C35" s="71" t="n">
        <f aca="false">'Central scenario'!AL14</f>
        <v>-0.0445882514173908</v>
      </c>
      <c r="D35" s="71" t="n">
        <f aca="false">'Central scenario'!BO14</f>
        <v>-0.0480748883190887</v>
      </c>
      <c r="E35" s="69" t="n">
        <v>-0.0508980659524801</v>
      </c>
      <c r="F35" s="69" t="n">
        <v>-0.0554237256685178</v>
      </c>
      <c r="G35" s="69" t="n">
        <f aca="false">'High scenario'!AL14</f>
        <v>-0.0375187105191664</v>
      </c>
      <c r="H35" s="69" t="n">
        <f aca="false">'High scenario'!BN14</f>
        <v>-0.0408872188825607</v>
      </c>
    </row>
    <row r="36" customFormat="false" ht="12.8" hidden="false" customHeight="false" outlineLevel="0" collapsed="false">
      <c r="A36" s="64" t="n">
        <v>2026</v>
      </c>
      <c r="B36" s="61"/>
      <c r="C36" s="72" t="n">
        <f aca="false">'Central scenario'!AL15</f>
        <v>-0.0424227804321389</v>
      </c>
      <c r="D36" s="72" t="n">
        <f aca="false">'Central scenario'!BO15</f>
        <v>-0.0469408691829949</v>
      </c>
      <c r="E36" s="69" t="n">
        <v>-0.0515190035641294</v>
      </c>
      <c r="F36" s="69" t="n">
        <v>-0.0573520993694396</v>
      </c>
      <c r="G36" s="69" t="n">
        <f aca="false">'High scenario'!AL15</f>
        <v>-0.0350569020522409</v>
      </c>
      <c r="H36" s="69" t="n">
        <f aca="false">'High scenario'!BN15</f>
        <v>-0.0393468899116881</v>
      </c>
    </row>
    <row r="37" customFormat="false" ht="12.8" hidden="false" customHeight="false" outlineLevel="0" collapsed="false">
      <c r="A37" s="64" t="n">
        <v>2027</v>
      </c>
      <c r="B37" s="61"/>
      <c r="C37" s="72" t="n">
        <f aca="false">'Central scenario'!AL16</f>
        <v>-0.0399922196440848</v>
      </c>
      <c r="D37" s="72" t="n">
        <f aca="false">'Central scenario'!BO16</f>
        <v>-0.0452069178126949</v>
      </c>
      <c r="E37" s="69" t="n">
        <v>-0.0513918585121574</v>
      </c>
      <c r="F37" s="69" t="n">
        <v>-0.0586656354919346</v>
      </c>
      <c r="G37" s="69" t="n">
        <f aca="false">'High scenario'!AL16</f>
        <v>-0.0331538522610335</v>
      </c>
      <c r="H37" s="69" t="n">
        <f aca="false">'High scenario'!BN16</f>
        <v>-0.0380874881408074</v>
      </c>
    </row>
    <row r="38" customFormat="false" ht="12.8" hidden="false" customHeight="false" outlineLevel="0" collapsed="false">
      <c r="A38" s="64" t="n">
        <v>2028</v>
      </c>
      <c r="B38" s="68"/>
      <c r="C38" s="72" t="n">
        <f aca="false">'Central scenario'!AL17</f>
        <v>-0.0379708094815126</v>
      </c>
      <c r="D38" s="72" t="n">
        <f aca="false">'Central scenario'!BO17</f>
        <v>-0.0439787121679271</v>
      </c>
      <c r="E38" s="69" t="n">
        <v>-0.0507549045447157</v>
      </c>
      <c r="F38" s="69" t="n">
        <v>-0.0593238341773616</v>
      </c>
      <c r="G38" s="69" t="n">
        <f aca="false">'High scenario'!AL17</f>
        <v>-0.0292948133867315</v>
      </c>
      <c r="H38" s="69" t="n">
        <f aca="false">'High scenario'!BN17</f>
        <v>-0.0349598603679949</v>
      </c>
    </row>
    <row r="39" customFormat="false" ht="12.8" hidden="false" customHeight="false" outlineLevel="0" collapsed="false">
      <c r="A39" s="64" t="n">
        <v>2029</v>
      </c>
      <c r="B39" s="68"/>
      <c r="C39" s="71" t="n">
        <f aca="false">'Central scenario'!AL18</f>
        <v>-0.0354169951134669</v>
      </c>
      <c r="D39" s="71" t="n">
        <f aca="false">'Central scenario'!BO18</f>
        <v>-0.0422243976792778</v>
      </c>
      <c r="E39" s="69" t="n">
        <v>-0.0505049402315989</v>
      </c>
      <c r="F39" s="69" t="n">
        <v>-0.0603705553215138</v>
      </c>
      <c r="G39" s="69" t="n">
        <f aca="false">'High scenario'!AL18</f>
        <v>-0.0264189781906324</v>
      </c>
      <c r="H39" s="69" t="n">
        <f aca="false">'High scenario'!BN18</f>
        <v>-0.0327928188799611</v>
      </c>
    </row>
    <row r="40" customFormat="false" ht="12.8" hidden="false" customHeight="false" outlineLevel="0" collapsed="false">
      <c r="A40" s="64" t="n">
        <v>2030</v>
      </c>
      <c r="B40" s="68"/>
      <c r="C40" s="72" t="n">
        <f aca="false">'Central scenario'!AL19</f>
        <v>-0.0345191330852007</v>
      </c>
      <c r="D40" s="72" t="n">
        <f aca="false">'Central scenario'!BO19</f>
        <v>-0.0419690006552869</v>
      </c>
      <c r="E40" s="69" t="n">
        <v>-0.0507620943348777</v>
      </c>
      <c r="F40" s="69" t="n">
        <v>-0.0618232805608658</v>
      </c>
      <c r="G40" s="69" t="n">
        <f aca="false">'High scenario'!AL19</f>
        <v>-0.0243639806884392</v>
      </c>
      <c r="H40" s="69" t="n">
        <f aca="false">'High scenario'!BN19</f>
        <v>-0.0313005169793847</v>
      </c>
    </row>
    <row r="41" customFormat="false" ht="12.8" hidden="false" customHeight="false" outlineLevel="0" collapsed="false">
      <c r="A41" s="64" t="n">
        <v>2031</v>
      </c>
      <c r="B41" s="68"/>
      <c r="C41" s="72" t="n">
        <f aca="false">'Central scenario'!AL20</f>
        <v>-0.0333171939982712</v>
      </c>
      <c r="D41" s="72" t="n">
        <f aca="false">'Central scenario'!BO20</f>
        <v>-0.0414278853690341</v>
      </c>
      <c r="E41" s="69" t="n">
        <v>-0.0506075024986196</v>
      </c>
      <c r="F41" s="69" t="n">
        <v>-0.0627804765965753</v>
      </c>
      <c r="G41" s="69" t="n">
        <f aca="false">'High scenario'!AL20</f>
        <v>-0.0224638357348607</v>
      </c>
      <c r="H41" s="69" t="n">
        <f aca="false">'High scenario'!BN20</f>
        <v>-0.0297453099994924</v>
      </c>
    </row>
    <row r="42" customFormat="false" ht="12.8" hidden="false" customHeight="false" outlineLevel="0" collapsed="false">
      <c r="A42" s="64" t="n">
        <v>2032</v>
      </c>
      <c r="B42" s="68"/>
      <c r="C42" s="72" t="n">
        <f aca="false">'Central scenario'!AL21</f>
        <v>-0.0321882102681266</v>
      </c>
      <c r="D42" s="72" t="n">
        <f aca="false">'Central scenario'!BO21</f>
        <v>-0.0408469016297928</v>
      </c>
      <c r="E42" s="69" t="n">
        <v>-0.0506983912036687</v>
      </c>
      <c r="F42" s="69" t="n">
        <v>-0.0641767718918084</v>
      </c>
      <c r="G42" s="69" t="n">
        <f aca="false">'High scenario'!AL21</f>
        <v>-0.01993201360374</v>
      </c>
      <c r="H42" s="69" t="n">
        <f aca="false">'High scenario'!BN21</f>
        <v>-0.0277699787202509</v>
      </c>
    </row>
    <row r="43" customFormat="false" ht="12.8" hidden="false" customHeight="false" outlineLevel="0" collapsed="false">
      <c r="A43" s="64" t="n">
        <v>2033</v>
      </c>
      <c r="B43" s="68"/>
      <c r="C43" s="71" t="n">
        <f aca="false">'Central scenario'!AL22</f>
        <v>-0.0300661356040712</v>
      </c>
      <c r="D43" s="71" t="n">
        <f aca="false">'Central scenario'!BO22</f>
        <v>-0.0393694443616712</v>
      </c>
      <c r="E43" s="69" t="n">
        <v>-0.0520481904324888</v>
      </c>
      <c r="F43" s="69" t="n">
        <v>-0.0668216680469809</v>
      </c>
      <c r="G43" s="69" t="n">
        <f aca="false">'High scenario'!AL22</f>
        <v>-0.017478068851734</v>
      </c>
      <c r="H43" s="69" t="n">
        <f aca="false">'High scenario'!BN22</f>
        <v>-0.0258002981699793</v>
      </c>
    </row>
    <row r="44" customFormat="false" ht="12.8" hidden="false" customHeight="false" outlineLevel="0" collapsed="false">
      <c r="A44" s="64" t="n">
        <v>2034</v>
      </c>
      <c r="B44" s="68"/>
      <c r="C44" s="72" t="n">
        <f aca="false">'Central scenario'!AL23</f>
        <v>-0.0298195971005514</v>
      </c>
      <c r="D44" s="72" t="n">
        <f aca="false">'Central scenario'!BO23</f>
        <v>-0.0395717874382454</v>
      </c>
      <c r="E44" s="69" t="n">
        <v>-0.0530010671074452</v>
      </c>
      <c r="F44" s="69" t="n">
        <v>-0.069100217412395</v>
      </c>
      <c r="G44" s="69" t="n">
        <f aca="false">'High scenario'!AL23</f>
        <v>-0.0149096731846992</v>
      </c>
      <c r="H44" s="69" t="n">
        <f aca="false">'High scenario'!BN23</f>
        <v>-0.0236478881962015</v>
      </c>
    </row>
    <row r="45" customFormat="false" ht="12.8" hidden="false" customHeight="false" outlineLevel="0" collapsed="false">
      <c r="A45" s="64" t="n">
        <v>2035</v>
      </c>
      <c r="B45" s="68"/>
      <c r="C45" s="72" t="n">
        <f aca="false">'Central scenario'!AL24</f>
        <v>-0.0285733811918621</v>
      </c>
      <c r="D45" s="72" t="n">
        <f aca="false">'Central scenario'!BO24</f>
        <v>-0.0388000482226595</v>
      </c>
      <c r="E45" s="69" t="n">
        <v>-0.0540032624925179</v>
      </c>
      <c r="F45" s="69" t="n">
        <v>-0.0714750693303069</v>
      </c>
      <c r="G45" s="69" t="n">
        <f aca="false">'High scenario'!AL24</f>
        <v>-0.0133956375094256</v>
      </c>
      <c r="H45" s="69" t="n">
        <f aca="false">'High scenario'!BN24</f>
        <v>-0.0225806360024373</v>
      </c>
    </row>
    <row r="46" customFormat="false" ht="12.8" hidden="false" customHeight="false" outlineLevel="0" collapsed="false">
      <c r="A46" s="64" t="n">
        <v>2036</v>
      </c>
      <c r="B46" s="68"/>
      <c r="C46" s="72" t="n">
        <f aca="false">'Central scenario'!AL25</f>
        <v>-0.0263210887091171</v>
      </c>
      <c r="D46" s="72" t="n">
        <f aca="false">'Central scenario'!BO25</f>
        <v>-0.0371315757823591</v>
      </c>
      <c r="E46" s="69" t="n">
        <v>-0.0539421019892319</v>
      </c>
      <c r="F46" s="69" t="n">
        <v>-0.0727345452361382</v>
      </c>
      <c r="G46" s="69" t="n">
        <f aca="false">'High scenario'!AL25</f>
        <v>-0.0114208961519717</v>
      </c>
      <c r="H46" s="69" t="n">
        <f aca="false">'High scenario'!BN25</f>
        <v>-0.0209528682309944</v>
      </c>
    </row>
    <row r="47" customFormat="false" ht="12.8" hidden="false" customHeight="false" outlineLevel="0" collapsed="false">
      <c r="A47" s="64" t="n">
        <v>2037</v>
      </c>
      <c r="B47" s="68"/>
      <c r="C47" s="71" t="n">
        <f aca="false">'Central scenario'!AL26</f>
        <v>-0.0253456234180949</v>
      </c>
      <c r="D47" s="71" t="n">
        <f aca="false">'Central scenario'!BO26</f>
        <v>-0.0367379142764194</v>
      </c>
      <c r="E47" s="69" t="n">
        <v>-0.0546226692834624</v>
      </c>
      <c r="F47" s="69" t="n">
        <v>-0.0749617607763738</v>
      </c>
      <c r="G47" s="69" t="n">
        <f aca="false">'High scenario'!AL26</f>
        <v>-0.0104882165832762</v>
      </c>
      <c r="H47" s="69" t="n">
        <f aca="false">'High scenario'!BN26</f>
        <v>-0.0205988676079543</v>
      </c>
    </row>
    <row r="48" customFormat="false" ht="12.8" hidden="false" customHeight="false" outlineLevel="0" collapsed="false">
      <c r="A48" s="64" t="n">
        <v>2038</v>
      </c>
      <c r="B48" s="68"/>
      <c r="C48" s="72" t="n">
        <f aca="false">'Central scenario'!AL27</f>
        <v>-0.0236714695925402</v>
      </c>
      <c r="D48" s="72" t="n">
        <f aca="false">'Central scenario'!BO27</f>
        <v>-0.035453684387902</v>
      </c>
      <c r="E48" s="69" t="n">
        <v>-0.0544167032553444</v>
      </c>
      <c r="F48" s="69" t="n">
        <v>-0.0761679539068494</v>
      </c>
      <c r="G48" s="69" t="n">
        <f aca="false">'High scenario'!AL27</f>
        <v>-0.00924378208305494</v>
      </c>
      <c r="H48" s="69" t="n">
        <f aca="false">'High scenario'!BN27</f>
        <v>-0.0197367229724387</v>
      </c>
    </row>
    <row r="49" customFormat="false" ht="12.8" hidden="false" customHeight="false" outlineLevel="0" collapsed="false">
      <c r="A49" s="64" t="n">
        <v>2039</v>
      </c>
      <c r="B49" s="73"/>
      <c r="C49" s="72" t="n">
        <f aca="false">'Central scenario'!AL28</f>
        <v>-0.0238122476575823</v>
      </c>
      <c r="D49" s="72" t="n">
        <f aca="false">'Central scenario'!BO28</f>
        <v>-0.0361437402192002</v>
      </c>
      <c r="E49" s="69" t="n">
        <v>-0.0547288404090967</v>
      </c>
      <c r="F49" s="69" t="n">
        <v>-0.0780613616204719</v>
      </c>
      <c r="G49" s="69" t="n">
        <f aca="false">'High scenario'!AL28</f>
        <v>-0.00843775003745756</v>
      </c>
      <c r="H49" s="69" t="n">
        <f aca="false">'High scenario'!BN28</f>
        <v>-0.0194208195702649</v>
      </c>
    </row>
    <row r="50" customFormat="false" ht="12.8" hidden="false" customHeight="false" outlineLevel="0" collapsed="false">
      <c r="A50" s="64" t="n">
        <v>2040</v>
      </c>
      <c r="B50" s="74"/>
      <c r="C50" s="72" t="n">
        <f aca="false">'Central scenario'!AL29</f>
        <v>-0.024353860174388</v>
      </c>
      <c r="D50" s="72" t="n">
        <f aca="false">'Central scenario'!BO29</f>
        <v>-0.0371344033242404</v>
      </c>
      <c r="E50" s="69" t="n">
        <v>-0.0544809065948426</v>
      </c>
      <c r="F50" s="69" t="n">
        <v>-0.0793480281425115</v>
      </c>
      <c r="G50" s="69" t="n">
        <f aca="false">'High scenario'!AL29</f>
        <v>-0.00738608762627602</v>
      </c>
      <c r="H50" s="69" t="n">
        <f aca="false">'High scenario'!BN29</f>
        <v>-0.0187131566257758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Z16" activeCellId="0" sqref="Z16"/>
    </sheetView>
  </sheetViews>
  <sheetFormatPr defaultColWidth="8.921875" defaultRowHeight="12.8" zeroHeight="false" outlineLevelRow="0" outlineLevelCol="0"/>
  <cols>
    <col collapsed="false" customWidth="true" hidden="false" outlineLevel="0" max="7" min="6" style="32" width="14.46"/>
    <col collapsed="false" customWidth="true" hidden="false" outlineLevel="0" max="8" min="8" style="0" width="14.46"/>
    <col collapsed="false" customWidth="true" hidden="false" outlineLevel="0" max="11" min="10" style="32" width="8.83"/>
    <col collapsed="false" customWidth="true" hidden="false" outlineLevel="0" max="14" min="14" style="32" width="8.83"/>
    <col collapsed="false" customWidth="true" hidden="false" outlineLevel="0" max="18" min="17" style="0" width="11.76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</row>
    <row r="3" customFormat="false" ht="73.7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91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91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91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</row>
    <row r="7" customFormat="false" ht="12.8" hidden="false" customHeight="false" outlineLevel="0" collapsed="false">
      <c r="B7" s="88"/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91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91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91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691939.443819586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3806846.66475392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799976.431236576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777485.531692129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96" t="n">
        <v>21421804.3950487</v>
      </c>
      <c r="G17" s="96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97" t="n">
        <v>0</v>
      </c>
      <c r="K17" s="97" t="n">
        <v>0</v>
      </c>
      <c r="L17" s="42" t="n">
        <f aca="false">H17-I17</f>
        <v>842157.000662804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18798652.8327858</v>
      </c>
      <c r="G18" s="94" t="n">
        <v>18061142.4327455</v>
      </c>
      <c r="H18" s="35" t="n">
        <f aca="false">F18-J18</f>
        <v>18798652.8327858</v>
      </c>
      <c r="I18" s="35" t="n">
        <f aca="false">G18-K18</f>
        <v>18061142.4327455</v>
      </c>
      <c r="J18" s="95" t="n">
        <v>0</v>
      </c>
      <c r="K18" s="95" t="n">
        <v>0</v>
      </c>
      <c r="L18" s="35" t="n">
        <f aca="false">H18-I18</f>
        <v>737510.400040284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99367076.7664315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18564252.3430878</v>
      </c>
      <c r="Y18" s="35" t="n">
        <f aca="false">N18*5.1890047538</f>
        <v>14506687.7228134</v>
      </c>
      <c r="Z18" s="35" t="n">
        <f aca="false">L18*5.5017049523</f>
        <v>4057564.62027438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19381974.1868191</v>
      </c>
      <c r="G19" s="96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97" t="n">
        <v>0</v>
      </c>
      <c r="K19" s="97" t="n">
        <v>0</v>
      </c>
      <c r="L19" s="42" t="n">
        <f aca="false">H19-I19</f>
        <v>762298.459394857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18869399.8021859</v>
      </c>
      <c r="Y19" s="42" t="n">
        <f aca="false">N19*5.1890047538</f>
        <v>14675458.5930026</v>
      </c>
      <c r="Z19" s="42" t="n">
        <f aca="false">L19*5.5017049523</f>
        <v>4193941.20918335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18503713.2101988</v>
      </c>
      <c r="G20" s="97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97" t="n">
        <v>0</v>
      </c>
      <c r="K20" s="97" t="n">
        <v>0</v>
      </c>
      <c r="L20" s="42" t="n">
        <f aca="false">H20-I20</f>
        <v>730249.346840963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 t="n">
        <v>5.43</v>
      </c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20254615.8512826</v>
      </c>
      <c r="G21" s="97" t="n"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97" t="n">
        <v>37448.2927964077</v>
      </c>
      <c r="K21" s="97" t="n"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97" t="n">
        <v>3910348.4398605</v>
      </c>
      <c r="O21" s="98" t="n">
        <v>112083822.294624</v>
      </c>
      <c r="P21" s="7" t="n">
        <v>6.14</v>
      </c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19377172.7510706</v>
      </c>
      <c r="G22" s="95" t="n">
        <v>18610102.6096751</v>
      </c>
      <c r="H22" s="35" t="n">
        <f aca="false">F22-J22</f>
        <v>19308428.2669391</v>
      </c>
      <c r="I22" s="35" t="n">
        <f aca="false">G22-K22</f>
        <v>18543420.4600676</v>
      </c>
      <c r="J22" s="95" t="n">
        <v>68744.4841315014</v>
      </c>
      <c r="K22" s="95" t="n">
        <v>66682.1496075563</v>
      </c>
      <c r="L22" s="35" t="n">
        <f aca="false">H22-I22</f>
        <v>765007.806871563</v>
      </c>
      <c r="M22" s="35" t="n">
        <f aca="false">J22-K22</f>
        <v>2062.33452394504</v>
      </c>
      <c r="N22" s="95" t="n">
        <v>4299591.36744104</v>
      </c>
      <c r="O22" s="99" t="n">
        <v>99073334.5554007</v>
      </c>
      <c r="P22" s="5" t="n">
        <v>5.69</v>
      </c>
      <c r="Q22" s="35" t="n">
        <f aca="false">I22*5.5017049523</f>
        <v>102020428.177735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4.83253434945298</v>
      </c>
      <c r="V22" s="35" t="n">
        <f aca="false">K22*5.5017049523</f>
        <v>366865.512725902</v>
      </c>
      <c r="W22" s="35" t="n">
        <f aca="false">M22*5.5017049523</f>
        <v>11346.3560636877</v>
      </c>
      <c r="X22" s="35" t="n">
        <f aca="false">N22*5.1890047538+L22*5.5017049523</f>
        <v>26519447.2846624</v>
      </c>
      <c r="Y22" s="35" t="n">
        <f aca="false">N22*5.1890047538</f>
        <v>22310600.045049</v>
      </c>
      <c r="Z22" s="35" t="n">
        <f aca="false">L22*5.5017049523</f>
        <v>4208847.23961344</v>
      </c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20709754.3962264</v>
      </c>
      <c r="G23" s="97" t="n"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97" t="n">
        <v>105406.410376622</v>
      </c>
      <c r="K23" s="97" t="n"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97" t="n">
        <v>3939404.98436416</v>
      </c>
      <c r="O23" s="98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19896829.3534219</v>
      </c>
      <c r="G24" s="97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97" t="n">
        <v>153068.271140567</v>
      </c>
      <c r="K24" s="97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21653269.8158238</v>
      </c>
      <c r="G25" s="97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97" t="n">
        <v>195716.984291222</v>
      </c>
      <c r="K25" s="97" t="n">
        <v>189845.474762486</v>
      </c>
      <c r="L25" s="42" t="n">
        <f aca="false">H25-I25</f>
        <v>856204.006193865</v>
      </c>
      <c r="M25" s="42" t="n">
        <f aca="false">J25-K25</f>
        <v>5871.50952873667</v>
      </c>
      <c r="N25" s="97" t="n">
        <v>4012507.36812272</v>
      </c>
      <c r="O25" s="100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20401597.9187957</v>
      </c>
      <c r="G26" s="95" t="n">
        <v>19586655.7456722</v>
      </c>
      <c r="H26" s="35" t="n">
        <f aca="false">F26-J26</f>
        <v>20201976.8177277</v>
      </c>
      <c r="I26" s="35" t="n">
        <f aca="false">G26-K26</f>
        <v>19393023.2776361</v>
      </c>
      <c r="J26" s="95" t="n">
        <v>199621.10106806</v>
      </c>
      <c r="K26" s="95" t="n">
        <v>193632.468036018</v>
      </c>
      <c r="L26" s="35" t="n">
        <f aca="false">H26-I26</f>
        <v>808953.540091537</v>
      </c>
      <c r="M26" s="35" t="n">
        <f aca="false">J26-K26</f>
        <v>5988.63303204181</v>
      </c>
      <c r="N26" s="95" t="n">
        <v>4266105.69710447</v>
      </c>
      <c r="O26" s="5"/>
      <c r="P26" s="5"/>
      <c r="Q26" s="35" t="n">
        <f aca="false">I26*5.5017049523</f>
        <v>106694692.20664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32947.6920098918</v>
      </c>
      <c r="X26" s="35" t="n">
        <f aca="false">N26*5.1890047538+L26*5.5017049523</f>
        <v>26587466.4401906</v>
      </c>
      <c r="Y26" s="35" t="n">
        <f aca="false">N26*5.1890047538</f>
        <v>22136842.7424884</v>
      </c>
      <c r="Z26" s="35" t="n">
        <f aca="false">L26*5.5017049523</f>
        <v>4450623.69770223</v>
      </c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20235562.8531744</v>
      </c>
      <c r="G27" s="97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97" t="n">
        <v>217761.898580891</v>
      </c>
      <c r="K27" s="97" t="n">
        <v>211229.041623464</v>
      </c>
      <c r="L27" s="42" t="n">
        <f aca="false">H27-I27</f>
        <v>802325.932344422</v>
      </c>
      <c r="M27" s="42" t="n">
        <f aca="false">J27-K27</f>
        <v>6532.85695742682</v>
      </c>
      <c r="N27" s="97" t="n">
        <v>3380805.35094116</v>
      </c>
      <c r="O27" s="7"/>
      <c r="P27" s="7"/>
      <c r="Q27" s="42" t="n">
        <f aca="false">I27*5.5017049523</f>
        <v>105717874.090705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21957175.5930442</v>
      </c>
      <c r="Y27" s="42" t="n">
        <f aca="false">N27*5.1890047538</f>
        <v>17543015.0377062</v>
      </c>
      <c r="Z27" s="42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19245553.8982161</v>
      </c>
      <c r="G28" s="97" t="n">
        <v>18477271.9630652</v>
      </c>
      <c r="H28" s="42" t="n">
        <f aca="false">F28-J28</f>
        <v>19010506.7749919</v>
      </c>
      <c r="I28" s="42" t="n">
        <f aca="false">G28-K28</f>
        <v>18249276.2535377</v>
      </c>
      <c r="J28" s="97" t="n">
        <v>235047.123224172</v>
      </c>
      <c r="K28" s="97" t="n">
        <v>227995.709527446</v>
      </c>
      <c r="L28" s="42" t="n">
        <f aca="false">H28-I28</f>
        <v>761230.521454193</v>
      </c>
      <c r="M28" s="42" t="n">
        <f aca="false">J28-K28</f>
        <v>7051.41369672515</v>
      </c>
      <c r="N28" s="97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20795205.1915013</v>
      </c>
      <c r="Y28" s="42" t="n">
        <f aca="false">N28*5.1890047538</f>
        <v>16607139.4617749</v>
      </c>
      <c r="Z28" s="42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17632490.3683875</v>
      </c>
      <c r="G29" s="97" t="n">
        <v>16930411.3942214</v>
      </c>
      <c r="H29" s="42" t="n">
        <f aca="false">F29-J29</f>
        <v>17392099.0463505</v>
      </c>
      <c r="I29" s="42" t="n">
        <f aca="false">G29-K29</f>
        <v>16697231.8118454</v>
      </c>
      <c r="J29" s="97" t="n">
        <v>240391.322037069</v>
      </c>
      <c r="K29" s="97" t="n">
        <v>233179.582375956</v>
      </c>
      <c r="L29" s="42" t="n">
        <f aca="false">H29-I29</f>
        <v>694867.234505067</v>
      </c>
      <c r="M29" s="42" t="n">
        <f aca="false">J29-K29</f>
        <v>7211.73966111208</v>
      </c>
      <c r="N29" s="97" t="n">
        <v>3094285.80531444</v>
      </c>
      <c r="O29" s="7"/>
      <c r="P29" s="7"/>
      <c r="Q29" s="42" t="n">
        <f aca="false">I29*5.5017049523</f>
        <v>91863242.9489309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19879218.25866</v>
      </c>
      <c r="Y29" s="42" t="n">
        <f aca="false">N29*5.1890047538</f>
        <v>16056263.7533925</v>
      </c>
      <c r="Z29" s="42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17486334.6842501</v>
      </c>
      <c r="G30" s="95" t="n">
        <v>16789231.0407686</v>
      </c>
      <c r="H30" s="35" t="n">
        <f aca="false">F30-J30</f>
        <v>17292119.6681135</v>
      </c>
      <c r="I30" s="35" t="n">
        <f aca="false">G30-K30</f>
        <v>16600842.4751161</v>
      </c>
      <c r="J30" s="95" t="n">
        <v>194215.016136578</v>
      </c>
      <c r="K30" s="95" t="n">
        <v>188388.565652481</v>
      </c>
      <c r="L30" s="35" t="n">
        <f aca="false">H30-I30</f>
        <v>691277.192997376</v>
      </c>
      <c r="M30" s="35" t="n">
        <f aca="false">J30-K30</f>
        <v>5826.4504840973</v>
      </c>
      <c r="N30" s="95" t="n">
        <v>3260724.69886649</v>
      </c>
      <c r="O30" s="5"/>
      <c r="P30" s="5"/>
      <c r="Q30" s="35" t="n">
        <f aca="false">I30*5.5017049523</f>
        <v>91332937.2576985</v>
      </c>
      <c r="R30" s="35"/>
      <c r="S30" s="35"/>
      <c r="T30" s="5"/>
      <c r="U30" s="5"/>
      <c r="V30" s="35" t="n">
        <f aca="false">K30*5.5017049523</f>
        <v>1036458.30460695</v>
      </c>
      <c r="W30" s="35" t="n">
        <f aca="false">M30*5.5017049523</f>
        <v>32055.4114826888</v>
      </c>
      <c r="X30" s="35" t="n">
        <f aca="false">N30*5.1890047538+L30*5.5017049523</f>
        <v>20723119.119377</v>
      </c>
      <c r="Y30" s="35" t="n">
        <f aca="false">N30*5.1890047538</f>
        <v>16919915.9632513</v>
      </c>
      <c r="Z30" s="35" t="n">
        <f aca="false">L30*5.5017049523</f>
        <v>3803203.1561257</v>
      </c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17659669.315915</v>
      </c>
      <c r="G31" s="97" t="n">
        <v>16954700.2863832</v>
      </c>
      <c r="H31" s="42" t="n">
        <f aca="false">F31-J31</f>
        <v>17462601.0517638</v>
      </c>
      <c r="I31" s="42" t="n">
        <f aca="false">G31-K31</f>
        <v>16763544.0701566</v>
      </c>
      <c r="J31" s="97" t="n">
        <v>197068.26415119</v>
      </c>
      <c r="K31" s="97" t="n">
        <v>191156.216226654</v>
      </c>
      <c r="L31" s="42" t="n">
        <f aca="false">H31-I31</f>
        <v>699056.981607245</v>
      </c>
      <c r="M31" s="42" t="n">
        <f aca="false">J31-K31</f>
        <v>5912.0479245357</v>
      </c>
      <c r="N31" s="97" t="n">
        <v>2980423.45885428</v>
      </c>
      <c r="O31" s="7"/>
      <c r="P31" s="7"/>
      <c r="Q31" s="42" t="n">
        <f aca="false">I31*5.5017049523</f>
        <v>92228073.4288797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32526.343344653</v>
      </c>
      <c r="X31" s="42" t="n">
        <f aca="false">N31*5.1890047538+L31*5.5017049523</f>
        <v>19311436.7539803</v>
      </c>
      <c r="Y31" s="42" t="n">
        <f aca="false">N31*5.1890047538</f>
        <v>15465431.4963319</v>
      </c>
      <c r="Z31" s="42" t="n">
        <f aca="false">L31*5.5017049523</f>
        <v>3846005.25764847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18043782.4017957</v>
      </c>
      <c r="G32" s="97" t="n">
        <v>17321944.6596019</v>
      </c>
      <c r="H32" s="42" t="n">
        <f aca="false">F32-J32</f>
        <v>17855771.1755795</v>
      </c>
      <c r="I32" s="42" t="n">
        <f aca="false">G32-K32</f>
        <v>17139573.7701723</v>
      </c>
      <c r="J32" s="97" t="n">
        <v>188011.226216134</v>
      </c>
      <c r="K32" s="97" t="n">
        <v>182370.88942965</v>
      </c>
      <c r="L32" s="42" t="n">
        <f aca="false">H32-I32</f>
        <v>716197.405407231</v>
      </c>
      <c r="M32" s="42" t="n">
        <f aca="false">J32-K32</f>
        <v>5640.336786484</v>
      </c>
      <c r="N32" s="97" t="n">
        <v>2896025.92911585</v>
      </c>
      <c r="O32" s="7"/>
      <c r="P32" s="7"/>
      <c r="Q32" s="42" t="n">
        <f aca="false">I32*5.5017049523</f>
        <v>94296877.8916681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18967799.1254636</v>
      </c>
      <c r="Y32" s="42" t="n">
        <f aca="false">N32*5.1890047538</f>
        <v>15027492.3133102</v>
      </c>
      <c r="Z32" s="42" t="n">
        <f aca="false">L32*5.5017049523</f>
        <v>3940306.81215338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17823839.2757863</v>
      </c>
      <c r="G33" s="97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97" t="n">
        <v>194696.72479204</v>
      </c>
      <c r="K33" s="97" t="n">
        <v>188855.823048279</v>
      </c>
      <c r="L33" s="42" t="n">
        <f aca="false">H33-I33</f>
        <v>708147.948251784</v>
      </c>
      <c r="M33" s="42" t="n">
        <f aca="false">J33-K33</f>
        <v>5840.90174376123</v>
      </c>
      <c r="N33" s="97" t="n">
        <v>2799397.08004245</v>
      </c>
      <c r="O33" s="7"/>
      <c r="P33" s="7"/>
      <c r="Q33" s="42" t="n">
        <f aca="false">I33*5.5017049523</f>
        <v>93094319.80375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32134.9180495489</v>
      </c>
      <c r="X33" s="42" t="n">
        <f aca="false">N33*5.1890047538+L33*5.5017049523</f>
        <v>18422105.829972</v>
      </c>
      <c r="Y33" s="42" t="n">
        <f aca="false">N33*5.1890047538</f>
        <v>14526084.7561141</v>
      </c>
      <c r="Z33" s="42" t="n">
        <f aca="false">L33*5.5017049523</f>
        <v>3896021.07385792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17534014.737191</v>
      </c>
      <c r="G34" s="95" t="n">
        <v>16831353.2014252</v>
      </c>
      <c r="H34" s="35" t="n">
        <f aca="false">F34-J34</f>
        <v>17321294.5784333</v>
      </c>
      <c r="I34" s="35" t="n">
        <f aca="false">G34-K34</f>
        <v>16625014.6474302</v>
      </c>
      <c r="J34" s="95" t="n">
        <v>212720.158757741</v>
      </c>
      <c r="K34" s="95" t="n">
        <v>206338.553995009</v>
      </c>
      <c r="L34" s="35" t="n">
        <f aca="false">H34-I34</f>
        <v>696279.931003083</v>
      </c>
      <c r="M34" s="35" t="n">
        <f aca="false">J34-K34</f>
        <v>6381.60476273228</v>
      </c>
      <c r="N34" s="95" t="n">
        <v>3134749.69871546</v>
      </c>
      <c r="O34" s="5"/>
      <c r="P34" s="5"/>
      <c r="Q34" s="35" t="n">
        <f aca="false">I34*5.5017049523</f>
        <v>91465925.4178266</v>
      </c>
      <c r="R34" s="35"/>
      <c r="S34" s="35"/>
      <c r="T34" s="5"/>
      <c r="U34" s="5"/>
      <c r="V34" s="35" t="n">
        <f aca="false">K34*5.5017049523</f>
        <v>1135213.84436476</v>
      </c>
      <c r="W34" s="35" t="n">
        <f aca="false">M34*5.5017049523</f>
        <v>35109.7065267455</v>
      </c>
      <c r="X34" s="35" t="n">
        <f aca="false">N34*5.1890047538+L34*5.5017049523</f>
        <v>20096957.8331944</v>
      </c>
      <c r="Y34" s="35" t="n">
        <f aca="false">N34*5.1890047538</f>
        <v>16266231.0886076</v>
      </c>
      <c r="Z34" s="35" t="n">
        <f aca="false">L34*5.5017049523</f>
        <v>3830726.74458676</v>
      </c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17566513.508798</v>
      </c>
      <c r="G35" s="97" t="n">
        <v>16861189.399104</v>
      </c>
      <c r="H35" s="42" t="n">
        <f aca="false">F35-J35</f>
        <v>17329579.6596161</v>
      </c>
      <c r="I35" s="42" t="n">
        <f aca="false">G35-K35</f>
        <v>16631363.5653975</v>
      </c>
      <c r="J35" s="97" t="n">
        <v>236933.849181914</v>
      </c>
      <c r="K35" s="97" t="n">
        <v>229825.833706456</v>
      </c>
      <c r="L35" s="42" t="n">
        <f aca="false">H35-I35</f>
        <v>698216.094218524</v>
      </c>
      <c r="M35" s="42" t="n">
        <f aca="false">J35-K35</f>
        <v>7108.01547545745</v>
      </c>
      <c r="N35" s="97" t="n">
        <v>2451405.18583389</v>
      </c>
      <c r="O35" s="7"/>
      <c r="P35" s="7"/>
      <c r="Q35" s="42" t="n">
        <f aca="false">I35*5.5017049523</f>
        <v>91500855.2912494</v>
      </c>
      <c r="R35" s="42"/>
      <c r="S35" s="42"/>
      <c r="T35" s="7"/>
      <c r="U35" s="7"/>
      <c r="V35" s="42" t="n">
        <f aca="false">K35*5.5017049523</f>
        <v>1264433.92746929</v>
      </c>
      <c r="W35" s="42" t="n">
        <f aca="false">M35*5.5017049523</f>
        <v>39106.2039423493</v>
      </c>
      <c r="X35" s="42" t="n">
        <f aca="false">N35*5.1890047538+L35*5.5017049523</f>
        <v>16561732.1061197</v>
      </c>
      <c r="Y35" s="42" t="n">
        <f aca="false">N35*5.1890047538</f>
        <v>12720353.162782</v>
      </c>
      <c r="Z35" s="42" t="n">
        <f aca="false">L35*5.5017049523</f>
        <v>3841378.94333762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17567206.3186483</v>
      </c>
      <c r="G36" s="97" t="n">
        <v>16859682.6816111</v>
      </c>
      <c r="H36" s="42" t="n">
        <f aca="false">F36-J36</f>
        <v>17299488.8090029</v>
      </c>
      <c r="I36" s="42" t="n">
        <f aca="false">G36-K36</f>
        <v>16599996.6972551</v>
      </c>
      <c r="J36" s="97" t="n">
        <v>267717.509645372</v>
      </c>
      <c r="K36" s="97" t="n">
        <v>259685.984356011</v>
      </c>
      <c r="L36" s="42" t="n">
        <f aca="false">H36-I36</f>
        <v>699492.111747803</v>
      </c>
      <c r="M36" s="42" t="n">
        <f aca="false">J36-K36</f>
        <v>8031.52528936113</v>
      </c>
      <c r="N36" s="97" t="n">
        <v>2372365.84616262</v>
      </c>
      <c r="O36" s="7"/>
      <c r="P36" s="7"/>
      <c r="Q36" s="42" t="n">
        <f aca="false">I36*5.5017049523</f>
        <v>91328284.037452</v>
      </c>
      <c r="R36" s="42"/>
      <c r="S36" s="42"/>
      <c r="T36" s="7"/>
      <c r="U36" s="7"/>
      <c r="V36" s="42" t="n">
        <f aca="false">K36*5.5017049523</f>
        <v>1428715.66617437</v>
      </c>
      <c r="W36" s="42" t="n">
        <f aca="false">M36*5.5017049523</f>
        <v>44187.0824590008</v>
      </c>
      <c r="X36" s="42" t="n">
        <f aca="false">N36*5.1890047538+L36*5.5017049523</f>
        <v>16158616.8687882</v>
      </c>
      <c r="Y36" s="42" t="n">
        <f aca="false">N36*5.1890047538</f>
        <v>12310217.6534906</v>
      </c>
      <c r="Z36" s="42" t="n">
        <f aca="false">L36*5.5017049523</f>
        <v>3848399.21529767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18021200.8981447</v>
      </c>
      <c r="G37" s="97" t="n">
        <v>17294182.986938</v>
      </c>
      <c r="H37" s="42" t="n">
        <f aca="false">F37-J37</f>
        <v>17726691.4871581</v>
      </c>
      <c r="I37" s="42" t="n">
        <f aca="false">G37-K37</f>
        <v>17008508.8582811</v>
      </c>
      <c r="J37" s="97" t="n">
        <v>294509.410986564</v>
      </c>
      <c r="K37" s="97" t="n">
        <v>285674.128656968</v>
      </c>
      <c r="L37" s="42" t="n">
        <f aca="false">H37-I37</f>
        <v>718182.628877081</v>
      </c>
      <c r="M37" s="42" t="n">
        <f aca="false">J37-K37</f>
        <v>8835.28232959687</v>
      </c>
      <c r="N37" s="97" t="n">
        <v>2367552.00121013</v>
      </c>
      <c r="O37" s="7"/>
      <c r="P37" s="7"/>
      <c r="Q37" s="42" t="n">
        <f aca="false">I37*5.5017049523</f>
        <v>93575797.4168433</v>
      </c>
      <c r="R37" s="42"/>
      <c r="S37" s="42"/>
      <c r="T37" s="7"/>
      <c r="U37" s="7"/>
      <c r="V37" s="42" t="n">
        <f aca="false">K37*5.5017049523</f>
        <v>1571694.76837603</v>
      </c>
      <c r="W37" s="42" t="n">
        <f aca="false">M37*5.5017049523</f>
        <v>48609.1165477118</v>
      </c>
      <c r="X37" s="42" t="n">
        <f aca="false">N37*5.1890047538+L37*5.5017049523</f>
        <v>16236467.5150969</v>
      </c>
      <c r="Y37" s="42" t="n">
        <f aca="false">N37*5.1890047538</f>
        <v>12285238.5891481</v>
      </c>
      <c r="Z37" s="42" t="n">
        <f aca="false">L37*5.5017049523</f>
        <v>3951228.92594887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19220954.4992277</v>
      </c>
      <c r="G38" s="95" t="n">
        <v>18443289.2705942</v>
      </c>
      <c r="H38" s="35" t="n">
        <f aca="false">F38-J38</f>
        <v>18888026.7056459</v>
      </c>
      <c r="I38" s="35" t="n">
        <f aca="false">G38-K38</f>
        <v>18120349.3108198</v>
      </c>
      <c r="J38" s="95" t="n">
        <v>332927.793581793</v>
      </c>
      <c r="K38" s="95" t="n">
        <v>322939.959774339</v>
      </c>
      <c r="L38" s="35" t="n">
        <f aca="false">H38-I38</f>
        <v>767677.394826062</v>
      </c>
      <c r="M38" s="35" t="n">
        <f aca="false">J38-K38</f>
        <v>9987.83380745375</v>
      </c>
      <c r="N38" s="95" t="n">
        <v>2874600.89991875</v>
      </c>
      <c r="O38" s="5"/>
      <c r="P38" s="5"/>
      <c r="Q38" s="35" t="n">
        <f aca="false">I38*5.5017049523</f>
        <v>99692815.5407434</v>
      </c>
      <c r="R38" s="35"/>
      <c r="S38" s="35"/>
      <c r="T38" s="5"/>
      <c r="U38" s="5"/>
      <c r="V38" s="35" t="n">
        <f aca="false">K38*5.5017049523</f>
        <v>1776720.37598604</v>
      </c>
      <c r="W38" s="35" t="n">
        <f aca="false">M38*5.5017049523</f>
        <v>54950.1147212176</v>
      </c>
      <c r="X38" s="35" t="n">
        <f aca="false">N38*5.1890047538+L38*5.5017049523</f>
        <v>19139852.2598394</v>
      </c>
      <c r="Y38" s="35" t="n">
        <f aca="false">N38*5.1890047538</f>
        <v>14916317.7349561</v>
      </c>
      <c r="Z38" s="35" t="n">
        <f aca="false">L38*5.5017049523</f>
        <v>4223534.52488331</v>
      </c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19137912.1123714</v>
      </c>
      <c r="G39" s="97" t="n">
        <v>18361924.2330896</v>
      </c>
      <c r="H39" s="42" t="n">
        <f aca="false">F39-J39</f>
        <v>18786229.1749889</v>
      </c>
      <c r="I39" s="42" t="n">
        <f aca="false">G39-K39</f>
        <v>18020791.7838285</v>
      </c>
      <c r="J39" s="97" t="n">
        <v>351682.937382565</v>
      </c>
      <c r="K39" s="97" t="n">
        <v>341132.449261088</v>
      </c>
      <c r="L39" s="42" t="n">
        <f aca="false">H39-I39</f>
        <v>765437.391160369</v>
      </c>
      <c r="M39" s="42" t="n">
        <f aca="false">J39-K39</f>
        <v>10550.488121477</v>
      </c>
      <c r="N39" s="97" t="n">
        <v>2563680.99701411</v>
      </c>
      <c r="O39" s="7"/>
      <c r="P39" s="7"/>
      <c r="Q39" s="42" t="n">
        <f aca="false">I39*5.5017049523</f>
        <v>99145079.4014563</v>
      </c>
      <c r="R39" s="42"/>
      <c r="S39" s="42"/>
      <c r="T39" s="7"/>
      <c r="U39" s="7"/>
      <c r="V39" s="42" t="n">
        <f aca="false">K39*5.5017049523</f>
        <v>1876810.08548996</v>
      </c>
      <c r="W39" s="42" t="n">
        <f aca="false">M39*5.5017049523</f>
        <v>58045.6727471121</v>
      </c>
      <c r="X39" s="42" t="n">
        <f aca="false">N39*5.1890047538+L39*5.5017049523</f>
        <v>17514163.5663555</v>
      </c>
      <c r="Y39" s="42" t="n">
        <f aca="false">N39*5.1890047538</f>
        <v>13302952.8807329</v>
      </c>
      <c r="Z39" s="42" t="n">
        <f aca="false">L39*5.5017049523</f>
        <v>4211210.68562259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19375451.8901307</v>
      </c>
      <c r="G40" s="97" t="n">
        <v>18589160.3049799</v>
      </c>
      <c r="H40" s="42" t="n">
        <f aca="false">F40-J40</f>
        <v>18995105.9741653</v>
      </c>
      <c r="I40" s="42" t="n">
        <f aca="false">G40-K40</f>
        <v>18220224.7664934</v>
      </c>
      <c r="J40" s="97" t="n">
        <v>380345.915965469</v>
      </c>
      <c r="K40" s="97" t="n">
        <v>368935.538486504</v>
      </c>
      <c r="L40" s="42" t="n">
        <f aca="false">H40-I40</f>
        <v>774881.207671911</v>
      </c>
      <c r="M40" s="42" t="n">
        <f aca="false">J40-K40</f>
        <v>11410.377478964</v>
      </c>
      <c r="N40" s="97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62776.5302836289</v>
      </c>
      <c r="X40" s="42" t="n">
        <f aca="false">N40*5.1890047538+L40*5.5017049523</f>
        <v>17015053.2939569</v>
      </c>
      <c r="Y40" s="42" t="n">
        <f aca="false">N40*5.1890047538</f>
        <v>12751885.5162641</v>
      </c>
      <c r="Z40" s="42" t="n">
        <f aca="false">L40*5.5017049523</f>
        <v>4263167.77769276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19717095.2225442</v>
      </c>
      <c r="G41" s="97" t="n">
        <v>18915230.0770992</v>
      </c>
      <c r="H41" s="42" t="n">
        <f aca="false">F41-J41</f>
        <v>19304610.7438461</v>
      </c>
      <c r="I41" s="42" t="n">
        <f aca="false">G41-K41</f>
        <v>18515120.132762</v>
      </c>
      <c r="J41" s="97" t="n">
        <v>412484.478698101</v>
      </c>
      <c r="K41" s="97" t="n">
        <v>400109.944337158</v>
      </c>
      <c r="L41" s="42" t="n">
        <f aca="false">H41-I41</f>
        <v>789490.611084066</v>
      </c>
      <c r="M41" s="42" t="n">
        <f aca="false">J41-K41</f>
        <v>12374.5343609431</v>
      </c>
      <c r="N41" s="97" t="n">
        <v>2511931.7889195</v>
      </c>
      <c r="O41" s="7"/>
      <c r="P41" s="7"/>
      <c r="Q41" s="42" t="n">
        <f aca="false">I41*5.5017049523</f>
        <v>101864728.126846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68081.036976007</v>
      </c>
      <c r="X41" s="42" t="n">
        <f aca="false">N41*5.1890047538+L41*5.5017049523</f>
        <v>17377970.3987202</v>
      </c>
      <c r="Y41" s="42" t="n">
        <f aca="false">N41*5.1890047538</f>
        <v>13034425.9939246</v>
      </c>
      <c r="Z41" s="42" t="n">
        <f aca="false">L41*5.5017049523</f>
        <v>4343544.40479556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20019820.9539772</v>
      </c>
      <c r="G42" s="95" t="n">
        <v>19203657.3116813</v>
      </c>
      <c r="H42" s="35" t="n">
        <f aca="false">F42-J42</f>
        <v>19592991.6613701</v>
      </c>
      <c r="I42" s="35" t="n">
        <f aca="false">G42-K42</f>
        <v>18789632.8978525</v>
      </c>
      <c r="J42" s="95" t="n">
        <v>426829.292607084</v>
      </c>
      <c r="K42" s="95" t="n">
        <v>414024.413828872</v>
      </c>
      <c r="L42" s="35" t="n">
        <f aca="false">H42-I42</f>
        <v>803358.763517622</v>
      </c>
      <c r="M42" s="35" t="n">
        <f aca="false">J42-K42</f>
        <v>12804.8787782125</v>
      </c>
      <c r="N42" s="95" t="n">
        <v>3035932.30809797</v>
      </c>
      <c r="O42" s="5"/>
      <c r="P42" s="5"/>
      <c r="Q42" s="35" t="n">
        <f aca="false">I42*5.5017049523</f>
        <v>103375016.366014</v>
      </c>
      <c r="R42" s="35"/>
      <c r="S42" s="35"/>
      <c r="T42" s="5"/>
      <c r="U42" s="5"/>
      <c r="V42" s="35" t="n">
        <f aca="false">K42*5.5017049523</f>
        <v>2277840.16793541</v>
      </c>
      <c r="W42" s="35" t="n">
        <f aca="false">M42*5.5017049523</f>
        <v>70448.6649876927</v>
      </c>
      <c r="X42" s="35" t="n">
        <f aca="false">N42*5.1890047538+L42*5.5017049523</f>
        <v>20173310.0666539</v>
      </c>
      <c r="Y42" s="35" t="n">
        <f aca="false">N42*5.1890047538</f>
        <v>15753467.1789354</v>
      </c>
      <c r="Z42" s="35" t="n">
        <f aca="false">L42*5.5017049523</f>
        <v>4419842.88771851</v>
      </c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20328567.3378606</v>
      </c>
      <c r="G43" s="97" t="n">
        <v>19497571.4551098</v>
      </c>
      <c r="H43" s="42" t="n">
        <f aca="false">F43-J43</f>
        <v>19871347.0441366</v>
      </c>
      <c r="I43" s="42" t="n">
        <f aca="false">G43-K43</f>
        <v>19054067.7701975</v>
      </c>
      <c r="J43" s="97" t="n">
        <v>457220.293724009</v>
      </c>
      <c r="K43" s="97" t="n">
        <v>443503.684912289</v>
      </c>
      <c r="L43" s="42" t="n">
        <f aca="false">H43-I43</f>
        <v>817279.273939073</v>
      </c>
      <c r="M43" s="42" t="n">
        <f aca="false">J43-K43</f>
        <v>13716.6088117201</v>
      </c>
      <c r="N43" s="97" t="n">
        <v>2523170.36195078</v>
      </c>
      <c r="O43" s="7"/>
      <c r="P43" s="7"/>
      <c r="Q43" s="42" t="n">
        <f aca="false">I43*5.5017049523</f>
        <v>104829859.012755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75464.7346282023</v>
      </c>
      <c r="X43" s="42" t="n">
        <f aca="false">N43*5.1890047538+L43*5.5017049523</f>
        <v>17589172.4316526</v>
      </c>
      <c r="Y43" s="42" t="n">
        <f aca="false">N43*5.1890047538</f>
        <v>13092743.0028099</v>
      </c>
      <c r="Z43" s="42" t="n">
        <f aca="false">L43*5.5017049523</f>
        <v>4496429.42884275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20697879.9707583</v>
      </c>
      <c r="G44" s="97" t="n">
        <v>19850363.7586271</v>
      </c>
      <c r="H44" s="42" t="n">
        <f aca="false">F44-J44</f>
        <v>20202444.6787006</v>
      </c>
      <c r="I44" s="42" t="n">
        <f aca="false">G44-K44</f>
        <v>19369791.5253312</v>
      </c>
      <c r="J44" s="97" t="n">
        <v>495435.29205767</v>
      </c>
      <c r="K44" s="97" t="n">
        <v>480572.23329594</v>
      </c>
      <c r="L44" s="42" t="n">
        <f aca="false">H44-I44</f>
        <v>832653.153369486</v>
      </c>
      <c r="M44" s="42" t="n">
        <f aca="false">J44-K44</f>
        <v>14863.0587617301</v>
      </c>
      <c r="N44" s="97" t="n">
        <v>2507294.1238149</v>
      </c>
      <c r="O44" s="7"/>
      <c r="P44" s="7"/>
      <c r="Q44" s="42" t="n">
        <f aca="false">I44*5.5017049523</f>
        <v>106566877.959933</v>
      </c>
      <c r="R44" s="42"/>
      <c r="S44" s="42"/>
      <c r="T44" s="7"/>
      <c r="U44" s="7"/>
      <c r="V44" s="42" t="n">
        <f aca="false">K44*5.5017049523</f>
        <v>2643966.63586214</v>
      </c>
      <c r="W44" s="42" t="n">
        <f aca="false">M44*5.5017049523</f>
        <v>81772.1639957364</v>
      </c>
      <c r="X44" s="42" t="n">
        <f aca="false">N44*5.1890047538+L44*5.5017049523</f>
        <v>17591373.1050915</v>
      </c>
      <c r="Y44" s="42" t="n">
        <f aca="false">N44*5.1890047538</f>
        <v>13010361.1276504</v>
      </c>
      <c r="Z44" s="42" t="n">
        <f aca="false">L44*5.5017049523</f>
        <v>4581011.97744111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21035266.0170996</v>
      </c>
      <c r="G45" s="97" t="n">
        <v>20172151.1153414</v>
      </c>
      <c r="H45" s="42" t="n">
        <f aca="false">F45-J45</f>
        <v>20506058.6901422</v>
      </c>
      <c r="I45" s="42" t="n">
        <f aca="false">G45-K45</f>
        <v>19658820.0081928</v>
      </c>
      <c r="J45" s="97" t="n">
        <v>529207.32695734</v>
      </c>
      <c r="K45" s="97" t="n">
        <v>513331.10714862</v>
      </c>
      <c r="L45" s="42" t="n">
        <f aca="false">H45-I45</f>
        <v>847238.68194947</v>
      </c>
      <c r="M45" s="42" t="n">
        <f aca="false">J45-K45</f>
        <v>15876.2198087202</v>
      </c>
      <c r="N45" s="97" t="n">
        <v>2542543.12510888</v>
      </c>
      <c r="O45" s="7"/>
      <c r="P45" s="7"/>
      <c r="Q45" s="42" t="n">
        <f aca="false">I45*5.5017049523</f>
        <v>108157027.395448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87346.2771454391</v>
      </c>
      <c r="X45" s="42" t="n">
        <f aca="false">N45*5.1890047538+L45*5.5017049523</f>
        <v>17854525.615193</v>
      </c>
      <c r="Y45" s="42" t="n">
        <f aca="false">N45*5.1890047538</f>
        <v>13193268.3629315</v>
      </c>
      <c r="Z45" s="42" t="n">
        <f aca="false">L45*5.5017049523</f>
        <v>4661257.25226153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21267763.7008787</v>
      </c>
      <c r="G46" s="95" t="n">
        <v>20393354.6992749</v>
      </c>
      <c r="H46" s="35" t="n">
        <f aca="false">F46-J46</f>
        <v>20715872.6696048</v>
      </c>
      <c r="I46" s="35" t="n">
        <f aca="false">G46-K46</f>
        <v>19858020.3989392</v>
      </c>
      <c r="J46" s="95" t="n">
        <v>551891.031273893</v>
      </c>
      <c r="K46" s="95" t="n">
        <v>535334.300335677</v>
      </c>
      <c r="L46" s="35" t="n">
        <f aca="false">H46-I46</f>
        <v>857852.270665631</v>
      </c>
      <c r="M46" s="35" t="n">
        <f aca="false">J46-K46</f>
        <v>16556.7309382167</v>
      </c>
      <c r="N46" s="95" t="n">
        <v>3136039.9149915</v>
      </c>
      <c r="O46" s="5"/>
      <c r="P46" s="5"/>
      <c r="Q46" s="35" t="n">
        <f aca="false">I46*5.5017049523</f>
        <v>109252969.171718</v>
      </c>
      <c r="R46" s="35"/>
      <c r="S46" s="35"/>
      <c r="T46" s="5"/>
      <c r="U46" s="5"/>
      <c r="V46" s="35" t="n">
        <f aca="false">K46*5.5017049523</f>
        <v>2945251.37129285</v>
      </c>
      <c r="W46" s="35" t="n">
        <f aca="false">M46*5.5017049523</f>
        <v>91090.2485966853</v>
      </c>
      <c r="X46" s="35" t="n">
        <f aca="false">N46*5.1890047538+L46*5.5017049523</f>
        <v>20992576.1128603</v>
      </c>
      <c r="Y46" s="35" t="n">
        <f aca="false">N46*5.1890047538</f>
        <v>16272926.0269974</v>
      </c>
      <c r="Z46" s="35" t="n">
        <f aca="false">L46*5.5017049523</f>
        <v>4719650.0858629</v>
      </c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21471230.2348039</v>
      </c>
      <c r="G47" s="97" t="n">
        <v>20587199.5862265</v>
      </c>
      <c r="H47" s="42" t="n">
        <f aca="false">F47-J47</f>
        <v>20903752.4714591</v>
      </c>
      <c r="I47" s="42" t="n">
        <f aca="false">G47-K47</f>
        <v>20036746.1557821</v>
      </c>
      <c r="J47" s="97" t="n">
        <v>567477.763344804</v>
      </c>
      <c r="K47" s="97" t="n">
        <v>550453.43044446</v>
      </c>
      <c r="L47" s="42" t="n">
        <f aca="false">H47-I47</f>
        <v>867006.315677036</v>
      </c>
      <c r="M47" s="42" t="n">
        <f aca="false">J47-K47</f>
        <v>17024.3329003443</v>
      </c>
      <c r="N47" s="97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93662.8566274279</v>
      </c>
      <c r="X47" s="42" t="n">
        <f aca="false">N47*5.1890047538+L47*5.5017049523</f>
        <v>18087556.8036976</v>
      </c>
      <c r="Y47" s="42" t="n">
        <f aca="false">N47*5.1890047538</f>
        <v>13317543.8630619</v>
      </c>
      <c r="Z47" s="42" t="n">
        <f aca="false">L47*5.5017049523</f>
        <v>4770012.94063572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21689705.0448875</v>
      </c>
      <c r="G48" s="97" t="n">
        <v>20795017.8196831</v>
      </c>
      <c r="H48" s="42" t="n">
        <f aca="false">F48-J48</f>
        <v>21096440.340841</v>
      </c>
      <c r="I48" s="42" t="n">
        <f aca="false">G48-K48</f>
        <v>20219551.056758</v>
      </c>
      <c r="J48" s="97" t="n">
        <v>593264.704046461</v>
      </c>
      <c r="K48" s="97" t="n">
        <v>575466.762925067</v>
      </c>
      <c r="L48" s="42" t="n">
        <f aca="false">H48-I48</f>
        <v>876889.284082994</v>
      </c>
      <c r="M48" s="42" t="n">
        <f aca="false">J48-K48</f>
        <v>17797.9411213938</v>
      </c>
      <c r="N48" s="97" t="n">
        <v>2518916.66907822</v>
      </c>
      <c r="O48" s="7"/>
      <c r="P48" s="7"/>
      <c r="Q48" s="42" t="n">
        <f aca="false">I48*5.5017049523</f>
        <v>111242004.182248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97919.0208083162</v>
      </c>
      <c r="X48" s="42" t="n">
        <f aca="false">N48*5.1890047538+L48*5.5017049523</f>
        <v>17895056.6871312</v>
      </c>
      <c r="Y48" s="42" t="n">
        <f aca="false">N48*5.1890047538</f>
        <v>13070670.570273</v>
      </c>
      <c r="Z48" s="42" t="n">
        <f aca="false">L48*5.5017049523</f>
        <v>4824386.11685821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21870212.4956019</v>
      </c>
      <c r="G49" s="97" t="n">
        <v>20966285.9603453</v>
      </c>
      <c r="H49" s="42" t="n">
        <f aca="false">F49-J49</f>
        <v>21253626.3411021</v>
      </c>
      <c r="I49" s="42" t="n">
        <f aca="false">G49-K49</f>
        <v>20368197.3904805</v>
      </c>
      <c r="J49" s="97" t="n">
        <v>616586.154499775</v>
      </c>
      <c r="K49" s="97" t="n">
        <v>598088.569864782</v>
      </c>
      <c r="L49" s="42" t="n">
        <f aca="false">H49-I49</f>
        <v>885428.950621646</v>
      </c>
      <c r="M49" s="42" t="n">
        <f aca="false">J49-K49</f>
        <v>18497.5846349933</v>
      </c>
      <c r="N49" s="97" t="n">
        <v>2567891.51036505</v>
      </c>
      <c r="O49" s="7"/>
      <c r="P49" s="7"/>
      <c r="Q49" s="42" t="n">
        <f aca="false">I49*5.5017049523</f>
        <v>112059812.45263</v>
      </c>
      <c r="R49" s="42"/>
      <c r="S49" s="42"/>
      <c r="T49" s="7"/>
      <c r="U49" s="7"/>
      <c r="V49" s="42" t="n">
        <f aca="false">K49*5.5017049523</f>
        <v>3290506.84673909</v>
      </c>
      <c r="W49" s="42" t="n">
        <f aca="false">M49*5.5017049523</f>
        <v>101768.252991931</v>
      </c>
      <c r="X49" s="42" t="n">
        <f aca="false">N49*5.1890047538+L49*5.5017049523</f>
        <v>18196170.0970718</v>
      </c>
      <c r="Y49" s="42" t="n">
        <f aca="false">N49*5.1890047538</f>
        <v>13324801.2545269</v>
      </c>
      <c r="Z49" s="42" t="n">
        <f aca="false">L49*5.5017049523</f>
        <v>4871368.8425449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22164344.6442903</v>
      </c>
      <c r="G50" s="95" t="n">
        <v>21245573.0968632</v>
      </c>
      <c r="H50" s="35" t="n">
        <f aca="false">F50-J50</f>
        <v>21519692.6444749</v>
      </c>
      <c r="I50" s="35" t="n">
        <f aca="false">G50-K50</f>
        <v>20620260.6570422</v>
      </c>
      <c r="J50" s="95" t="n">
        <v>644651.999815435</v>
      </c>
      <c r="K50" s="95" t="n">
        <v>625312.439820971</v>
      </c>
      <c r="L50" s="35" t="n">
        <f aca="false">H50-I50</f>
        <v>899431.987432674</v>
      </c>
      <c r="M50" s="35" t="n">
        <f aca="false">J50-K50</f>
        <v>19339.5599944632</v>
      </c>
      <c r="N50" s="95" t="n">
        <v>3100828.47338878</v>
      </c>
      <c r="O50" s="5"/>
      <c r="P50" s="5"/>
      <c r="Q50" s="35" t="n">
        <f aca="false">I50*5.5017049523</f>
        <v>113446590.174566</v>
      </c>
      <c r="R50" s="35"/>
      <c r="S50" s="35"/>
      <c r="T50" s="5"/>
      <c r="U50" s="5"/>
      <c r="V50" s="35" t="n">
        <f aca="false">K50*5.5017049523</f>
        <v>3440284.54689783</v>
      </c>
      <c r="W50" s="35" t="n">
        <f aca="false">M50*5.5017049523</f>
        <v>106400.552996841</v>
      </c>
      <c r="X50" s="35" t="n">
        <f aca="false">N50*5.1890047538+L50*5.5017049523</f>
        <v>21038623.1086481</v>
      </c>
      <c r="Y50" s="35" t="n">
        <f aca="false">N50*5.1890047538</f>
        <v>16090213.6891328</v>
      </c>
      <c r="Z50" s="35" t="n">
        <f aca="false">L50*5.5017049523</f>
        <v>4948409.41951537</v>
      </c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22444592.1175392</v>
      </c>
      <c r="G51" s="97" t="n">
        <v>21511913.6873536</v>
      </c>
      <c r="H51" s="42" t="n">
        <f aca="false">F51-J51</f>
        <v>21770751.6171527</v>
      </c>
      <c r="I51" s="42" t="n">
        <f aca="false">G51-K51</f>
        <v>20858288.4019788</v>
      </c>
      <c r="J51" s="97" t="n">
        <v>673840.500386429</v>
      </c>
      <c r="K51" s="97" t="n">
        <v>653625.285374836</v>
      </c>
      <c r="L51" s="42" t="n">
        <f aca="false">H51-I51</f>
        <v>912463.215173934</v>
      </c>
      <c r="M51" s="42" t="n">
        <f aca="false">J51-K51</f>
        <v>20215.2150115928</v>
      </c>
      <c r="N51" s="97" t="n">
        <v>2565715.25019184</v>
      </c>
      <c r="O51" s="7"/>
      <c r="P51" s="7"/>
      <c r="Q51" s="42" t="n">
        <f aca="false">I51*5.5017049523</f>
        <v>114756148.597668</v>
      </c>
      <c r="R51" s="42"/>
      <c r="S51" s="42"/>
      <c r="T51" s="7"/>
      <c r="U51" s="7"/>
      <c r="V51" s="42" t="n">
        <f aca="false">K51*5.5017049523</f>
        <v>3596053.46949524</v>
      </c>
      <c r="W51" s="42" t="n">
        <f aca="false">M51*5.5017049523</f>
        <v>111218.14854109</v>
      </c>
      <c r="X51" s="42" t="n">
        <f aca="false">N51*5.1890047538+L51*5.5017049523</f>
        <v>18333612.0198566</v>
      </c>
      <c r="Y51" s="42" t="n">
        <f aca="false">N51*5.1890047538</f>
        <v>13313508.6301426</v>
      </c>
      <c r="Z51" s="42" t="n">
        <f aca="false">L51*5.5017049523</f>
        <v>5020103.38971401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22728072.4642365</v>
      </c>
      <c r="G52" s="97" t="n">
        <v>21782221.7765277</v>
      </c>
      <c r="H52" s="42" t="n">
        <f aca="false">F52-J52</f>
        <v>22022558.4676986</v>
      </c>
      <c r="I52" s="42" t="n">
        <f aca="false">G52-K52</f>
        <v>21097873.1998859</v>
      </c>
      <c r="J52" s="97" t="n">
        <v>705513.996537867</v>
      </c>
      <c r="K52" s="97" t="n">
        <v>684348.576641731</v>
      </c>
      <c r="L52" s="42" t="n">
        <f aca="false">H52-I52</f>
        <v>924685.267812677</v>
      </c>
      <c r="M52" s="42" t="n">
        <f aca="false">J52-K52</f>
        <v>21165.419896136</v>
      </c>
      <c r="N52" s="97" t="n">
        <v>2545484.92928164</v>
      </c>
      <c r="O52" s="7"/>
      <c r="P52" s="7"/>
      <c r="Q52" s="42" t="n">
        <f aca="false">I52*5.5017049523</f>
        <v>116074273.46681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18295878.9160125</v>
      </c>
      <c r="Y52" s="42" t="n">
        <f aca="false">N52*5.1890047538</f>
        <v>13208533.3987687</v>
      </c>
      <c r="Z52" s="42" t="n">
        <f aca="false">L52*5.5017049523</f>
        <v>5087345.51724386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22976734.638707</v>
      </c>
      <c r="G53" s="97" t="n">
        <v>22018897.5856295</v>
      </c>
      <c r="H53" s="42" t="n">
        <f aca="false">F53-J53</f>
        <v>22202611.3810064</v>
      </c>
      <c r="I53" s="42" t="n">
        <f aca="false">G53-K53</f>
        <v>21267998.02566</v>
      </c>
      <c r="J53" s="97" t="n">
        <v>774123.257700563</v>
      </c>
      <c r="K53" s="97" t="n">
        <v>750899.559969547</v>
      </c>
      <c r="L53" s="42" t="n">
        <f aca="false">H53-I53</f>
        <v>934613.355346471</v>
      </c>
      <c r="M53" s="42" t="n">
        <f aca="false">J53-K53</f>
        <v>23223.6977310169</v>
      </c>
      <c r="N53" s="97" t="n">
        <v>2604623.11034952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127769.932817454</v>
      </c>
      <c r="X53" s="42" t="n">
        <f aca="false">N53*5.1890047538+L53*5.5017049523</f>
        <v>18657368.6270564</v>
      </c>
      <c r="Y53" s="42" t="n">
        <f aca="false">N53*5.1890047538</f>
        <v>13515401.701461</v>
      </c>
      <c r="Z53" s="42" t="n">
        <f aca="false">L53*5.5017049523</f>
        <v>5141966.9255954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23237949.3931347</v>
      </c>
      <c r="G54" s="95" t="n">
        <v>22267505.4792235</v>
      </c>
      <c r="H54" s="35" t="n">
        <f aca="false">F54-J54</f>
        <v>22400231.266419</v>
      </c>
      <c r="I54" s="35" t="n">
        <f aca="false">G54-K54</f>
        <v>21454918.8963093</v>
      </c>
      <c r="J54" s="95" t="n">
        <v>837718.126715648</v>
      </c>
      <c r="K54" s="95" t="n">
        <v>812586.582914179</v>
      </c>
      <c r="L54" s="35" t="n">
        <f aca="false">H54-I54</f>
        <v>945312.370109748</v>
      </c>
      <c r="M54" s="35" t="n">
        <f aca="false">J54-K54</f>
        <v>25131.5438014696</v>
      </c>
      <c r="N54" s="95" t="n">
        <v>3180546.33599003</v>
      </c>
      <c r="O54" s="5"/>
      <c r="P54" s="5"/>
      <c r="Q54" s="35" t="n">
        <f aca="false">I54*5.5017049523</f>
        <v>118038633.54302</v>
      </c>
      <c r="R54" s="35"/>
      <c r="S54" s="35"/>
      <c r="T54" s="5"/>
      <c r="U54" s="5"/>
      <c r="V54" s="35" t="n">
        <f aca="false">K54*5.5017049523</f>
        <v>4470611.62739147</v>
      </c>
      <c r="W54" s="35" t="n">
        <f aca="false">M54*5.5017049523</f>
        <v>138266.33899149</v>
      </c>
      <c r="X54" s="35" t="n">
        <f aca="false">N54*5.1890047538+L54*5.5017049523</f>
        <v>21704699.8052367</v>
      </c>
      <c r="Y54" s="35" t="n">
        <f aca="false">N54*5.1890047538</f>
        <v>16503870.0571335</v>
      </c>
      <c r="Z54" s="35" t="n">
        <f aca="false">L54*5.5017049523</f>
        <v>5200829.74810325</v>
      </c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23474012.3246451</v>
      </c>
      <c r="G55" s="97" t="n">
        <v>22491882.9682503</v>
      </c>
      <c r="H55" s="42" t="n">
        <f aca="false">F55-J55</f>
        <v>22547670.9672391</v>
      </c>
      <c r="I55" s="42" t="n">
        <f aca="false">G55-K55</f>
        <v>21593331.8515665</v>
      </c>
      <c r="J55" s="97" t="n">
        <v>926341.357405989</v>
      </c>
      <c r="K55" s="97" t="n">
        <v>898551.11668381</v>
      </c>
      <c r="L55" s="42" t="n">
        <f aca="false">H55-I55</f>
        <v>954339.115672689</v>
      </c>
      <c r="M55" s="42" t="n">
        <f aca="false">J55-K55</f>
        <v>27790.2407221795</v>
      </c>
      <c r="N55" s="97" t="n">
        <v>2627222.32554553</v>
      </c>
      <c r="O55" s="7"/>
      <c r="P55" s="7"/>
      <c r="Q55" s="42" t="n">
        <f aca="false">I55*5.5017049523</f>
        <v>118800140.784421</v>
      </c>
      <c r="R55" s="42"/>
      <c r="S55" s="42"/>
      <c r="T55" s="7"/>
      <c r="U55" s="7"/>
      <c r="V55" s="42" t="n">
        <f aca="false">K55*5.5017049523</f>
        <v>4943563.12855401</v>
      </c>
      <c r="W55" s="42" t="n">
        <f aca="false">M55*5.5017049523</f>
        <v>152893.705006824</v>
      </c>
      <c r="X55" s="42" t="n">
        <f aca="false">N55*5.1890047538+L55*5.5017049523</f>
        <v>18883161.3754153</v>
      </c>
      <c r="Y55" s="42" t="n">
        <f aca="false">N55*5.1890047538</f>
        <v>13632669.1365452</v>
      </c>
      <c r="Z55" s="42" t="n">
        <f aca="false">L55*5.5017049523</f>
        <v>5250492.23887004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23637661.218952</v>
      </c>
      <c r="G56" s="97" t="n">
        <v>22647504.8330839</v>
      </c>
      <c r="H56" s="42" t="n">
        <f aca="false">F56-J56</f>
        <v>22655862.8529254</v>
      </c>
      <c r="I56" s="42" t="n">
        <f aca="false">G56-K56</f>
        <v>21695160.4180381</v>
      </c>
      <c r="J56" s="97" t="n">
        <v>981798.366026607</v>
      </c>
      <c r="K56" s="97" t="n">
        <v>952344.415045809</v>
      </c>
      <c r="L56" s="42" t="n">
        <f aca="false">H56-I56</f>
        <v>960702.434887283</v>
      </c>
      <c r="M56" s="42" t="n">
        <f aca="false">J56-K56</f>
        <v>29453.9509807982</v>
      </c>
      <c r="N56" s="97" t="n">
        <v>2598911.77112862</v>
      </c>
      <c r="O56" s="7"/>
      <c r="P56" s="7"/>
      <c r="Q56" s="42" t="n">
        <f aca="false">I56*5.5017049523</f>
        <v>119360371.512863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162046.947975859</v>
      </c>
      <c r="X56" s="42" t="n">
        <f aca="false">N56*5.1890047538+L56*5.5017049523</f>
        <v>18771266.8787992</v>
      </c>
      <c r="Y56" s="42" t="n">
        <f aca="false">N56*5.1890047538</f>
        <v>13485765.5350932</v>
      </c>
      <c r="Z56" s="42" t="n">
        <f aca="false">L56*5.5017049523</f>
        <v>5285501.34370603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23883783.097853</v>
      </c>
      <c r="G57" s="97" t="n">
        <v>22880707.2995242</v>
      </c>
      <c r="H57" s="42" t="n">
        <f aca="false">F57-J57</f>
        <v>22824580.9120212</v>
      </c>
      <c r="I57" s="42" t="n">
        <f aca="false">G57-K57</f>
        <v>21853281.1792673</v>
      </c>
      <c r="J57" s="97" t="n">
        <v>1059202.1858318</v>
      </c>
      <c r="K57" s="97" t="n">
        <v>1027426.12025685</v>
      </c>
      <c r="L57" s="42" t="n">
        <f aca="false">H57-I57</f>
        <v>971299.73275391</v>
      </c>
      <c r="M57" s="42" t="n">
        <f aca="false">J57-K57</f>
        <v>31776.0655749543</v>
      </c>
      <c r="N57" s="97" t="n">
        <v>2642172.21699679</v>
      </c>
      <c r="O57" s="7"/>
      <c r="P57" s="7"/>
      <c r="Q57" s="42" t="n">
        <f aca="false">I57*5.5017049523</f>
        <v>120230305.287979</v>
      </c>
      <c r="R57" s="42"/>
      <c r="S57" s="42"/>
      <c r="T57" s="7"/>
      <c r="U57" s="7"/>
      <c r="V57" s="42" t="n">
        <f aca="false">K57*5.5017049523</f>
        <v>5652595.37393947</v>
      </c>
      <c r="W57" s="42" t="n">
        <f aca="false">M57*5.5017049523</f>
        <v>174822.537338335</v>
      </c>
      <c r="X57" s="42" t="n">
        <f aca="false">N57*5.1890047538+L57*5.5017049523</f>
        <v>19054048.7442145</v>
      </c>
      <c r="Y57" s="42" t="n">
        <f aca="false">N57*5.1890047538</f>
        <v>13710244.1943547</v>
      </c>
      <c r="Z57" s="42" t="n">
        <f aca="false">L57*5.5017049523</f>
        <v>5343804.54985985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24052557.6158868</v>
      </c>
      <c r="G58" s="95" t="n">
        <v>23041534.7718713</v>
      </c>
      <c r="H58" s="35" t="n">
        <f aca="false">F58-J58</f>
        <v>22891771.1735421</v>
      </c>
      <c r="I58" s="35" t="n">
        <f aca="false">G58-K58</f>
        <v>21915571.9227969</v>
      </c>
      <c r="J58" s="95" t="n">
        <v>1160786.44234465</v>
      </c>
      <c r="K58" s="95" t="n">
        <v>1125962.84907431</v>
      </c>
      <c r="L58" s="35" t="n">
        <f aca="false">H58-I58</f>
        <v>976199.250745203</v>
      </c>
      <c r="M58" s="35" t="n">
        <f aca="false">J58-K58</f>
        <v>34823.5932703398</v>
      </c>
      <c r="N58" s="95" t="n">
        <v>3144250.67650774</v>
      </c>
      <c r="O58" s="5"/>
      <c r="P58" s="5"/>
      <c r="Q58" s="35" t="n">
        <f aca="false">I58*5.5017049523</f>
        <v>120573010.580139</v>
      </c>
      <c r="R58" s="35"/>
      <c r="S58" s="35"/>
      <c r="T58" s="5"/>
      <c r="U58" s="5"/>
      <c r="V58" s="35" t="n">
        <f aca="false">K58*5.5017049523</f>
        <v>6194715.38285797</v>
      </c>
      <c r="W58" s="35" t="n">
        <f aca="false">M58*5.5017049523</f>
        <v>191589.135552309</v>
      </c>
      <c r="X58" s="35" t="n">
        <f aca="false">N58*5.1890047538+L58*5.5017049523</f>
        <v>21686291.9597939</v>
      </c>
      <c r="Y58" s="35" t="n">
        <f aca="false">N58*5.1890047538</f>
        <v>16315531.7075375</v>
      </c>
      <c r="Z58" s="35" t="n">
        <f aca="false">L58*5.5017049523</f>
        <v>5370760.25225643</v>
      </c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24233830.3361511</v>
      </c>
      <c r="G59" s="97" t="n">
        <v>23213440.2911471</v>
      </c>
      <c r="H59" s="42" t="n">
        <f aca="false">F59-J59</f>
        <v>22991419.5230562</v>
      </c>
      <c r="I59" s="42" t="n">
        <f aca="false">G59-K59</f>
        <v>22008301.8024451</v>
      </c>
      <c r="J59" s="97" t="n">
        <v>1242410.8130949</v>
      </c>
      <c r="K59" s="97" t="n">
        <v>1205138.48870206</v>
      </c>
      <c r="L59" s="42" t="n">
        <f aca="false">H59-I59</f>
        <v>983117.720611155</v>
      </c>
      <c r="M59" s="42" t="n">
        <f aca="false">J59-K59</f>
        <v>37272.3243928472</v>
      </c>
      <c r="N59" s="97" t="n">
        <v>2520552.45914176</v>
      </c>
      <c r="O59" s="7"/>
      <c r="P59" s="7"/>
      <c r="Q59" s="42" t="n">
        <f aca="false">I59*5.5017049523</f>
        <v>121083183.018225</v>
      </c>
      <c r="R59" s="42"/>
      <c r="S59" s="42"/>
      <c r="T59" s="7"/>
      <c r="U59" s="7"/>
      <c r="V59" s="42" t="n">
        <f aca="false">K59*5.5017049523</f>
        <v>6630316.39149944</v>
      </c>
      <c r="W59" s="42" t="n">
        <f aca="false">M59*5.5017049523</f>
        <v>205061.33169586</v>
      </c>
      <c r="X59" s="42" t="n">
        <f aca="false">N59*5.1890047538+L59*5.5017049523</f>
        <v>18487982.3248692</v>
      </c>
      <c r="Y59" s="42" t="n">
        <f aca="false">N59*5.1890047538</f>
        <v>13079158.6926889</v>
      </c>
      <c r="Z59" s="42" t="n">
        <f aca="false">L59*5.5017049523</f>
        <v>5408823.63218028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24371727.8109303</v>
      </c>
      <c r="G60" s="97" t="n">
        <v>23343691.596961</v>
      </c>
      <c r="H60" s="42" t="n">
        <f aca="false">F60-J60</f>
        <v>23087641.0354138</v>
      </c>
      <c r="I60" s="42" t="n">
        <f aca="false">G60-K60</f>
        <v>22098127.42471</v>
      </c>
      <c r="J60" s="97" t="n">
        <v>1284086.77551651</v>
      </c>
      <c r="K60" s="97" t="n">
        <v>1245564.17225101</v>
      </c>
      <c r="L60" s="42" t="n">
        <f aca="false">H60-I60</f>
        <v>989513.610703859</v>
      </c>
      <c r="M60" s="42" t="n">
        <f aca="false">J60-K60</f>
        <v>38522.6032654955</v>
      </c>
      <c r="N60" s="97" t="n">
        <v>2555578.800153</v>
      </c>
      <c r="O60" s="7"/>
      <c r="P60" s="7"/>
      <c r="Q60" s="42" t="n">
        <f aca="false">I60*5.5017049523</f>
        <v>121577377.089083</v>
      </c>
      <c r="R60" s="42"/>
      <c r="S60" s="42"/>
      <c r="T60" s="7"/>
      <c r="U60" s="7"/>
      <c r="V60" s="42" t="n">
        <f aca="false">K60*5.5017049523</f>
        <v>6852726.57488085</v>
      </c>
      <c r="W60" s="42" t="n">
        <f aca="false">M60*5.5017049523</f>
        <v>211939.997161265</v>
      </c>
      <c r="X60" s="42" t="n">
        <f aca="false">N60*5.1890047538+L60*5.5017049523</f>
        <v>18704922.4750821</v>
      </c>
      <c r="Y60" s="42" t="n">
        <f aca="false">N60*5.1890047538</f>
        <v>13260910.5427044</v>
      </c>
      <c r="Z60" s="42" t="n">
        <f aca="false">L60*5.5017049523</f>
        <v>5444011.93237768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24598706.0506965</v>
      </c>
      <c r="G61" s="97" t="n">
        <v>23559833.1746462</v>
      </c>
      <c r="H61" s="42" t="n">
        <f aca="false">F61-J61</f>
        <v>23249402.2062789</v>
      </c>
      <c r="I61" s="42" t="n">
        <f aca="false">G61-K61</f>
        <v>22251008.4455612</v>
      </c>
      <c r="J61" s="97" t="n">
        <v>1349303.84441755</v>
      </c>
      <c r="K61" s="97" t="n">
        <v>1308824.72908502</v>
      </c>
      <c r="L61" s="42" t="n">
        <f aca="false">H61-I61</f>
        <v>998393.760717712</v>
      </c>
      <c r="M61" s="42" t="n">
        <f aca="false">J61-K61</f>
        <v>40479.1153325262</v>
      </c>
      <c r="N61" s="97" t="n">
        <v>2569659.57211835</v>
      </c>
      <c r="O61" s="7"/>
      <c r="P61" s="7"/>
      <c r="Q61" s="42" t="n">
        <f aca="false">I61*5.5017049523</f>
        <v>122418483.358613</v>
      </c>
      <c r="R61" s="42"/>
      <c r="S61" s="42"/>
      <c r="T61" s="7"/>
      <c r="U61" s="7"/>
      <c r="V61" s="42" t="n">
        <f aca="false">K61*5.5017049523</f>
        <v>7200767.49369976</v>
      </c>
      <c r="W61" s="42" t="n">
        <f aca="false">M61*5.5017049523</f>
        <v>222704.149289682</v>
      </c>
      <c r="X61" s="42" t="n">
        <f aca="false">N61*5.1890047538+L61*5.5017049523</f>
        <v>18826843.6330558</v>
      </c>
      <c r="Y61" s="42" t="n">
        <f aca="false">N61*5.1890047538</f>
        <v>13333975.7353698</v>
      </c>
      <c r="Z61" s="42" t="n">
        <f aca="false">L61*5.5017049523</f>
        <v>5492867.89768606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25001246.750618</v>
      </c>
      <c r="G62" s="95" t="n">
        <v>23940146.4383074</v>
      </c>
      <c r="H62" s="35" t="n">
        <f aca="false">F62-J62</f>
        <v>23588212.3009748</v>
      </c>
      <c r="I62" s="35" t="n">
        <f aca="false">G62-K62</f>
        <v>22569503.0221534</v>
      </c>
      <c r="J62" s="95" t="n">
        <v>1413034.4496432</v>
      </c>
      <c r="K62" s="95" t="n">
        <v>1370643.41615391</v>
      </c>
      <c r="L62" s="35" t="n">
        <f aca="false">H62-I62</f>
        <v>1018709.27882132</v>
      </c>
      <c r="M62" s="35" t="n">
        <f aca="false">J62-K62</f>
        <v>42391.0334892962</v>
      </c>
      <c r="N62" s="95" t="n">
        <v>3131464.36497808</v>
      </c>
      <c r="O62" s="5"/>
      <c r="P62" s="5"/>
      <c r="Q62" s="35" t="n">
        <f aca="false">I62*5.5017049523</f>
        <v>124170746.547931</v>
      </c>
      <c r="R62" s="35"/>
      <c r="S62" s="35"/>
      <c r="T62" s="5"/>
      <c r="U62" s="5"/>
      <c r="V62" s="35" t="n">
        <f aca="false">K62*5.5017049523</f>
        <v>7540875.67049134</v>
      </c>
      <c r="W62" s="35" t="n">
        <f aca="false">M62*5.5017049523</f>
        <v>233222.958881176</v>
      </c>
      <c r="X62" s="35" t="n">
        <f aca="false">N62*5.1890047538+L62*5.5017049523</f>
        <v>21853821.3604718</v>
      </c>
      <c r="Y62" s="35" t="n">
        <f aca="false">N62*5.1890047538</f>
        <v>16249183.4762266</v>
      </c>
      <c r="Z62" s="35" t="n">
        <f aca="false">L62*5.5017049523</f>
        <v>5604637.88424524</v>
      </c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25088186.655687</v>
      </c>
      <c r="G63" s="97" t="n">
        <v>24023235.3425835</v>
      </c>
      <c r="H63" s="42" t="n">
        <f aca="false">F63-J63</f>
        <v>23625348.9468835</v>
      </c>
      <c r="I63" s="42" t="n">
        <f aca="false">G63-K63</f>
        <v>22604282.7650442</v>
      </c>
      <c r="J63" s="97" t="n">
        <v>1462837.70880344</v>
      </c>
      <c r="K63" s="97" t="n">
        <v>1418952.57753934</v>
      </c>
      <c r="L63" s="42" t="n">
        <f aca="false">H63-I63</f>
        <v>1021066.18183935</v>
      </c>
      <c r="M63" s="42" t="n">
        <f aca="false">J63-K63</f>
        <v>43885.1312641029</v>
      </c>
      <c r="N63" s="97" t="n">
        <v>2615378.00099593</v>
      </c>
      <c r="O63" s="7"/>
      <c r="P63" s="7"/>
      <c r="Q63" s="42" t="n">
        <f aca="false">I63*5.5017049523</f>
        <v>124362094.431633</v>
      </c>
      <c r="R63" s="42"/>
      <c r="S63" s="42"/>
      <c r="T63" s="7"/>
      <c r="U63" s="7"/>
      <c r="V63" s="42" t="n">
        <f aca="false">K63*5.5017049523</f>
        <v>7806658.42292701</v>
      </c>
      <c r="W63" s="42" t="n">
        <f aca="false">M63*5.5017049523</f>
        <v>241443.04400805</v>
      </c>
      <c r="X63" s="42" t="n">
        <f aca="false">N63*5.1890047538+L63*5.5017049523</f>
        <v>19188813.7494034</v>
      </c>
      <c r="Y63" s="42" t="n">
        <f aca="false">N63*5.1890047538</f>
        <v>13571208.8801518</v>
      </c>
      <c r="Z63" s="42" t="n">
        <f aca="false">L63*5.5017049523</f>
        <v>5617604.86925161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25122099.0817112</v>
      </c>
      <c r="G64" s="97" t="n">
        <v>24055559.5746485</v>
      </c>
      <c r="H64" s="42" t="n">
        <f aca="false">F64-J64</f>
        <v>23583167.2565809</v>
      </c>
      <c r="I64" s="42" t="n">
        <f aca="false">G64-K64</f>
        <v>22562795.704272</v>
      </c>
      <c r="J64" s="97" t="n">
        <v>1538931.82513038</v>
      </c>
      <c r="K64" s="97" t="n">
        <v>1492763.87037647</v>
      </c>
      <c r="L64" s="42" t="n">
        <f aca="false">H64-I64</f>
        <v>1020371.55230887</v>
      </c>
      <c r="M64" s="42" t="n">
        <f aca="false">J64-K64</f>
        <v>46167.9547539118</v>
      </c>
      <c r="N64" s="97" t="n">
        <v>2530533.40113286</v>
      </c>
      <c r="O64" s="7"/>
      <c r="P64" s="7"/>
      <c r="Q64" s="42" t="n">
        <f aca="false">I64*5.5017049523</f>
        <v>124133844.863926</v>
      </c>
      <c r="R64" s="42"/>
      <c r="S64" s="42"/>
      <c r="T64" s="7"/>
      <c r="U64" s="7"/>
      <c r="V64" s="42" t="n">
        <f aca="false">K64*5.5017049523</f>
        <v>8212746.37826474</v>
      </c>
      <c r="W64" s="42" t="n">
        <f aca="false">M64*5.5017049523</f>
        <v>254002.465307159</v>
      </c>
      <c r="X64" s="42" t="n">
        <f aca="false">N64*5.1890047538+L64*5.5017049523</f>
        <v>18744733.0706519</v>
      </c>
      <c r="Y64" s="42" t="n">
        <f aca="false">N64*5.1890047538</f>
        <v>13130949.8481281</v>
      </c>
      <c r="Z64" s="42" t="n">
        <f aca="false">L64*5.5017049523</f>
        <v>5613783.22252374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25372608.9006771</v>
      </c>
      <c r="G65" s="97" t="n">
        <v>24294165.7686144</v>
      </c>
      <c r="H65" s="42" t="n">
        <f aca="false">F65-J65</f>
        <v>23772005.9334521</v>
      </c>
      <c r="I65" s="42" t="n">
        <f aca="false">G65-K65</f>
        <v>22741580.8904061</v>
      </c>
      <c r="J65" s="97" t="n">
        <v>1600602.96722505</v>
      </c>
      <c r="K65" s="97" t="n">
        <v>1552584.8782083</v>
      </c>
      <c r="L65" s="42" t="n">
        <f aca="false">H65-I65</f>
        <v>1030425.04304592</v>
      </c>
      <c r="M65" s="42" t="n">
        <f aca="false">J65-K65</f>
        <v>48018.0890167514</v>
      </c>
      <c r="N65" s="97" t="n">
        <v>2501913.83096864</v>
      </c>
      <c r="O65" s="7"/>
      <c r="P65" s="7"/>
      <c r="Q65" s="42" t="n">
        <f aca="false">I65*5.5017049523</f>
        <v>125117468.207879</v>
      </c>
      <c r="R65" s="42"/>
      <c r="S65" s="42"/>
      <c r="T65" s="7"/>
      <c r="U65" s="7"/>
      <c r="V65" s="42" t="n">
        <f aca="false">K65*5.5017049523</f>
        <v>8541863.91330467</v>
      </c>
      <c r="W65" s="42" t="n">
        <f aca="false">M65*5.5017049523</f>
        <v>264181.358143443</v>
      </c>
      <c r="X65" s="42" t="n">
        <f aca="false">N65*5.1890047538+L65*5.5017049523</f>
        <v>18651537.3247939</v>
      </c>
      <c r="Y65" s="42" t="n">
        <f aca="false">N65*5.1890047538</f>
        <v>12982442.7624942</v>
      </c>
      <c r="Z65" s="42" t="n">
        <f aca="false">L65*5.5017049523</f>
        <v>5669094.5622997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25492753.5156048</v>
      </c>
      <c r="G66" s="95" t="n">
        <v>24409008.3705462</v>
      </c>
      <c r="H66" s="35" t="n">
        <f aca="false">F66-J66</f>
        <v>23804310.0135311</v>
      </c>
      <c r="I66" s="35" t="n">
        <f aca="false">G66-K66</f>
        <v>22771218.1735347</v>
      </c>
      <c r="J66" s="95" t="n">
        <v>1688443.50207373</v>
      </c>
      <c r="K66" s="95" t="n">
        <v>1637790.19701152</v>
      </c>
      <c r="L66" s="35" t="n">
        <f aca="false">H66-I66</f>
        <v>1033091.83999636</v>
      </c>
      <c r="M66" s="35" t="n">
        <f aca="false">J66-K66</f>
        <v>50653.3050622121</v>
      </c>
      <c r="N66" s="95" t="n">
        <v>3023538.37761144</v>
      </c>
      <c r="O66" s="5"/>
      <c r="P66" s="5"/>
      <c r="Q66" s="35" t="n">
        <f aca="false">I66*5.5017049523</f>
        <v>125280523.79524</v>
      </c>
      <c r="R66" s="35"/>
      <c r="S66" s="35"/>
      <c r="T66" s="5"/>
      <c r="U66" s="5"/>
      <c r="V66" s="35" t="n">
        <f aca="false">K66*5.5017049523</f>
        <v>9010638.43772664</v>
      </c>
      <c r="W66" s="35" t="n">
        <f aca="false">M66*5.5017049523</f>
        <v>278679.539311135</v>
      </c>
      <c r="X66" s="35" t="n">
        <f aca="false">N66*5.1890047538+L66*5.5017049523</f>
        <v>21372921.5070112</v>
      </c>
      <c r="Y66" s="35" t="n">
        <f aca="false">N66*5.1890047538</f>
        <v>15689155.0147225</v>
      </c>
      <c r="Z66" s="35" t="n">
        <f aca="false">L66*5.5017049523</f>
        <v>5683766.49228867</v>
      </c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25578822.2123815</v>
      </c>
      <c r="G67" s="97" t="n">
        <v>24492191.7847537</v>
      </c>
      <c r="H67" s="42" t="n">
        <f aca="false">F67-J67</f>
        <v>23794948.2857784</v>
      </c>
      <c r="I67" s="42" t="n">
        <f aca="false">G67-K67</f>
        <v>22761834.0759487</v>
      </c>
      <c r="J67" s="97" t="n">
        <v>1783873.92660309</v>
      </c>
      <c r="K67" s="97" t="n">
        <v>1730357.708805</v>
      </c>
      <c r="L67" s="42" t="n">
        <f aca="false">H67-I67</f>
        <v>1033114.20982968</v>
      </c>
      <c r="M67" s="42" t="n">
        <f aca="false">J67-K67</f>
        <v>53516.2177980926</v>
      </c>
      <c r="N67" s="97" t="n">
        <v>2431249.14759376</v>
      </c>
      <c r="O67" s="7"/>
      <c r="P67" s="7"/>
      <c r="Q67" s="42" t="n">
        <f aca="false">I67*5.5017049523</f>
        <v>125228895.259078</v>
      </c>
      <c r="R67" s="42"/>
      <c r="S67" s="42"/>
      <c r="T67" s="7"/>
      <c r="U67" s="7"/>
      <c r="V67" s="42" t="n">
        <f aca="false">K67*5.5017049523</f>
        <v>9519917.57578296</v>
      </c>
      <c r="W67" s="42" t="n">
        <f aca="false">M67*5.5017049523</f>
        <v>294430.440488132</v>
      </c>
      <c r="X67" s="42" t="n">
        <f aca="false">N67*5.1890047538+L67*5.5017049523</f>
        <v>18299652.9490477</v>
      </c>
      <c r="Y67" s="42" t="n">
        <f aca="false">N67*5.1890047538</f>
        <v>12615763.3845362</v>
      </c>
      <c r="Z67" s="42" t="n">
        <f aca="false">L67*5.5017049523</f>
        <v>5683889.56451148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25698028.4465208</v>
      </c>
      <c r="G68" s="97" t="n">
        <v>24605072.4870176</v>
      </c>
      <c r="H68" s="42" t="n">
        <f aca="false">F68-J68</f>
        <v>23871811.58558</v>
      </c>
      <c r="I68" s="42" t="n">
        <f aca="false">G68-K68</f>
        <v>22833642.131905</v>
      </c>
      <c r="J68" s="97" t="n">
        <v>1826216.86094081</v>
      </c>
      <c r="K68" s="97" t="n">
        <v>1771430.35511259</v>
      </c>
      <c r="L68" s="42" t="n">
        <f aca="false">H68-I68</f>
        <v>1038169.45367502</v>
      </c>
      <c r="M68" s="42" t="n">
        <f aca="false">J68-K68</f>
        <v>54786.5058282244</v>
      </c>
      <c r="N68" s="97" t="n">
        <v>2428055.75236951</v>
      </c>
      <c r="O68" s="7"/>
      <c r="P68" s="7"/>
      <c r="Q68" s="42" t="n">
        <f aca="false">I68*5.5017049523</f>
        <v>125623961.996148</v>
      </c>
      <c r="R68" s="42"/>
      <c r="S68" s="42"/>
      <c r="T68" s="7"/>
      <c r="U68" s="7"/>
      <c r="V68" s="42" t="n">
        <f aca="false">K68*5.5017049523</f>
        <v>9745887.15737748</v>
      </c>
      <c r="W68" s="42" t="n">
        <f aca="false">M68*5.5017049523</f>
        <v>301419.190434355</v>
      </c>
      <c r="X68" s="42" t="n">
        <f aca="false">N68*5.1890047538+L68*5.5017049523</f>
        <v>18310894.8661473</v>
      </c>
      <c r="Y68" s="42" t="n">
        <f aca="false">N68*5.1890047538</f>
        <v>12599192.8415368</v>
      </c>
      <c r="Z68" s="42" t="n">
        <f aca="false">L68*5.5017049523</f>
        <v>5711702.02461047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25846427.1979342</v>
      </c>
      <c r="G69" s="97" t="n">
        <v>24745837.6935249</v>
      </c>
      <c r="H69" s="42" t="n">
        <f aca="false">F69-J69</f>
        <v>23944581.27616</v>
      </c>
      <c r="I69" s="42" t="n">
        <f aca="false">G69-K69</f>
        <v>22901047.149404</v>
      </c>
      <c r="J69" s="97" t="n">
        <v>1901845.92177416</v>
      </c>
      <c r="K69" s="97" t="n">
        <v>1844790.54412094</v>
      </c>
      <c r="L69" s="42" t="n">
        <f aca="false">H69-I69</f>
        <v>1043534.12675599</v>
      </c>
      <c r="M69" s="42" t="n">
        <f aca="false">J69-K69</f>
        <v>57055.3776532251</v>
      </c>
      <c r="N69" s="97" t="n">
        <v>2432609.95599971</v>
      </c>
      <c r="O69" s="7"/>
      <c r="P69" s="7"/>
      <c r="Q69" s="42" t="n">
        <f aca="false">I69*5.5017049523</f>
        <v>125994804.514732</v>
      </c>
      <c r="R69" s="42"/>
      <c r="S69" s="42"/>
      <c r="T69" s="7"/>
      <c r="U69" s="7"/>
      <c r="V69" s="42" t="n">
        <f aca="false">K69*5.5017049523</f>
        <v>10149493.2725464</v>
      </c>
      <c r="W69" s="42" t="n">
        <f aca="false">M69*5.5017049523</f>
        <v>313901.853790095</v>
      </c>
      <c r="X69" s="42" t="n">
        <f aca="false">N69*5.1890047538+L69*5.5017049523</f>
        <v>18364041.4988912</v>
      </c>
      <c r="Y69" s="42" t="n">
        <f aca="false">N69*5.1890047538</f>
        <v>12622824.6258237</v>
      </c>
      <c r="Z69" s="42" t="n">
        <f aca="false">L69*5.5017049523</f>
        <v>5741216.87306751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26009999.9077927</v>
      </c>
      <c r="G70" s="95" t="n">
        <v>24901900.199304</v>
      </c>
      <c r="H70" s="35" t="n">
        <f aca="false">F70-J70</f>
        <v>24034967.1912408</v>
      </c>
      <c r="I70" s="35" t="n">
        <f aca="false">G70-K70</f>
        <v>22986118.4642487</v>
      </c>
      <c r="J70" s="95" t="n">
        <v>1975032.71655189</v>
      </c>
      <c r="K70" s="95" t="n">
        <v>1915781.73505533</v>
      </c>
      <c r="L70" s="35" t="n">
        <f aca="false">H70-I70</f>
        <v>1048848.7269921</v>
      </c>
      <c r="M70" s="35" t="n">
        <f aca="false">J70-K70</f>
        <v>59250.9814965567</v>
      </c>
      <c r="N70" s="95" t="n">
        <v>2955398.53622173</v>
      </c>
      <c r="O70" s="5"/>
      <c r="P70" s="5"/>
      <c r="Q70" s="35" t="n">
        <f aca="false">I70*5.5017049523</f>
        <v>126462841.788912</v>
      </c>
      <c r="R70" s="35"/>
      <c r="S70" s="35"/>
      <c r="T70" s="5"/>
      <c r="U70" s="5"/>
      <c r="V70" s="35" t="n">
        <f aca="false">K70*5.5017049523</f>
        <v>10540065.8592798</v>
      </c>
      <c r="W70" s="35" t="n">
        <f aca="false">M70*5.5017049523</f>
        <v>325981.418328241</v>
      </c>
      <c r="X70" s="35" t="n">
        <f aca="false">N70*5.1890047538+L70*5.5017049523</f>
        <v>21106033.2893341</v>
      </c>
      <c r="Y70" s="35" t="n">
        <f aca="false">N70*5.1890047538</f>
        <v>15335577.0538281</v>
      </c>
      <c r="Z70" s="35" t="n">
        <f aca="false">L70*5.5017049523</f>
        <v>5770456.23550599</v>
      </c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26218058.3812254</v>
      </c>
      <c r="G71" s="97" t="n">
        <v>25100572.0187425</v>
      </c>
      <c r="H71" s="42" t="n">
        <f aca="false">F71-J71</f>
        <v>24144720.7497884</v>
      </c>
      <c r="I71" s="42" t="n">
        <f aca="false">G71-K71</f>
        <v>23089434.5162485</v>
      </c>
      <c r="J71" s="97" t="n">
        <v>2073337.63143708</v>
      </c>
      <c r="K71" s="97" t="n">
        <v>2011137.50249397</v>
      </c>
      <c r="L71" s="42" t="n">
        <f aca="false">H71-I71</f>
        <v>1055286.23353988</v>
      </c>
      <c r="M71" s="42" t="n">
        <f aca="false">J71-K71</f>
        <v>62200.1289431131</v>
      </c>
      <c r="N71" s="97" t="n">
        <v>2447146.29411849</v>
      </c>
      <c r="O71" s="7"/>
      <c r="P71" s="7"/>
      <c r="Q71" s="42" t="n">
        <f aca="false">I71*5.5017049523</f>
        <v>127031256.223851</v>
      </c>
      <c r="R71" s="42"/>
      <c r="S71" s="42"/>
      <c r="T71" s="7"/>
      <c r="U71" s="7"/>
      <c r="V71" s="42" t="n">
        <f aca="false">K71*5.5017049523</f>
        <v>11064685.1572273</v>
      </c>
      <c r="W71" s="42" t="n">
        <f aca="false">M71*5.5017049523</f>
        <v>342206.757440024</v>
      </c>
      <c r="X71" s="42" t="n">
        <f aca="false">N71*5.1890047538+L71*5.5017049523</f>
        <v>18504127.2505853</v>
      </c>
      <c r="Y71" s="42" t="n">
        <f aca="false">N71*5.1890047538</f>
        <v>12698253.7534249</v>
      </c>
      <c r="Z71" s="42" t="n">
        <f aca="false">L71*5.5017049523</f>
        <v>5805873.49716035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26356240.649285</v>
      </c>
      <c r="G72" s="97" t="n">
        <v>25232028.8176342</v>
      </c>
      <c r="H72" s="42" t="n">
        <f aca="false">F72-J72</f>
        <v>24218905.2373462</v>
      </c>
      <c r="I72" s="42" t="n">
        <f aca="false">G72-K72</f>
        <v>23158813.4680536</v>
      </c>
      <c r="J72" s="97" t="n">
        <v>2137335.4119388</v>
      </c>
      <c r="K72" s="97" t="n">
        <v>2073215.34958064</v>
      </c>
      <c r="L72" s="42" t="n">
        <f aca="false">H72-I72</f>
        <v>1060091.76929264</v>
      </c>
      <c r="M72" s="42" t="n">
        <f aca="false">J72-K72</f>
        <v>64120.0623581642</v>
      </c>
      <c r="N72" s="97" t="n">
        <v>2370182.80541535</v>
      </c>
      <c r="O72" s="7"/>
      <c r="P72" s="7"/>
      <c r="Q72" s="42" t="n">
        <f aca="false">I72*5.5017049523</f>
        <v>127412958.746582</v>
      </c>
      <c r="R72" s="42"/>
      <c r="S72" s="42"/>
      <c r="T72" s="7"/>
      <c r="U72" s="7"/>
      <c r="V72" s="42" t="n">
        <f aca="false">K72*5.5017049523</f>
        <v>11406219.1559722</v>
      </c>
      <c r="W72" s="42" t="n">
        <f aca="false">M72*5.5017049523</f>
        <v>352769.664617697</v>
      </c>
      <c r="X72" s="42" t="n">
        <f aca="false">N72*5.1890047538+L72*5.5017049523</f>
        <v>18131201.981685</v>
      </c>
      <c r="Y72" s="42" t="n">
        <f aca="false">N72*5.1890047538</f>
        <v>12298889.8446752</v>
      </c>
      <c r="Z72" s="42" t="n">
        <f aca="false">L72*5.5017049523</f>
        <v>5832312.13700977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26466974.7224788</v>
      </c>
      <c r="G73" s="97" t="n">
        <v>25338209.5924358</v>
      </c>
      <c r="H73" s="42" t="n">
        <f aca="false">F73-J73</f>
        <v>24228803.2720733</v>
      </c>
      <c r="I73" s="42" t="n">
        <f aca="false">G73-K73</f>
        <v>23167183.2855424</v>
      </c>
      <c r="J73" s="97" t="n">
        <v>2238171.45040554</v>
      </c>
      <c r="K73" s="97" t="n">
        <v>2171026.30689338</v>
      </c>
      <c r="L73" s="42" t="n">
        <f aca="false">H73-I73</f>
        <v>1061619.98653089</v>
      </c>
      <c r="M73" s="42" t="n">
        <f aca="false">J73-K73</f>
        <v>67145.1435121666</v>
      </c>
      <c r="N73" s="97" t="n">
        <v>2360479.16403801</v>
      </c>
      <c r="O73" s="7"/>
      <c r="P73" s="7"/>
      <c r="Q73" s="42" t="n">
        <f aca="false">I73*5.5017049523</f>
        <v>127459007.01291</v>
      </c>
      <c r="R73" s="42"/>
      <c r="S73" s="42"/>
      <c r="T73" s="7"/>
      <c r="U73" s="7"/>
      <c r="V73" s="42" t="n">
        <f aca="false">K73*5.5017049523</f>
        <v>11944346.1842089</v>
      </c>
      <c r="W73" s="42" t="n">
        <f aca="false">M73*5.5017049523</f>
        <v>369412.768583781</v>
      </c>
      <c r="X73" s="42" t="n">
        <f aca="false">N73*5.1890047538+L73*5.5017049523</f>
        <v>18089257.5407967</v>
      </c>
      <c r="Y73" s="42" t="n">
        <f aca="false">N73*5.1890047538</f>
        <v>12248537.6034391</v>
      </c>
      <c r="Z73" s="42" t="n">
        <f aca="false">L73*5.5017049523</f>
        <v>5840719.93735763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26662990.1681244</v>
      </c>
      <c r="G74" s="95" t="n">
        <v>25524468.8349688</v>
      </c>
      <c r="H74" s="35" t="n">
        <f aca="false">F74-J74</f>
        <v>24348960.5144896</v>
      </c>
      <c r="I74" s="35" t="n">
        <f aca="false">G74-K74</f>
        <v>23279860.0709429</v>
      </c>
      <c r="J74" s="95" t="n">
        <v>2314029.65363489</v>
      </c>
      <c r="K74" s="95" t="n">
        <v>2244608.76402585</v>
      </c>
      <c r="L74" s="35" t="n">
        <f aca="false">H74-I74</f>
        <v>1069100.44354662</v>
      </c>
      <c r="M74" s="35" t="n">
        <f aca="false">J74-K74</f>
        <v>69420.8896090463</v>
      </c>
      <c r="N74" s="95" t="n">
        <v>2874929.18295274</v>
      </c>
      <c r="O74" s="5"/>
      <c r="P74" s="5"/>
      <c r="Q74" s="35" t="n">
        <f aca="false">I74*5.5017049523</f>
        <v>128078921.441158</v>
      </c>
      <c r="R74" s="35"/>
      <c r="S74" s="35"/>
      <c r="T74" s="5"/>
      <c r="U74" s="5"/>
      <c r="V74" s="35" t="n">
        <f aca="false">K74*5.5017049523</f>
        <v>12349175.153017</v>
      </c>
      <c r="W74" s="35" t="n">
        <f aca="false">M74*5.5017049523</f>
        <v>381933.252155162</v>
      </c>
      <c r="X74" s="35" t="n">
        <f aca="false">N74*5.1890047538+L74*5.5017049523</f>
        <v>20799896.4019467</v>
      </c>
      <c r="Y74" s="35" t="n">
        <f aca="false">N74*5.1890047538</f>
        <v>14918021.1971801</v>
      </c>
      <c r="Z74" s="35" t="n">
        <f aca="false">L74*5.5017049523</f>
        <v>5881875.20476658</v>
      </c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26911625.6378976</v>
      </c>
      <c r="G75" s="97" t="n">
        <v>25760802.4951213</v>
      </c>
      <c r="H75" s="42" t="n">
        <f aca="false">F75-J75</f>
        <v>24542248.607063</v>
      </c>
      <c r="I75" s="42" t="n">
        <f aca="false">G75-K75</f>
        <v>23462506.7752118</v>
      </c>
      <c r="J75" s="97" t="n">
        <v>2369377.03083458</v>
      </c>
      <c r="K75" s="97" t="n">
        <v>2298295.71990954</v>
      </c>
      <c r="L75" s="42" t="n">
        <f aca="false">H75-I75</f>
        <v>1079741.83185117</v>
      </c>
      <c r="M75" s="42" t="n">
        <f aca="false">J75-K75</f>
        <v>71081.3109250376</v>
      </c>
      <c r="N75" s="97" t="n">
        <v>2371770.07421806</v>
      </c>
      <c r="O75" s="7"/>
      <c r="P75" s="7"/>
      <c r="Q75" s="42" t="n">
        <f aca="false">I75*5.5017049523</f>
        <v>129083789.718555</v>
      </c>
      <c r="R75" s="42"/>
      <c r="S75" s="42"/>
      <c r="T75" s="7"/>
      <c r="U75" s="7"/>
      <c r="V75" s="42" t="n">
        <f aca="false">K75*5.5017049523</f>
        <v>12644544.9440762</v>
      </c>
      <c r="W75" s="42" t="n">
        <f aca="false">M75*5.5017049523</f>
        <v>391068.400332255</v>
      </c>
      <c r="X75" s="42" t="n">
        <f aca="false">N75*5.1890047538+L75*5.5017049523</f>
        <v>18247547.1735391</v>
      </c>
      <c r="Y75" s="42" t="n">
        <f aca="false">N75*5.1890047538</f>
        <v>12307126.1900381</v>
      </c>
      <c r="Z75" s="42" t="n">
        <f aca="false">L75*5.5017049523</f>
        <v>5940420.98350103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27111389.0059599</v>
      </c>
      <c r="G76" s="97" t="n">
        <v>25949686.6356946</v>
      </c>
      <c r="H76" s="42" t="n">
        <f aca="false">F76-J76</f>
        <v>24706828.1780347</v>
      </c>
      <c r="I76" s="42" t="n">
        <f aca="false">G76-K76</f>
        <v>23617262.6326072</v>
      </c>
      <c r="J76" s="97" t="n">
        <v>2404560.82792522</v>
      </c>
      <c r="K76" s="97" t="n">
        <v>2332424.00308746</v>
      </c>
      <c r="L76" s="42" t="n">
        <f aca="false">H76-I76</f>
        <v>1089565.54542753</v>
      </c>
      <c r="M76" s="42" t="n">
        <f aca="false">J76-K76</f>
        <v>72136.8248377563</v>
      </c>
      <c r="N76" s="97" t="n">
        <v>2307720.91583458</v>
      </c>
      <c r="O76" s="7"/>
      <c r="P76" s="7"/>
      <c r="Q76" s="42" t="n">
        <f aca="false">I76*5.5017049523</f>
        <v>129935210.785585</v>
      </c>
      <c r="R76" s="42"/>
      <c r="S76" s="42"/>
      <c r="T76" s="7"/>
      <c r="U76" s="7"/>
      <c r="V76" s="42" t="n">
        <f aca="false">K76*5.5017049523</f>
        <v>12832308.6886497</v>
      </c>
      <c r="W76" s="42" t="n">
        <f aca="false">M76*5.5017049523</f>
        <v>396875.526453082</v>
      </c>
      <c r="X76" s="42" t="n">
        <f aca="false">N76*5.1890047538+L76*5.5017049523</f>
        <v>17969242.9598434</v>
      </c>
      <c r="Y76" s="42" t="n">
        <f aca="false">N76*5.1890047538</f>
        <v>11974774.8027093</v>
      </c>
      <c r="Z76" s="42" t="n">
        <f aca="false">L76*5.5017049523</f>
        <v>5994468.1571341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27316848.2151023</v>
      </c>
      <c r="G77" s="97" t="n">
        <v>26144770.8969589</v>
      </c>
      <c r="H77" s="42" t="n">
        <f aca="false">F77-J77</f>
        <v>24905519.6104501</v>
      </c>
      <c r="I77" s="42" t="n">
        <f aca="false">G77-K77</f>
        <v>23805782.1504463</v>
      </c>
      <c r="J77" s="97" t="n">
        <v>2411328.60465224</v>
      </c>
      <c r="K77" s="97" t="n">
        <v>2338988.74651267</v>
      </c>
      <c r="L77" s="42" t="n">
        <f aca="false">H77-I77</f>
        <v>1099737.46000382</v>
      </c>
      <c r="M77" s="42" t="n">
        <f aca="false">J77-K77</f>
        <v>72339.8581395671</v>
      </c>
      <c r="N77" s="97" t="n">
        <v>2269480.89815016</v>
      </c>
      <c r="O77" s="7"/>
      <c r="P77" s="7"/>
      <c r="Q77" s="42" t="n">
        <f aca="false">I77*5.5017049523</f>
        <v>130972389.550485</v>
      </c>
      <c r="R77" s="42"/>
      <c r="S77" s="42"/>
      <c r="T77" s="7"/>
      <c r="U77" s="7"/>
      <c r="V77" s="42" t="n">
        <f aca="false">K77*5.5017049523</f>
        <v>12868425.9700627</v>
      </c>
      <c r="W77" s="42" t="n">
        <f aca="false">M77*5.5017049523</f>
        <v>397992.555775136</v>
      </c>
      <c r="X77" s="42" t="n">
        <f aca="false">N77*5.1890047538+L77*5.5017049523</f>
        <v>17826778.1990923</v>
      </c>
      <c r="Y77" s="42" t="n">
        <f aca="false">N77*5.1890047538</f>
        <v>11776347.1691595</v>
      </c>
      <c r="Z77" s="42" t="n">
        <f aca="false">L77*5.5017049523</f>
        <v>6050431.02993282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27549470.4731871</v>
      </c>
      <c r="G78" s="95" t="n">
        <v>26366196.71791</v>
      </c>
      <c r="H78" s="35" t="n">
        <f aca="false">F78-J78</f>
        <v>25061148.730455</v>
      </c>
      <c r="I78" s="35" t="n">
        <f aca="false">G78-K78</f>
        <v>23952524.6274599</v>
      </c>
      <c r="J78" s="95" t="n">
        <v>2488321.74273207</v>
      </c>
      <c r="K78" s="95" t="n">
        <v>2413672.09045011</v>
      </c>
      <c r="L78" s="35" t="n">
        <f aca="false">H78-I78</f>
        <v>1108624.10299512</v>
      </c>
      <c r="M78" s="35" t="n">
        <f aca="false">J78-K78</f>
        <v>74649.6522819619</v>
      </c>
      <c r="N78" s="95" t="n">
        <v>2782060.31577029</v>
      </c>
      <c r="O78" s="5"/>
      <c r="P78" s="5"/>
      <c r="Q78" s="35" t="n">
        <f aca="false">I78*5.5017049523</f>
        <v>131779723.362984</v>
      </c>
      <c r="R78" s="35"/>
      <c r="S78" s="35"/>
      <c r="T78" s="5"/>
      <c r="U78" s="5"/>
      <c r="V78" s="35" t="n">
        <f aca="false">K78*5.5017049523</f>
        <v>13279311.6932576</v>
      </c>
      <c r="W78" s="35" t="n">
        <f aca="false">M78*5.5017049523</f>
        <v>410700.361647143</v>
      </c>
      <c r="X78" s="35" t="n">
        <f aca="false">N78*5.1890047538+L78*5.5017049523</f>
        <v>20535446.9215778</v>
      </c>
      <c r="Y78" s="35" t="n">
        <f aca="false">N78*5.1890047538</f>
        <v>14436124.2038904</v>
      </c>
      <c r="Z78" s="35" t="n">
        <f aca="false">L78*5.5017049523</f>
        <v>6099322.71768742</v>
      </c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27722068.6771564</v>
      </c>
      <c r="G79" s="97" t="n">
        <v>26530342.9151306</v>
      </c>
      <c r="H79" s="42" t="n">
        <f aca="false">F79-J79</f>
        <v>25148093.9315805</v>
      </c>
      <c r="I79" s="42" t="n">
        <f aca="false">G79-K79</f>
        <v>24033587.411922</v>
      </c>
      <c r="J79" s="97" t="n">
        <v>2573974.74557586</v>
      </c>
      <c r="K79" s="97" t="n">
        <v>2496755.50320858</v>
      </c>
      <c r="L79" s="42" t="n">
        <f aca="false">H79-I79</f>
        <v>1114506.51965852</v>
      </c>
      <c r="M79" s="42" t="n">
        <f aca="false">J79-K79</f>
        <v>77219.242367276</v>
      </c>
      <c r="N79" s="97" t="n">
        <v>2290855.38836539</v>
      </c>
      <c r="O79" s="7"/>
      <c r="P79" s="7"/>
      <c r="Q79" s="42" t="n">
        <f aca="false">I79*5.5017049523</f>
        <v>132225706.885706</v>
      </c>
      <c r="R79" s="42"/>
      <c r="S79" s="42"/>
      <c r="T79" s="7"/>
      <c r="U79" s="7"/>
      <c r="V79" s="42" t="n">
        <f aca="false">K79*5.5017049523</f>
        <v>13736412.1166849</v>
      </c>
      <c r="W79" s="42" t="n">
        <f aca="false">M79*5.5017049523</f>
        <v>424837.488144896</v>
      </c>
      <c r="X79" s="42" t="n">
        <f aca="false">N79*5.1890047538+L79*5.5017049523</f>
        <v>18018945.5390723</v>
      </c>
      <c r="Y79" s="42" t="n">
        <f aca="false">N79*5.1890047538</f>
        <v>11887259.5004963</v>
      </c>
      <c r="Z79" s="42" t="n">
        <f aca="false">L79*5.5017049523</f>
        <v>6131686.03857594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27851706.1216519</v>
      </c>
      <c r="G80" s="97" t="n">
        <v>26653168.0484921</v>
      </c>
      <c r="H80" s="42" t="n">
        <f aca="false">F80-J80</f>
        <v>25242000.4534732</v>
      </c>
      <c r="I80" s="42" t="n">
        <f aca="false">G80-K80</f>
        <v>24121753.5503587</v>
      </c>
      <c r="J80" s="97" t="n">
        <v>2609705.66817876</v>
      </c>
      <c r="K80" s="97" t="n">
        <v>2531414.4981334</v>
      </c>
      <c r="L80" s="42" t="n">
        <f aca="false">H80-I80</f>
        <v>1120246.90311443</v>
      </c>
      <c r="M80" s="42" t="n">
        <f aca="false">J80-K80</f>
        <v>78291.1700453628</v>
      </c>
      <c r="N80" s="97" t="n">
        <v>2228718.19682463</v>
      </c>
      <c r="O80" s="7"/>
      <c r="P80" s="7"/>
      <c r="Q80" s="42" t="n">
        <f aca="false">I80*5.5017049523</f>
        <v>132710770.966169</v>
      </c>
      <c r="R80" s="42"/>
      <c r="S80" s="42"/>
      <c r="T80" s="7"/>
      <c r="U80" s="7"/>
      <c r="V80" s="42" t="n">
        <f aca="false">K80*5.5017049523</f>
        <v>13927095.6807045</v>
      </c>
      <c r="W80" s="42" t="n">
        <f aca="false">M80*5.5017049523</f>
        <v>430734.917959934</v>
      </c>
      <c r="X80" s="42" t="n">
        <f aca="false">N80*5.1890047538+L80*5.5017049523</f>
        <v>17728097.2528669</v>
      </c>
      <c r="Y80" s="42" t="n">
        <f aca="false">N80*5.1890047538</f>
        <v>11564829.3182035</v>
      </c>
      <c r="Z80" s="42" t="n">
        <f aca="false">L80*5.5017049523</f>
        <v>6163267.93466338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28022020.6319689</v>
      </c>
      <c r="G81" s="97" t="n">
        <v>26814420.7069384</v>
      </c>
      <c r="H81" s="42" t="n">
        <f aca="false">F81-J81</f>
        <v>25354215.6672173</v>
      </c>
      <c r="I81" s="42" t="n">
        <f aca="false">G81-K81</f>
        <v>24226649.8911294</v>
      </c>
      <c r="J81" s="97" t="n">
        <v>2667804.96475159</v>
      </c>
      <c r="K81" s="97" t="n">
        <v>2587770.81580904</v>
      </c>
      <c r="L81" s="42" t="n">
        <f aca="false">H81-I81</f>
        <v>1127565.7760879</v>
      </c>
      <c r="M81" s="42" t="n">
        <f aca="false">J81-K81</f>
        <v>80034.1489425474</v>
      </c>
      <c r="N81" s="97" t="n">
        <v>2163786.64682824</v>
      </c>
      <c r="O81" s="7"/>
      <c r="P81" s="7"/>
      <c r="Q81" s="42" t="n">
        <f aca="false">I81*5.5017049523</f>
        <v>133287879.683665</v>
      </c>
      <c r="R81" s="42"/>
      <c r="S81" s="42"/>
      <c r="T81" s="7"/>
      <c r="U81" s="7"/>
      <c r="V81" s="42" t="n">
        <f aca="false">K81*5.5017049523</f>
        <v>14237151.512754</v>
      </c>
      <c r="W81" s="42" t="n">
        <f aca="false">M81*5.5017049523</f>
        <v>440324.273590329</v>
      </c>
      <c r="X81" s="42" t="n">
        <f aca="false">N81*5.1890047538+L81*5.5017049523</f>
        <v>17431433.4109475</v>
      </c>
      <c r="Y81" s="42" t="n">
        <f aca="false">N81*5.1890047538</f>
        <v>11227899.1966007</v>
      </c>
      <c r="Z81" s="42" t="n">
        <f aca="false">L81*5.5017049523</f>
        <v>6203534.21434676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28201152.8600888</v>
      </c>
      <c r="G82" s="95" t="n">
        <v>26984781.6463087</v>
      </c>
      <c r="H82" s="35" t="n">
        <f aca="false">F82-J82</f>
        <v>25441217.7473834</v>
      </c>
      <c r="I82" s="35" t="n">
        <f aca="false">G82-K82</f>
        <v>24307644.5869844</v>
      </c>
      <c r="J82" s="95" t="n">
        <v>2759935.11270545</v>
      </c>
      <c r="K82" s="95" t="n">
        <v>2677137.05932428</v>
      </c>
      <c r="L82" s="35" t="n">
        <f aca="false">H82-I82</f>
        <v>1133573.16039901</v>
      </c>
      <c r="M82" s="35" t="n">
        <f aca="false">J82-K82</f>
        <v>82798.0533811636</v>
      </c>
      <c r="N82" s="95" t="n">
        <v>2706561.5557623</v>
      </c>
      <c r="O82" s="5"/>
      <c r="P82" s="5"/>
      <c r="Q82" s="35" t="n">
        <f aca="false">I82*5.5017049523</f>
        <v>133733488.60296</v>
      </c>
      <c r="R82" s="35"/>
      <c r="S82" s="35"/>
      <c r="T82" s="5"/>
      <c r="U82" s="5"/>
      <c r="V82" s="35" t="n">
        <f aca="false">K82*5.5017049523</f>
        <v>14728818.2172703</v>
      </c>
      <c r="W82" s="35" t="n">
        <f aca="false">M82*5.5017049523</f>
        <v>455530.460327948</v>
      </c>
      <c r="X82" s="35" t="n">
        <f aca="false">N82*5.1890047538+L82*5.5017049523</f>
        <v>20280945.8496645</v>
      </c>
      <c r="Y82" s="35" t="n">
        <f aca="false">N82*5.1890047538</f>
        <v>14044360.7793029</v>
      </c>
      <c r="Z82" s="35" t="n">
        <f aca="false">L82*5.5017049523</f>
        <v>6236585.07036157</v>
      </c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28459323.9325564</v>
      </c>
      <c r="G83" s="97" t="n">
        <v>27229943.5959744</v>
      </c>
      <c r="H83" s="42" t="n">
        <f aca="false">F83-J83</f>
        <v>25624348.3347914</v>
      </c>
      <c r="I83" s="42" t="n">
        <f aca="false">G83-K83</f>
        <v>24480017.2661424</v>
      </c>
      <c r="J83" s="97" t="n">
        <v>2834975.59776499</v>
      </c>
      <c r="K83" s="97" t="n">
        <v>2749926.32983204</v>
      </c>
      <c r="L83" s="42" t="n">
        <f aca="false">H83-I83</f>
        <v>1144331.06864902</v>
      </c>
      <c r="M83" s="42" t="n">
        <f aca="false">J83-K83</f>
        <v>85049.2679329491</v>
      </c>
      <c r="N83" s="97" t="n">
        <v>2116548.14175626</v>
      </c>
      <c r="O83" s="7"/>
      <c r="P83" s="7"/>
      <c r="Q83" s="42" t="n">
        <f aca="false">I83*5.5017049523</f>
        <v>134681832.225525</v>
      </c>
      <c r="R83" s="42"/>
      <c r="S83" s="42"/>
      <c r="T83" s="7"/>
      <c r="U83" s="7"/>
      <c r="V83" s="42" t="n">
        <f aca="false">K83*5.5017049523</f>
        <v>15129283.3072971</v>
      </c>
      <c r="W83" s="42" t="n">
        <f aca="false">M83*5.5017049523</f>
        <v>467915.978576196</v>
      </c>
      <c r="X83" s="42" t="n">
        <f aca="false">N83*5.1890047538+L83*5.5017049523</f>
        <v>17278550.2766768</v>
      </c>
      <c r="Y83" s="42" t="n">
        <f aca="false">N83*5.1890047538</f>
        <v>10982778.3692198</v>
      </c>
      <c r="Z83" s="42" t="n">
        <f aca="false">L83*5.5017049523</f>
        <v>6295771.90745704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28729800.1853542</v>
      </c>
      <c r="G84" s="97" t="n">
        <v>27487727.8403551</v>
      </c>
      <c r="H84" s="42" t="n">
        <f aca="false">F84-J84</f>
        <v>25784060.0492892</v>
      </c>
      <c r="I84" s="42" t="n">
        <f aca="false">G84-K84</f>
        <v>24630359.908372</v>
      </c>
      <c r="J84" s="97" t="n">
        <v>2945740.13606497</v>
      </c>
      <c r="K84" s="97" t="n">
        <v>2857367.93198302</v>
      </c>
      <c r="L84" s="42" t="n">
        <f aca="false">H84-I84</f>
        <v>1153700.1409172</v>
      </c>
      <c r="M84" s="42" t="n">
        <f aca="false">J84-K84</f>
        <v>88372.2040819488</v>
      </c>
      <c r="N84" s="97" t="n">
        <v>2153816.29848321</v>
      </c>
      <c r="O84" s="7"/>
      <c r="P84" s="7"/>
      <c r="Q84" s="42" t="n">
        <f aca="false">I84*5.5017049523</f>
        <v>135508973.084822</v>
      </c>
      <c r="R84" s="42"/>
      <c r="S84" s="42"/>
      <c r="T84" s="7"/>
      <c r="U84" s="7"/>
      <c r="V84" s="42" t="n">
        <f aca="false">K84*5.5017049523</f>
        <v>15720395.3019342</v>
      </c>
      <c r="W84" s="42" t="n">
        <f aca="false">M84*5.5017049523</f>
        <v>486197.792843324</v>
      </c>
      <c r="X84" s="42" t="n">
        <f aca="false">N84*5.1890047538+L84*5.5017049523</f>
        <v>17523480.7903947</v>
      </c>
      <c r="Y84" s="42" t="n">
        <f aca="false">N84*5.1890047538</f>
        <v>11176163.0116413</v>
      </c>
      <c r="Z84" s="42" t="n">
        <f aca="false">L84*5.5017049523</f>
        <v>6347317.77875339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28924484.228949</v>
      </c>
      <c r="G85" s="97" t="n">
        <v>27672808.7434067</v>
      </c>
      <c r="H85" s="42" t="n">
        <f aca="false">F85-J85</f>
        <v>25889363.3613737</v>
      </c>
      <c r="I85" s="42" t="n">
        <f aca="false">G85-K85</f>
        <v>24728741.5018587</v>
      </c>
      <c r="J85" s="97" t="n">
        <v>3035120.86757528</v>
      </c>
      <c r="K85" s="97" t="n">
        <v>2944067.24154802</v>
      </c>
      <c r="L85" s="42" t="n">
        <f aca="false">H85-I85</f>
        <v>1160621.85951498</v>
      </c>
      <c r="M85" s="42" t="n">
        <f aca="false">J85-K85</f>
        <v>91053.6260272586</v>
      </c>
      <c r="N85" s="97" t="n">
        <v>2143555.27176195</v>
      </c>
      <c r="O85" s="7"/>
      <c r="P85" s="7"/>
      <c r="Q85" s="42" t="n">
        <f aca="false">I85*5.5017049523</f>
        <v>136050239.584923</v>
      </c>
      <c r="R85" s="42"/>
      <c r="S85" s="42"/>
      <c r="T85" s="7"/>
      <c r="U85" s="7"/>
      <c r="V85" s="42" t="n">
        <f aca="false">K85*5.5017049523</f>
        <v>16197389.3227289</v>
      </c>
      <c r="W85" s="42" t="n">
        <f aca="false">M85*5.5017049523</f>
        <v>500950.185239041</v>
      </c>
      <c r="X85" s="42" t="n">
        <f aca="false">N85*5.1890047538+L85*5.5017049523</f>
        <v>17508317.527447</v>
      </c>
      <c r="Y85" s="42" t="n">
        <f aca="false">N85*5.1890047538</f>
        <v>11122918.4952058</v>
      </c>
      <c r="Z85" s="42" t="n">
        <f aca="false">L85*5.5017049523</f>
        <v>6385399.03224119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28987634.4679337</v>
      </c>
      <c r="G86" s="95" t="n">
        <v>27733010.8154287</v>
      </c>
      <c r="H86" s="35" t="n">
        <f aca="false">F86-J86</f>
        <v>25910546.5040308</v>
      </c>
      <c r="I86" s="35" t="n">
        <f aca="false">G86-K86</f>
        <v>24748235.4904429</v>
      </c>
      <c r="J86" s="95" t="n">
        <v>3077087.96390287</v>
      </c>
      <c r="K86" s="95" t="n">
        <v>2984775.32498578</v>
      </c>
      <c r="L86" s="35" t="n">
        <f aca="false">H86-I86</f>
        <v>1162311.01358784</v>
      </c>
      <c r="M86" s="35" t="n">
        <f aca="false">J86-K86</f>
        <v>92312.6389170852</v>
      </c>
      <c r="N86" s="95" t="n">
        <v>2613470.57909322</v>
      </c>
      <c r="O86" s="5"/>
      <c r="P86" s="5"/>
      <c r="Q86" s="35" t="n">
        <f aca="false">I86*5.5017049523</f>
        <v>136157489.758457</v>
      </c>
      <c r="R86" s="35"/>
      <c r="S86" s="35"/>
      <c r="T86" s="5"/>
      <c r="U86" s="5"/>
      <c r="V86" s="35" t="n">
        <f aca="false">K86*5.5017049523</f>
        <v>16421353.1869771</v>
      </c>
      <c r="W86" s="35" t="n">
        <f aca="false">M86*5.5017049523</f>
        <v>507876.90269001</v>
      </c>
      <c r="X86" s="35" t="n">
        <f aca="false">N86*5.1890047538+L86*5.5017049523</f>
        <v>19956003.5184002</v>
      </c>
      <c r="Y86" s="35" t="n">
        <f aca="false">N86*5.1890047538</f>
        <v>13561311.2588312</v>
      </c>
      <c r="Z86" s="35" t="n">
        <f aca="false">L86*5.5017049523</f>
        <v>6394692.25956905</v>
      </c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29061875.6194406</v>
      </c>
      <c r="G87" s="97" t="n">
        <v>27802947.3087468</v>
      </c>
      <c r="H87" s="42" t="n">
        <f aca="false">F87-J87</f>
        <v>25915970.9925781</v>
      </c>
      <c r="I87" s="42" t="n">
        <f aca="false">G87-K87</f>
        <v>24751419.8206902</v>
      </c>
      <c r="J87" s="97" t="n">
        <v>3145904.62686247</v>
      </c>
      <c r="K87" s="97" t="n">
        <v>3051527.48805659</v>
      </c>
      <c r="L87" s="42" t="n">
        <f aca="false">H87-I87</f>
        <v>1164551.17188798</v>
      </c>
      <c r="M87" s="42" t="n">
        <f aca="false">J87-K87</f>
        <v>94377.1388058742</v>
      </c>
      <c r="N87" s="97" t="n">
        <v>2102120.99665455</v>
      </c>
      <c r="O87" s="7"/>
      <c r="P87" s="7"/>
      <c r="Q87" s="42" t="n">
        <f aca="false">I87*5.5017049523</f>
        <v>136175009.003947</v>
      </c>
      <c r="R87" s="42"/>
      <c r="S87" s="42"/>
      <c r="T87" s="7"/>
      <c r="U87" s="7"/>
      <c r="V87" s="42" t="n">
        <f aca="false">K87*5.5017049523</f>
        <v>16788603.8931205</v>
      </c>
      <c r="W87" s="42" t="n">
        <f aca="false">M87*5.5017049523</f>
        <v>519235.171952182</v>
      </c>
      <c r="X87" s="42" t="n">
        <f aca="false">N87*5.1890047538+L87*5.5017049523</f>
        <v>17314932.7942861</v>
      </c>
      <c r="Y87" s="42" t="n">
        <f aca="false">N87*5.1890047538</f>
        <v>10907915.8447033</v>
      </c>
      <c r="Z87" s="42" t="n">
        <f aca="false">L87*5.5017049523</f>
        <v>6407016.94958286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29183757.4441999</v>
      </c>
      <c r="G88" s="97" t="n">
        <v>27919378.7150728</v>
      </c>
      <c r="H88" s="42" t="n">
        <f aca="false">F88-J88</f>
        <v>25961355.5412056</v>
      </c>
      <c r="I88" s="42" t="n">
        <f aca="false">G88-K88</f>
        <v>24793648.8691683</v>
      </c>
      <c r="J88" s="97" t="n">
        <v>3222401.90299426</v>
      </c>
      <c r="K88" s="97" t="n">
        <v>3125729.84590443</v>
      </c>
      <c r="L88" s="42" t="n">
        <f aca="false">H88-I88</f>
        <v>1167706.67203727</v>
      </c>
      <c r="M88" s="42" t="n">
        <f aca="false">J88-K88</f>
        <v>96672.057089828</v>
      </c>
      <c r="N88" s="97" t="n">
        <v>2062421.83843251</v>
      </c>
      <c r="O88" s="7"/>
      <c r="P88" s="7"/>
      <c r="Q88" s="42" t="n">
        <f aca="false">I88*5.5017049523</f>
        <v>136407340.769091</v>
      </c>
      <c r="R88" s="42"/>
      <c r="S88" s="42"/>
      <c r="T88" s="7"/>
      <c r="U88" s="7"/>
      <c r="V88" s="42" t="n">
        <f aca="false">K88*5.5017049523</f>
        <v>17196843.3727643</v>
      </c>
      <c r="W88" s="42" t="n">
        <f aca="false">M88*5.5017049523</f>
        <v>531861.135240135</v>
      </c>
      <c r="X88" s="42" t="n">
        <f aca="false">N88*5.1890047538+L88*5.5017049523</f>
        <v>17126294.3043484</v>
      </c>
      <c r="Y88" s="42" t="n">
        <f aca="false">N88*5.1890047538</f>
        <v>10701916.7239672</v>
      </c>
      <c r="Z88" s="42" t="n">
        <f aca="false">L88*5.5017049523</f>
        <v>6424377.58038118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29224439.435837</v>
      </c>
      <c r="G89" s="97" t="n">
        <v>27958454.5660527</v>
      </c>
      <c r="H89" s="42" t="n">
        <f aca="false">F89-J89</f>
        <v>25945855.5391839</v>
      </c>
      <c r="I89" s="42" t="n">
        <f aca="false">G89-K89</f>
        <v>24778228.1862992</v>
      </c>
      <c r="J89" s="97" t="n">
        <v>3278583.8966531</v>
      </c>
      <c r="K89" s="97" t="n">
        <v>3180226.37975351</v>
      </c>
      <c r="L89" s="42" t="n">
        <f aca="false">H89-I89</f>
        <v>1167627.35288472</v>
      </c>
      <c r="M89" s="42" t="n">
        <f aca="false">J89-K89</f>
        <v>98357.5168995932</v>
      </c>
      <c r="N89" s="97" t="n">
        <v>2092415.62413706</v>
      </c>
      <c r="O89" s="7"/>
      <c r="P89" s="7"/>
      <c r="Q89" s="42" t="n">
        <f aca="false">I89*5.5017049523</f>
        <v>136322500.721782</v>
      </c>
      <c r="R89" s="42"/>
      <c r="S89" s="42"/>
      <c r="T89" s="7"/>
      <c r="U89" s="7"/>
      <c r="V89" s="42" t="n">
        <f aca="false">K89*5.5017049523</f>
        <v>17496667.222925</v>
      </c>
      <c r="W89" s="42" t="n">
        <f aca="false">M89*5.5017049523</f>
        <v>541134.037822423</v>
      </c>
      <c r="X89" s="42" t="n">
        <f aca="false">N89*5.1890047538+L89*5.5017049523</f>
        <v>17281495.8103794</v>
      </c>
      <c r="Y89" s="42" t="n">
        <f aca="false">N89*5.1890047538</f>
        <v>10857554.6205726</v>
      </c>
      <c r="Z89" s="42" t="n">
        <f aca="false">L89*5.5017049523</f>
        <v>6423941.18980683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29376320.1840059</v>
      </c>
      <c r="G90" s="95" t="n">
        <v>28103074.0178909</v>
      </c>
      <c r="H90" s="35" t="n">
        <f aca="false">F90-J90</f>
        <v>26031075.9849466</v>
      </c>
      <c r="I90" s="35" t="n">
        <f aca="false">G90-K90</f>
        <v>24858187.1448034</v>
      </c>
      <c r="J90" s="95" t="n">
        <v>3345244.19905923</v>
      </c>
      <c r="K90" s="95" t="n">
        <v>3244886.87308745</v>
      </c>
      <c r="L90" s="35" t="n">
        <f aca="false">H90-I90</f>
        <v>1172888.84014319</v>
      </c>
      <c r="M90" s="35" t="n">
        <f aca="false">J90-K90</f>
        <v>100357.325971777</v>
      </c>
      <c r="N90" s="95" t="n">
        <v>2567586.09394189</v>
      </c>
      <c r="O90" s="5"/>
      <c r="P90" s="5"/>
      <c r="Q90" s="35" t="n">
        <f aca="false">I90*5.5017049523</f>
        <v>136762411.319765</v>
      </c>
      <c r="R90" s="35"/>
      <c r="S90" s="35"/>
      <c r="T90" s="5"/>
      <c r="U90" s="5"/>
      <c r="V90" s="35" t="n">
        <f aca="false">K90*5.5017049523</f>
        <v>17852410.1793185</v>
      </c>
      <c r="W90" s="35" t="n">
        <f aca="false">M90*5.5017049523</f>
        <v>552136.397298509</v>
      </c>
      <c r="X90" s="35" t="n">
        <f aca="false">N90*5.1890047538+L90*5.5017049523</f>
        <v>19776104.7875684</v>
      </c>
      <c r="Y90" s="35" t="n">
        <f aca="false">N90*5.1890047538</f>
        <v>13323216.4472552</v>
      </c>
      <c r="Z90" s="35" t="n">
        <f aca="false">L90*5.5017049523</f>
        <v>6452888.34031319</v>
      </c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29635271.5669827</v>
      </c>
      <c r="G91" s="97" t="n">
        <v>28350215.6322635</v>
      </c>
      <c r="H91" s="42" t="n">
        <f aca="false">F91-J91</f>
        <v>26186661.0668738</v>
      </c>
      <c r="I91" s="42" t="n">
        <f aca="false">G91-K91</f>
        <v>25005063.4471579</v>
      </c>
      <c r="J91" s="97" t="n">
        <v>3448610.50010887</v>
      </c>
      <c r="K91" s="97" t="n">
        <v>3345152.1851056</v>
      </c>
      <c r="L91" s="42" t="n">
        <f aca="false">H91-I91</f>
        <v>1181597.61971595</v>
      </c>
      <c r="M91" s="42" t="n">
        <f aca="false">J91-K91</f>
        <v>103458.315003266</v>
      </c>
      <c r="N91" s="97" t="n">
        <v>2085329.87121688</v>
      </c>
      <c r="O91" s="7"/>
      <c r="P91" s="7"/>
      <c r="Q91" s="42" t="n">
        <f aca="false">I91*5.5017049523</f>
        <v>137570481.399804</v>
      </c>
      <c r="R91" s="42"/>
      <c r="S91" s="42"/>
      <c r="T91" s="7"/>
      <c r="U91" s="7"/>
      <c r="V91" s="42" t="n">
        <f aca="false">K91*5.5017049523</f>
        <v>18404040.3429927</v>
      </c>
      <c r="W91" s="42" t="n">
        <f aca="false">M91*5.5017049523</f>
        <v>569197.124010082</v>
      </c>
      <c r="X91" s="42" t="n">
        <f aca="false">N91*5.1890047538+L91*5.5017049523</f>
        <v>17321588.0910027</v>
      </c>
      <c r="Y91" s="42" t="n">
        <f aca="false">N91*5.1890047538</f>
        <v>10820786.6149855</v>
      </c>
      <c r="Z91" s="42" t="n">
        <f aca="false">L91*5.5017049523</f>
        <v>6500801.47601714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29831013.0535148</v>
      </c>
      <c r="G92" s="97" t="n">
        <v>28536010.6051191</v>
      </c>
      <c r="H92" s="42" t="n">
        <f aca="false">F92-J92</f>
        <v>26337983.1567729</v>
      </c>
      <c r="I92" s="42" t="n">
        <f aca="false">G92-K92</f>
        <v>25147771.6052794</v>
      </c>
      <c r="J92" s="97" t="n">
        <v>3493029.89674195</v>
      </c>
      <c r="K92" s="97" t="n">
        <v>3388238.99983969</v>
      </c>
      <c r="L92" s="42" t="n">
        <f aca="false">H92-I92</f>
        <v>1190211.55149341</v>
      </c>
      <c r="M92" s="42" t="n">
        <f aca="false">J92-K92</f>
        <v>104790.896902258</v>
      </c>
      <c r="N92" s="97" t="n">
        <v>2077240.06041006</v>
      </c>
      <c r="O92" s="7"/>
      <c r="P92" s="7"/>
      <c r="Q92" s="42" t="n">
        <f aca="false">I92*5.5017049523</f>
        <v>138355619.580075</v>
      </c>
      <c r="R92" s="42"/>
      <c r="S92" s="42"/>
      <c r="T92" s="7"/>
      <c r="U92" s="7"/>
      <c r="V92" s="42" t="n">
        <f aca="false">K92*5.5017049523</f>
        <v>18641091.284994</v>
      </c>
      <c r="W92" s="42" t="n">
        <f aca="false">M92*5.5017049523</f>
        <v>576528.596443112</v>
      </c>
      <c r="X92" s="42" t="n">
        <f aca="false">N92*5.1890047538+L92*5.5017049523</f>
        <v>17327001.3353876</v>
      </c>
      <c r="Y92" s="42" t="n">
        <f aca="false">N92*5.1890047538</f>
        <v>10778808.5482516</v>
      </c>
      <c r="Z92" s="42" t="n">
        <f aca="false">L92*5.5017049523</f>
        <v>6548192.78713596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29994595.9041909</v>
      </c>
      <c r="G93" s="97" t="n">
        <v>28690743.3379424</v>
      </c>
      <c r="H93" s="42" t="n">
        <f aca="false">F93-J93</f>
        <v>26434162.7189614</v>
      </c>
      <c r="I93" s="42" t="n">
        <f aca="false">G93-K93</f>
        <v>25237123.1482698</v>
      </c>
      <c r="J93" s="97" t="n">
        <v>3560433.18522948</v>
      </c>
      <c r="K93" s="97" t="n">
        <v>3453620.1896726</v>
      </c>
      <c r="L93" s="42" t="n">
        <f aca="false">H93-I93</f>
        <v>1197039.5706916</v>
      </c>
      <c r="M93" s="42" t="n">
        <f aca="false">J93-K93</f>
        <v>106812.995556885</v>
      </c>
      <c r="N93" s="97" t="n">
        <v>2064241.54238094</v>
      </c>
      <c r="O93" s="7"/>
      <c r="P93" s="7"/>
      <c r="Q93" s="42" t="n">
        <f aca="false">I93*5.5017049523</f>
        <v>138847205.406641</v>
      </c>
      <c r="R93" s="42"/>
      <c r="S93" s="42"/>
      <c r="T93" s="7"/>
      <c r="U93" s="7"/>
      <c r="V93" s="42" t="n">
        <f aca="false">K93*5.5017049523</f>
        <v>19000799.300885</v>
      </c>
      <c r="W93" s="42" t="n">
        <f aca="false">M93*5.5017049523</f>
        <v>587653.586625314</v>
      </c>
      <c r="X93" s="42" t="n">
        <f aca="false">N93*5.1890047538+L93*5.5017049523</f>
        <v>17297117.7105791</v>
      </c>
      <c r="Y93" s="42" t="n">
        <f aca="false">N93*5.1890047538</f>
        <v>10711359.1764061</v>
      </c>
      <c r="Z93" s="42" t="n">
        <f aca="false">L93*5.5017049523</f>
        <v>6585758.53417302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30287743.1560233</v>
      </c>
      <c r="G94" s="95" t="n">
        <v>28970860.7599784</v>
      </c>
      <c r="H94" s="35" t="n">
        <f aca="false">F94-J94</f>
        <v>26631403.0224184</v>
      </c>
      <c r="I94" s="35" t="n">
        <f aca="false">G94-K94</f>
        <v>25424210.8303817</v>
      </c>
      <c r="J94" s="95" t="n">
        <v>3656340.13360489</v>
      </c>
      <c r="K94" s="95" t="n">
        <v>3546649.92959674</v>
      </c>
      <c r="L94" s="35" t="n">
        <f aca="false">H94-I94</f>
        <v>1207192.19203671</v>
      </c>
      <c r="M94" s="35" t="n">
        <f aca="false">J94-K94</f>
        <v>109690.204008148</v>
      </c>
      <c r="N94" s="95" t="n">
        <v>2477217.87193977</v>
      </c>
      <c r="O94" s="5"/>
      <c r="P94" s="5"/>
      <c r="Q94" s="35" t="n">
        <f aca="false">I94*5.5017049523</f>
        <v>139876506.63383</v>
      </c>
      <c r="R94" s="35"/>
      <c r="S94" s="35"/>
      <c r="T94" s="5"/>
      <c r="U94" s="5"/>
      <c r="V94" s="35" t="n">
        <f aca="false">K94*5.5017049523</f>
        <v>19512621.4817368</v>
      </c>
      <c r="W94" s="35" t="n">
        <f aca="false">M94*5.5017049523</f>
        <v>603483.138610423</v>
      </c>
      <c r="X94" s="35" t="n">
        <f aca="false">N94*5.1890047538+L94*5.5017049523</f>
        <v>19495910.575</v>
      </c>
      <c r="Y94" s="35" t="n">
        <f aca="false">N94*5.1890047538</f>
        <v>12854295.3136938</v>
      </c>
      <c r="Z94" s="35" t="n">
        <f aca="false">L94*5.5017049523</f>
        <v>6641615.26130626</v>
      </c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30471257.2069414</v>
      </c>
      <c r="G95" s="97" t="n">
        <v>29145594.3864555</v>
      </c>
      <c r="H95" s="42" t="n">
        <f aca="false">F95-J95</f>
        <v>26739080.8743963</v>
      </c>
      <c r="I95" s="42" t="n">
        <f aca="false">G95-K95</f>
        <v>25525383.3438867</v>
      </c>
      <c r="J95" s="97" t="n">
        <v>3732176.33254514</v>
      </c>
      <c r="K95" s="97" t="n">
        <v>3620211.04256878</v>
      </c>
      <c r="L95" s="42" t="n">
        <f aca="false">H95-I95</f>
        <v>1213697.53050958</v>
      </c>
      <c r="M95" s="42" t="n">
        <f aca="false">J95-K95</f>
        <v>111965.289976354</v>
      </c>
      <c r="N95" s="97" t="n">
        <v>2031689.35185143</v>
      </c>
      <c r="O95" s="7"/>
      <c r="P95" s="7"/>
      <c r="Q95" s="42" t="n">
        <f aca="false">I95*5.5017049523</f>
        <v>140433127.952417</v>
      </c>
      <c r="R95" s="42"/>
      <c r="S95" s="42"/>
      <c r="T95" s="7"/>
      <c r="U95" s="7"/>
      <c r="V95" s="42" t="n">
        <f aca="false">K95*5.5017049523</f>
        <v>19917333.0212718</v>
      </c>
      <c r="W95" s="42" t="n">
        <f aca="false">M95*5.5017049523</f>
        <v>615999.990348614</v>
      </c>
      <c r="X95" s="42" t="n">
        <f aca="false">N95*5.1890047538+L95*5.5017049523</f>
        <v>17219851.4192008</v>
      </c>
      <c r="Y95" s="42" t="n">
        <f aca="false">N95*5.1890047538</f>
        <v>10542445.7050019</v>
      </c>
      <c r="Z95" s="42" t="n">
        <f aca="false">L95*5.5017049523</f>
        <v>6677405.71419884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30638554.9850527</v>
      </c>
      <c r="G96" s="97" t="n">
        <v>29304975.6388819</v>
      </c>
      <c r="H96" s="42" t="n">
        <f aca="false">F96-J96</f>
        <v>26851348.2081336</v>
      </c>
      <c r="I96" s="42" t="n">
        <f aca="false">G96-K96</f>
        <v>25631385.0652704</v>
      </c>
      <c r="J96" s="97" t="n">
        <v>3787206.77691906</v>
      </c>
      <c r="K96" s="97" t="n">
        <v>3673590.57361148</v>
      </c>
      <c r="L96" s="42" t="n">
        <f aca="false">H96-I96</f>
        <v>1219963.14286322</v>
      </c>
      <c r="M96" s="42" t="n">
        <f aca="false">J96-K96</f>
        <v>113616.203307572</v>
      </c>
      <c r="N96" s="97" t="n">
        <v>2015240.18633355</v>
      </c>
      <c r="O96" s="7"/>
      <c r="P96" s="7"/>
      <c r="Q96" s="42" t="n">
        <f aca="false">I96*5.5017049523</f>
        <v>141016318.147906</v>
      </c>
      <c r="R96" s="42"/>
      <c r="S96" s="42"/>
      <c r="T96" s="7"/>
      <c r="U96" s="7"/>
      <c r="V96" s="42" t="n">
        <f aca="false">K96*5.5017049523</f>
        <v>20211011.4515609</v>
      </c>
      <c r="W96" s="42" t="n">
        <f aca="false">M96*5.5017049523</f>
        <v>625082.828398794</v>
      </c>
      <c r="X96" s="42" t="n">
        <f aca="false">N96*5.1890047538+L96*5.5017049523</f>
        <v>17168968.1716477</v>
      </c>
      <c r="Y96" s="42" t="n">
        <f aca="false">N96*5.1890047538</f>
        <v>10457090.9069336</v>
      </c>
      <c r="Z96" s="42" t="n">
        <f aca="false">L96*5.5017049523</f>
        <v>6711877.26471406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30796356.8801916</v>
      </c>
      <c r="G97" s="97" t="n">
        <v>29454589.3495454</v>
      </c>
      <c r="H97" s="42" t="n">
        <f aca="false">F97-J97</f>
        <v>26964503.0399353</v>
      </c>
      <c r="I97" s="42" t="n">
        <f aca="false">G97-K97</f>
        <v>25737691.1244968</v>
      </c>
      <c r="J97" s="97" t="n">
        <v>3831853.84025625</v>
      </c>
      <c r="K97" s="97" t="n">
        <v>3716898.22504856</v>
      </c>
      <c r="L97" s="42" t="n">
        <f aca="false">H97-I97</f>
        <v>1226811.91543849</v>
      </c>
      <c r="M97" s="42" t="n">
        <f aca="false">J97-K97</f>
        <v>114955.615207688</v>
      </c>
      <c r="N97" s="97" t="n">
        <v>2043102.14766677</v>
      </c>
      <c r="O97" s="7"/>
      <c r="P97" s="7"/>
      <c r="Q97" s="42" t="n">
        <f aca="false">I97*5.5017049523</f>
        <v>141601182.720412</v>
      </c>
      <c r="R97" s="42"/>
      <c r="S97" s="42"/>
      <c r="T97" s="7"/>
      <c r="U97" s="7"/>
      <c r="V97" s="42" t="n">
        <f aca="false">K97*5.5017049523</f>
        <v>20449277.3719447</v>
      </c>
      <c r="W97" s="42" t="n">
        <f aca="false">M97*5.5017049523</f>
        <v>632451.877482833</v>
      </c>
      <c r="X97" s="42" t="n">
        <f aca="false">N97*5.1890047538+L97*5.5017049523</f>
        <v>17351223.9474505</v>
      </c>
      <c r="Y97" s="42" t="n">
        <f aca="false">N97*5.1890047538</f>
        <v>10601666.7567419</v>
      </c>
      <c r="Z97" s="42" t="n">
        <f aca="false">L97*5.5017049523</f>
        <v>6749557.1907086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30928139.195297</v>
      </c>
      <c r="G98" s="95" t="n">
        <v>29580746.5481643</v>
      </c>
      <c r="H98" s="35" t="n">
        <f aca="false">F98-J98</f>
        <v>27041229.1708224</v>
      </c>
      <c r="I98" s="35" t="n">
        <f aca="false">G98-K98</f>
        <v>25810443.824424</v>
      </c>
      <c r="J98" s="95" t="n">
        <v>3886910.02447458</v>
      </c>
      <c r="K98" s="95" t="n">
        <v>3770302.72374034</v>
      </c>
      <c r="L98" s="35" t="n">
        <f aca="false">H98-I98</f>
        <v>1230785.34639838</v>
      </c>
      <c r="M98" s="35" t="n">
        <f aca="false">J98-K98</f>
        <v>116607.300734237</v>
      </c>
      <c r="N98" s="95" t="n">
        <v>2473823.62498414</v>
      </c>
      <c r="O98" s="5"/>
      <c r="P98" s="5"/>
      <c r="Q98" s="35" t="n">
        <f aca="false">I98*5.5017049523</f>
        <v>142001446.609894</v>
      </c>
      <c r="R98" s="35"/>
      <c r="S98" s="35"/>
      <c r="T98" s="5"/>
      <c r="U98" s="5"/>
      <c r="V98" s="35" t="n">
        <f aca="false">K98*5.5017049523</f>
        <v>20743093.1668724</v>
      </c>
      <c r="W98" s="35" t="n">
        <f aca="false">M98*5.5017049523</f>
        <v>641538.963923889</v>
      </c>
      <c r="X98" s="35" t="n">
        <f aca="false">N98*5.1890047538+L98*5.5017049523</f>
        <v>19608100.3856037</v>
      </c>
      <c r="Y98" s="35" t="n">
        <f aca="false">N98*5.1890047538</f>
        <v>12836682.5501055</v>
      </c>
      <c r="Z98" s="35" t="n">
        <f aca="false">L98*5.5017049523</f>
        <v>6771417.83549824</v>
      </c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31056511.5482087</v>
      </c>
      <c r="G99" s="97" t="n">
        <v>29702627.1548417</v>
      </c>
      <c r="H99" s="42" t="n">
        <f aca="false">F99-J99</f>
        <v>27064369.8134886</v>
      </c>
      <c r="I99" s="42" t="n">
        <f aca="false">G99-K99</f>
        <v>25830249.6721633</v>
      </c>
      <c r="J99" s="97" t="n">
        <v>3992141.73472005</v>
      </c>
      <c r="K99" s="97" t="n">
        <v>3872377.48267845</v>
      </c>
      <c r="L99" s="42" t="n">
        <f aca="false">H99-I99</f>
        <v>1234120.14132532</v>
      </c>
      <c r="M99" s="42" t="n">
        <f aca="false">J99-K99</f>
        <v>119764.252041602</v>
      </c>
      <c r="N99" s="97" t="n">
        <v>1992569.46151782</v>
      </c>
      <c r="O99" s="7"/>
      <c r="P99" s="7"/>
      <c r="Q99" s="42" t="n">
        <f aca="false">I99*5.5017049523</f>
        <v>142110412.540486</v>
      </c>
      <c r="R99" s="42"/>
      <c r="S99" s="42"/>
      <c r="T99" s="7"/>
      <c r="U99" s="7"/>
      <c r="V99" s="42" t="n">
        <f aca="false">K99*5.5017049523</f>
        <v>21304678.373627</v>
      </c>
      <c r="W99" s="42" t="n">
        <f aca="false">M99*5.5017049523</f>
        <v>658907.578565787</v>
      </c>
      <c r="X99" s="42" t="n">
        <f aca="false">N99*5.1890047538+L99*5.5017049523</f>
        <v>17129217.3013554</v>
      </c>
      <c r="Y99" s="42" t="n">
        <f aca="false">N99*5.1890047538</f>
        <v>10339452.4080927</v>
      </c>
      <c r="Z99" s="42" t="n">
        <f aca="false">L99*5.5017049523</f>
        <v>6789764.89326272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31268834.2590087</v>
      </c>
      <c r="G100" s="97" t="n">
        <v>29904277.7163063</v>
      </c>
      <c r="H100" s="42" t="n">
        <f aca="false">F100-J100</f>
        <v>27209319.832606</v>
      </c>
      <c r="I100" s="42" t="n">
        <f aca="false">G100-K100</f>
        <v>25966548.7226956</v>
      </c>
      <c r="J100" s="97" t="n">
        <v>4059514.42640276</v>
      </c>
      <c r="K100" s="97" t="n">
        <v>3937728.99361068</v>
      </c>
      <c r="L100" s="42" t="n">
        <f aca="false">H100-I100</f>
        <v>1242771.10991032</v>
      </c>
      <c r="M100" s="42" t="n">
        <f aca="false">J100-K100</f>
        <v>121785.432792082</v>
      </c>
      <c r="N100" s="97" t="n">
        <v>1979887.7674383</v>
      </c>
      <c r="O100" s="7"/>
      <c r="P100" s="7"/>
      <c r="Q100" s="42" t="n">
        <f aca="false">I100*5.5017049523</f>
        <v>142860289.701794</v>
      </c>
      <c r="R100" s="42"/>
      <c r="S100" s="42"/>
      <c r="T100" s="7"/>
      <c r="U100" s="7"/>
      <c r="V100" s="42" t="n">
        <f aca="false">K100*5.5017049523</f>
        <v>21664223.1049632</v>
      </c>
      <c r="W100" s="42" t="n">
        <f aca="false">M100*5.5017049523</f>
        <v>670027.518710199</v>
      </c>
      <c r="X100" s="42" t="n">
        <f aca="false">N100*5.1890047538+L100*5.5017049523</f>
        <v>17111007.0071968</v>
      </c>
      <c r="Y100" s="42" t="n">
        <f aca="false">N100*5.1890047538</f>
        <v>10273647.0372278</v>
      </c>
      <c r="Z100" s="42" t="n">
        <f aca="false">L100*5.5017049523</f>
        <v>6837359.969969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31425291.9699048</v>
      </c>
      <c r="G101" s="97" t="n">
        <v>30053436.3811303</v>
      </c>
      <c r="H101" s="42" t="n">
        <f aca="false">F101-J101</f>
        <v>27288512.8691368</v>
      </c>
      <c r="I101" s="42" t="n">
        <f aca="false">G101-K101</f>
        <v>26040760.6533853</v>
      </c>
      <c r="J101" s="97" t="n">
        <v>4136779.10076809</v>
      </c>
      <c r="K101" s="97" t="n">
        <v>4012675.72774504</v>
      </c>
      <c r="L101" s="42" t="n">
        <f aca="false">H101-I101</f>
        <v>1247752.21575146</v>
      </c>
      <c r="M101" s="42" t="n">
        <f aca="false">J101-K101</f>
        <v>124103.373023043</v>
      </c>
      <c r="N101" s="97" t="n">
        <v>1962356.99384164</v>
      </c>
      <c r="O101" s="7"/>
      <c r="P101" s="7"/>
      <c r="Q101" s="42" t="n">
        <f aca="false">I101*5.5017049523</f>
        <v>143268581.848389</v>
      </c>
      <c r="R101" s="42"/>
      <c r="S101" s="42"/>
      <c r="T101" s="7"/>
      <c r="U101" s="7"/>
      <c r="V101" s="42" t="n">
        <f aca="false">K101*5.5017049523</f>
        <v>22076557.9233089</v>
      </c>
      <c r="W101" s="42" t="n">
        <f aca="false">M101*5.5017049523</f>
        <v>682780.141958009</v>
      </c>
      <c r="X101" s="42" t="n">
        <f aca="false">N101*5.1890047538+L101*5.5017049523</f>
        <v>17047444.3143401</v>
      </c>
      <c r="Y101" s="42" t="n">
        <f aca="false">N101*5.1890047538</f>
        <v>10182679.769697</v>
      </c>
      <c r="Z101" s="42" t="n">
        <f aca="false">L101*5.5017049523</f>
        <v>6864764.54464312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31600633.5187348</v>
      </c>
      <c r="G102" s="95" t="n">
        <v>30220809.5903577</v>
      </c>
      <c r="H102" s="35" t="n">
        <f aca="false">F102-J102</f>
        <v>27389061.5887713</v>
      </c>
      <c r="I102" s="35" t="n">
        <f aca="false">G102-K102</f>
        <v>26135584.8182931</v>
      </c>
      <c r="J102" s="95" t="n">
        <v>4211571.92996353</v>
      </c>
      <c r="K102" s="95" t="n">
        <v>4085224.77206463</v>
      </c>
      <c r="L102" s="35" t="n">
        <f aca="false">H102-I102</f>
        <v>1253476.77047818</v>
      </c>
      <c r="M102" s="35" t="n">
        <f aca="false">J102-K102</f>
        <v>126347.157898906</v>
      </c>
      <c r="N102" s="95" t="n">
        <v>2419353.51053712</v>
      </c>
      <c r="O102" s="5"/>
      <c r="P102" s="5"/>
      <c r="Q102" s="35" t="n">
        <f aca="false">I102*5.5017049523</f>
        <v>143790276.42606</v>
      </c>
      <c r="R102" s="35"/>
      <c r="S102" s="35"/>
      <c r="T102" s="5"/>
      <c r="U102" s="5"/>
      <c r="V102" s="35" t="n">
        <f aca="false">K102*5.5017049523</f>
        <v>22475701.3597266</v>
      </c>
      <c r="W102" s="35" t="n">
        <f aca="false">M102*5.5017049523</f>
        <v>695124.784321442</v>
      </c>
      <c r="X102" s="35" t="n">
        <f aca="false">N102*5.1890047538+L102*5.5017049523</f>
        <v>19450296.2230326</v>
      </c>
      <c r="Y102" s="35" t="n">
        <f aca="false">N102*5.1890047538</f>
        <v>12554036.8672998</v>
      </c>
      <c r="Z102" s="35" t="n">
        <f aca="false">L102*5.5017049523</f>
        <v>6896259.3557328</v>
      </c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31862513.3715142</v>
      </c>
      <c r="G103" s="97" t="n">
        <v>30470268.9093897</v>
      </c>
      <c r="H103" s="42" t="n">
        <f aca="false">F103-J103</f>
        <v>27557839.1880162</v>
      </c>
      <c r="I103" s="42" t="n">
        <f aca="false">G103-K103</f>
        <v>26294734.9513967</v>
      </c>
      <c r="J103" s="97" t="n">
        <v>4304674.18349798</v>
      </c>
      <c r="K103" s="97" t="n">
        <v>4175533.95799304</v>
      </c>
      <c r="L103" s="42" t="n">
        <f aca="false">H103-I103</f>
        <v>1263104.2366195</v>
      </c>
      <c r="M103" s="42" t="n">
        <f aca="false">J103-K103</f>
        <v>129140.225504939</v>
      </c>
      <c r="N103" s="97" t="n">
        <v>1953914.70975639</v>
      </c>
      <c r="O103" s="7"/>
      <c r="P103" s="7"/>
      <c r="Q103" s="42" t="n">
        <f aca="false">I103*5.5017049523</f>
        <v>144665873.501515</v>
      </c>
      <c r="R103" s="42"/>
      <c r="S103" s="42"/>
      <c r="T103" s="7"/>
      <c r="U103" s="7"/>
      <c r="V103" s="42" t="n">
        <f aca="false">K103*5.5017049523</f>
        <v>22972555.8551871</v>
      </c>
      <c r="W103" s="42" t="n">
        <f aca="false">M103*5.5017049523</f>
        <v>710491.418201664</v>
      </c>
      <c r="X103" s="42" t="n">
        <f aca="false">N103*5.1890047538+L103*5.5017049523</f>
        <v>17088099.5513263</v>
      </c>
      <c r="Y103" s="42" t="n">
        <f aca="false">N103*5.1890047538</f>
        <v>10138872.7174457</v>
      </c>
      <c r="Z103" s="42" t="n">
        <f aca="false">L103*5.5017049523</f>
        <v>6949226.83388061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32071428.2185816</v>
      </c>
      <c r="G104" s="97" t="n">
        <v>30669042.8344468</v>
      </c>
      <c r="H104" s="42" t="n">
        <f aca="false">F104-J104</f>
        <v>27670522.5231907</v>
      </c>
      <c r="I104" s="42" t="n">
        <f aca="false">G104-K104</f>
        <v>26400164.3099177</v>
      </c>
      <c r="J104" s="97" t="n">
        <v>4400905.69539088</v>
      </c>
      <c r="K104" s="97" t="n">
        <v>4268878.52452915</v>
      </c>
      <c r="L104" s="42" t="n">
        <f aca="false">H104-I104</f>
        <v>1270358.21327302</v>
      </c>
      <c r="M104" s="42" t="n">
        <f aca="false">J104-K104</f>
        <v>132027.170861727</v>
      </c>
      <c r="N104" s="97" t="n">
        <v>1926678.27015903</v>
      </c>
      <c r="O104" s="7"/>
      <c r="P104" s="7"/>
      <c r="Q104" s="42" t="n">
        <f aca="false">I104*5.5017049523</f>
        <v>145245914.725408</v>
      </c>
      <c r="R104" s="42"/>
      <c r="S104" s="42"/>
      <c r="T104" s="7"/>
      <c r="U104" s="7"/>
      <c r="V104" s="42" t="n">
        <f aca="false">K104*5.5017049523</f>
        <v>23486110.1191692</v>
      </c>
      <c r="W104" s="42" t="n">
        <f aca="false">M104*5.5017049523</f>
        <v>726374.53976812</v>
      </c>
      <c r="X104" s="42" t="n">
        <f aca="false">N104*5.1890047538+L104*5.5017049523</f>
        <v>16986678.7760575</v>
      </c>
      <c r="Y104" s="42" t="n">
        <f aca="false">N104*5.1890047538</f>
        <v>9997542.70289839</v>
      </c>
      <c r="Z104" s="42" t="n">
        <f aca="false">L104*5.5017049523</f>
        <v>6989136.07315913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32365102.2379674</v>
      </c>
      <c r="G105" s="97" t="n">
        <v>30948264.6153784</v>
      </c>
      <c r="H105" s="42" t="n">
        <f aca="false">F105-J105</f>
        <v>27807713.3090988</v>
      </c>
      <c r="I105" s="42" t="n">
        <f aca="false">G105-K105</f>
        <v>26527597.3543759</v>
      </c>
      <c r="J105" s="97" t="n">
        <v>4557388.92886853</v>
      </c>
      <c r="K105" s="97" t="n">
        <v>4420667.26100247</v>
      </c>
      <c r="L105" s="42" t="n">
        <f aca="false">H105-I105</f>
        <v>1280115.9547229</v>
      </c>
      <c r="M105" s="42" t="n">
        <f aca="false">J105-K105</f>
        <v>136721.667866056</v>
      </c>
      <c r="N105" s="97" t="n">
        <v>1884391.35012942</v>
      </c>
      <c r="O105" s="7"/>
      <c r="P105" s="7"/>
      <c r="Q105" s="42" t="n">
        <f aca="false">I105*5.5017049523</f>
        <v>145947013.73719</v>
      </c>
      <c r="R105" s="42"/>
      <c r="S105" s="42"/>
      <c r="T105" s="7"/>
      <c r="U105" s="7"/>
      <c r="V105" s="42" t="n">
        <f aca="false">K105*5.5017049523</f>
        <v>24321206.9623278</v>
      </c>
      <c r="W105" s="42" t="n">
        <f aca="false">M105*5.5017049523</f>
        <v>752202.277185395</v>
      </c>
      <c r="X105" s="42" t="n">
        <f aca="false">N105*5.1890047538+L105*5.5017049523</f>
        <v>16820935.9614583</v>
      </c>
      <c r="Y105" s="42" t="n">
        <f aca="false">N105*5.1890047538</f>
        <v>9778115.67384115</v>
      </c>
      <c r="Z105" s="42" t="n">
        <f aca="false">L105*5.5017049523</f>
        <v>7042820.2876172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32574853.137589</v>
      </c>
      <c r="G106" s="95" t="n">
        <v>31147712.4539896</v>
      </c>
      <c r="H106" s="35" t="n">
        <f aca="false">F106-J106</f>
        <v>28024882.9846928</v>
      </c>
      <c r="I106" s="35" t="n">
        <f aca="false">G106-K106</f>
        <v>26734241.4056803</v>
      </c>
      <c r="J106" s="95" t="n">
        <v>4549970.15289623</v>
      </c>
      <c r="K106" s="95" t="n">
        <v>4413471.04830934</v>
      </c>
      <c r="L106" s="35" t="n">
        <f aca="false">H106-I106</f>
        <v>1290641.57901246</v>
      </c>
      <c r="M106" s="35" t="n">
        <f aca="false">J106-K106</f>
        <v>136499.104586888</v>
      </c>
      <c r="N106" s="95" t="n">
        <v>2323086.82358649</v>
      </c>
      <c r="O106" s="5"/>
      <c r="P106" s="5"/>
      <c r="Q106" s="35" t="n">
        <f aca="false">I106*5.5017049523</f>
        <v>147083908.337615</v>
      </c>
      <c r="R106" s="35"/>
      <c r="S106" s="35"/>
      <c r="T106" s="5"/>
      <c r="U106" s="5"/>
      <c r="V106" s="35" t="n">
        <f aca="false">K106*5.5017049523</f>
        <v>24281615.5233162</v>
      </c>
      <c r="W106" s="35" t="n">
        <f aca="false">M106*5.5017049523</f>
        <v>750977.799690198</v>
      </c>
      <c r="X106" s="35" t="n">
        <f aca="false">N106*5.1890047538+L106*5.5017049523</f>
        <v>19155237.7379776</v>
      </c>
      <c r="Y106" s="35" t="n">
        <f aca="false">N106*5.1890047538</f>
        <v>12054508.5710805</v>
      </c>
      <c r="Z106" s="35" t="n">
        <f aca="false">L106*5.5017049523</f>
        <v>7100729.16689713</v>
      </c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32667112.7504894</v>
      </c>
      <c r="G107" s="97" t="n">
        <v>31235463.4900865</v>
      </c>
      <c r="H107" s="42" t="n">
        <f aca="false">F107-J107</f>
        <v>28047447.2878747</v>
      </c>
      <c r="I107" s="42" t="n">
        <f aca="false">G107-K107</f>
        <v>26754387.9913503</v>
      </c>
      <c r="J107" s="97" t="n">
        <v>4619665.46261461</v>
      </c>
      <c r="K107" s="97" t="n">
        <v>4481075.49873617</v>
      </c>
      <c r="L107" s="42" t="n">
        <f aca="false">H107-I107</f>
        <v>1293059.29652444</v>
      </c>
      <c r="M107" s="42" t="n">
        <f aca="false">J107-K107</f>
        <v>138589.963878438</v>
      </c>
      <c r="N107" s="97" t="n">
        <v>1917699.14664663</v>
      </c>
      <c r="O107" s="7"/>
      <c r="P107" s="7"/>
      <c r="Q107" s="42" t="n">
        <f aca="false">I107*5.5017049523</f>
        <v>147194748.907768</v>
      </c>
      <c r="R107" s="42"/>
      <c r="S107" s="42"/>
      <c r="T107" s="7"/>
      <c r="U107" s="7"/>
      <c r="V107" s="42" t="n">
        <f aca="false">K107*5.5017049523</f>
        <v>24653555.263027</v>
      </c>
      <c r="W107" s="42" t="n">
        <f aca="false">M107*5.5017049523</f>
        <v>762481.09060908</v>
      </c>
      <c r="X107" s="42" t="n">
        <f aca="false">N107*5.1890047538+L107*5.5017049523</f>
        <v>17064980.7236136</v>
      </c>
      <c r="Y107" s="42" t="n">
        <f aca="false">N107*5.1890047538</f>
        <v>9950949.98830759</v>
      </c>
      <c r="Z107" s="42" t="n">
        <f aca="false">L107*5.5017049523</f>
        <v>7114030.73530604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32933032.0436519</v>
      </c>
      <c r="G108" s="97" t="n">
        <v>31489301.8132732</v>
      </c>
      <c r="H108" s="42" t="n">
        <f aca="false">F108-J108</f>
        <v>28194976.8045676</v>
      </c>
      <c r="I108" s="42" t="n">
        <f aca="false">G108-K108</f>
        <v>26893388.2313614</v>
      </c>
      <c r="J108" s="97" t="n">
        <v>4738055.23908427</v>
      </c>
      <c r="K108" s="97" t="n">
        <v>4595913.58191174</v>
      </c>
      <c r="L108" s="42" t="n">
        <f aca="false">H108-I108</f>
        <v>1301588.57320619</v>
      </c>
      <c r="M108" s="42" t="n">
        <f aca="false">J108-K108</f>
        <v>142141.657172529</v>
      </c>
      <c r="N108" s="97" t="n">
        <v>1858410.22825523</v>
      </c>
      <c r="O108" s="7"/>
      <c r="P108" s="7"/>
      <c r="Q108" s="42" t="n">
        <f aca="false">I108*5.5017049523</f>
        <v>147959487.216608</v>
      </c>
      <c r="R108" s="42"/>
      <c r="S108" s="42"/>
      <c r="T108" s="7"/>
      <c r="U108" s="7"/>
      <c r="V108" s="42" t="n">
        <f aca="false">K108*5.5017049523</f>
        <v>25285360.5139467</v>
      </c>
      <c r="W108" s="42" t="n">
        <f aca="false">M108*5.5017049523</f>
        <v>782021.459194232</v>
      </c>
      <c r="X108" s="42" t="n">
        <f aca="false">N108*5.1890047538+L108*5.5017049523</f>
        <v>16804255.8079926</v>
      </c>
      <c r="Y108" s="42" t="n">
        <f aca="false">N108*5.1890047538</f>
        <v>9643299.50892695</v>
      </c>
      <c r="Z108" s="42" t="n">
        <f aca="false">L108*5.5017049523</f>
        <v>7160956.29906561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33129358.6747862</v>
      </c>
      <c r="G109" s="97" t="n">
        <v>31675976.366617</v>
      </c>
      <c r="H109" s="42" t="n">
        <f aca="false">F109-J109</f>
        <v>28343477.9087089</v>
      </c>
      <c r="I109" s="42" t="n">
        <f aca="false">G109-K109</f>
        <v>27033672.0235219</v>
      </c>
      <c r="J109" s="97" t="n">
        <v>4785880.76607734</v>
      </c>
      <c r="K109" s="97" t="n">
        <v>4642304.34309502</v>
      </c>
      <c r="L109" s="42" t="n">
        <f aca="false">H109-I109</f>
        <v>1309805.88518696</v>
      </c>
      <c r="M109" s="42" t="n">
        <f aca="false">J109-K109</f>
        <v>143576.42298232</v>
      </c>
      <c r="N109" s="97" t="n">
        <v>1864207.56791748</v>
      </c>
      <c r="O109" s="7"/>
      <c r="P109" s="7"/>
      <c r="Q109" s="42" t="n">
        <f aca="false">I109*5.5017049523</f>
        <v>148731287.250665</v>
      </c>
      <c r="R109" s="42"/>
      <c r="S109" s="42"/>
      <c r="T109" s="7"/>
      <c r="U109" s="7"/>
      <c r="V109" s="42" t="n">
        <f aca="false">K109*5.5017049523</f>
        <v>25540588.7944896</v>
      </c>
      <c r="W109" s="42" t="n">
        <f aca="false">M109*5.5017049523</f>
        <v>789915.117355351</v>
      </c>
      <c r="X109" s="42" t="n">
        <f aca="false">N109*5.1890047538+L109*5.5017049523</f>
        <v>16879547.4570785</v>
      </c>
      <c r="Y109" s="42" t="n">
        <f aca="false">N109*5.1890047538</f>
        <v>9673381.93199373</v>
      </c>
      <c r="Z109" s="42" t="n">
        <f aca="false">L109*5.5017049523</f>
        <v>7206165.5250848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33538388.0748568</v>
      </c>
      <c r="G110" s="95" t="n">
        <v>32065460.9963251</v>
      </c>
      <c r="H110" s="35" t="n">
        <f aca="false">F110-J110</f>
        <v>28658298.6792368</v>
      </c>
      <c r="I110" s="35" t="n">
        <f aca="false">G110-K110</f>
        <v>27331774.2825736</v>
      </c>
      <c r="J110" s="95" t="n">
        <v>4880089.39562004</v>
      </c>
      <c r="K110" s="95" t="n">
        <v>4733686.71375144</v>
      </c>
      <c r="L110" s="35" t="n">
        <f aca="false">H110-I110</f>
        <v>1326524.39666315</v>
      </c>
      <c r="M110" s="35" t="n">
        <f aca="false">J110-K110</f>
        <v>146402.681868601</v>
      </c>
      <c r="N110" s="95" t="n">
        <v>2279700.98947024</v>
      </c>
      <c r="O110" s="5"/>
      <c r="P110" s="5"/>
      <c r="Q110" s="35" t="n">
        <f aca="false">I110*5.5017049523</f>
        <v>150371357.925581</v>
      </c>
      <c r="R110" s="35"/>
      <c r="S110" s="35"/>
      <c r="T110" s="5"/>
      <c r="U110" s="5"/>
      <c r="V110" s="35" t="n">
        <f aca="false">K110*5.5017049523</f>
        <v>26043347.635683</v>
      </c>
      <c r="W110" s="35" t="n">
        <f aca="false">M110*5.5017049523</f>
        <v>805464.359866482</v>
      </c>
      <c r="X110" s="35" t="n">
        <f aca="false">N110*5.1890047538+L110*5.5017049523</f>
        <v>19127525.1140721</v>
      </c>
      <c r="Y110" s="35" t="n">
        <f aca="false">N110*5.1890047538</f>
        <v>11829379.2716037</v>
      </c>
      <c r="Z110" s="35" t="n">
        <f aca="false">L110*5.5017049523</f>
        <v>7298145.84246841</v>
      </c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33864828.5887222</v>
      </c>
      <c r="G111" s="97" t="n">
        <v>32376226.7845835</v>
      </c>
      <c r="H111" s="42" t="n">
        <f aca="false">F111-J111</f>
        <v>28876750.2086651</v>
      </c>
      <c r="I111" s="42" t="n">
        <f aca="false">G111-K111</f>
        <v>27537790.7559281</v>
      </c>
      <c r="J111" s="97" t="n">
        <v>4988078.38005708</v>
      </c>
      <c r="K111" s="97" t="n">
        <v>4838436.02865537</v>
      </c>
      <c r="L111" s="42" t="n">
        <f aca="false">H111-I111</f>
        <v>1338959.45273705</v>
      </c>
      <c r="M111" s="42" t="n">
        <f aca="false">J111-K111</f>
        <v>149642.351401713</v>
      </c>
      <c r="N111" s="97" t="n">
        <v>1805256.55291616</v>
      </c>
      <c r="O111" s="7"/>
      <c r="P111" s="7"/>
      <c r="Q111" s="42" t="n">
        <f aca="false">I111*5.5017049523</f>
        <v>151504799.777291</v>
      </c>
      <c r="R111" s="42"/>
      <c r="S111" s="42"/>
      <c r="T111" s="7"/>
      <c r="U111" s="7"/>
      <c r="V111" s="42" t="n">
        <f aca="false">K111*5.5017049523</f>
        <v>26619647.46024</v>
      </c>
      <c r="W111" s="42" t="n">
        <f aca="false">M111*5.5017049523</f>
        <v>823288.06578062</v>
      </c>
      <c r="X111" s="42" t="n">
        <f aca="false">N111*5.1890047538+L111*5.5017049523</f>
        <v>16734044.6869629</v>
      </c>
      <c r="Y111" s="42" t="n">
        <f aca="false">N111*5.1890047538</f>
        <v>9367484.83491054</v>
      </c>
      <c r="Z111" s="42" t="n">
        <f aca="false">L111*5.5017049523</f>
        <v>7366559.85205232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33887154.6122141</v>
      </c>
      <c r="G112" s="97" t="n">
        <v>32398877.1654372</v>
      </c>
      <c r="H112" s="42" t="n">
        <f aca="false">F112-J112</f>
        <v>28813693.8962071</v>
      </c>
      <c r="I112" s="42" t="n">
        <f aca="false">G112-K112</f>
        <v>27477620.2709104</v>
      </c>
      <c r="J112" s="97" t="n">
        <v>5073460.71600701</v>
      </c>
      <c r="K112" s="97" t="n">
        <v>4921256.8945268</v>
      </c>
      <c r="L112" s="42" t="n">
        <f aca="false">H112-I112</f>
        <v>1336073.62529671</v>
      </c>
      <c r="M112" s="42" t="n">
        <f aca="false">J112-K112</f>
        <v>152203.82148021</v>
      </c>
      <c r="N112" s="97" t="n">
        <v>1771577.60984384</v>
      </c>
      <c r="O112" s="7"/>
      <c r="P112" s="7"/>
      <c r="Q112" s="42" t="n">
        <f aca="false">I112*5.5017049523</f>
        <v>151173759.521886</v>
      </c>
      <c r="R112" s="42"/>
      <c r="S112" s="42"/>
      <c r="T112" s="7"/>
      <c r="U112" s="7"/>
      <c r="V112" s="42" t="n">
        <f aca="false">K112*5.5017049523</f>
        <v>27075303.4281586</v>
      </c>
      <c r="W112" s="42" t="n">
        <f aca="false">M112*5.5017049523</f>
        <v>837380.518396656</v>
      </c>
      <c r="X112" s="42" t="n">
        <f aca="false">N112*5.1890047538+L112*5.5017049523</f>
        <v>16543407.5201376</v>
      </c>
      <c r="Y112" s="42" t="n">
        <f aca="false">N112*5.1890047538</f>
        <v>9192724.63920533</v>
      </c>
      <c r="Z112" s="42" t="n">
        <f aca="false">L112*5.5017049523</f>
        <v>7350682.88093231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34142432.4212322</v>
      </c>
      <c r="G113" s="97" t="n">
        <v>32641695.0989093</v>
      </c>
      <c r="H113" s="42" t="n">
        <f aca="false">F113-J113</f>
        <v>28981579.5358376</v>
      </c>
      <c r="I113" s="42" t="n">
        <f aca="false">G113-K113</f>
        <v>27635667.8000766</v>
      </c>
      <c r="J113" s="97" t="n">
        <v>5160852.8853946</v>
      </c>
      <c r="K113" s="97" t="n">
        <v>5006027.29883276</v>
      </c>
      <c r="L113" s="42" t="n">
        <f aca="false">H113-I113</f>
        <v>1345911.73576103</v>
      </c>
      <c r="M113" s="42" t="n">
        <f aca="false">J113-K113</f>
        <v>154825.586561838</v>
      </c>
      <c r="N113" s="97" t="n">
        <v>1755601.8545224</v>
      </c>
      <c r="O113" s="7"/>
      <c r="P113" s="7"/>
      <c r="Q113" s="42" t="n">
        <f aca="false">I113*5.5017049523</f>
        <v>152043290.395799</v>
      </c>
      <c r="R113" s="42"/>
      <c r="S113" s="42"/>
      <c r="T113" s="7"/>
      <c r="U113" s="7"/>
      <c r="V113" s="42" t="n">
        <f aca="false">K113*5.5017049523</f>
        <v>27541685.1813372</v>
      </c>
      <c r="W113" s="42" t="n">
        <f aca="false">M113*5.5017049523</f>
        <v>851804.696330017</v>
      </c>
      <c r="X113" s="42" t="n">
        <f aca="false">N113*5.1890047538+L113*5.5017049523</f>
        <v>16514635.630892</v>
      </c>
      <c r="Y113" s="42" t="n">
        <f aca="false">N113*5.1890047538</f>
        <v>9109826.36889685</v>
      </c>
      <c r="Z113" s="42" t="n">
        <f aca="false">L113*5.5017049523</f>
        <v>7404809.26199514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34373821.901794</v>
      </c>
      <c r="G114" s="95" t="n">
        <v>32861290.1678502</v>
      </c>
      <c r="H114" s="35" t="n">
        <f aca="false">F114-J114</f>
        <v>29154067.3027083</v>
      </c>
      <c r="I114" s="35" t="n">
        <f aca="false">G114-K114</f>
        <v>27798128.206737</v>
      </c>
      <c r="J114" s="95" t="n">
        <v>5219754.59908571</v>
      </c>
      <c r="K114" s="95" t="n">
        <v>5063161.96111314</v>
      </c>
      <c r="L114" s="35" t="n">
        <f aca="false">H114-I114</f>
        <v>1355939.09597131</v>
      </c>
      <c r="M114" s="35" t="n">
        <f aca="false">J114-K114</f>
        <v>156592.637972572</v>
      </c>
      <c r="N114" s="95" t="n">
        <v>2177845.70074697</v>
      </c>
      <c r="O114" s="5"/>
      <c r="P114" s="5"/>
      <c r="Q114" s="35" t="n">
        <f aca="false">I114*5.5017049523</f>
        <v>152937099.619675</v>
      </c>
      <c r="R114" s="35"/>
      <c r="S114" s="35"/>
      <c r="T114" s="5"/>
      <c r="U114" s="5"/>
      <c r="V114" s="35" t="n">
        <f aca="false">K114*5.5017049523</f>
        <v>27856023.2357532</v>
      </c>
      <c r="W114" s="35" t="n">
        <f aca="false">M114*5.5017049523</f>
        <v>861526.49182742</v>
      </c>
      <c r="X114" s="35" t="n">
        <f aca="false">N114*5.1890047538+L114*5.5017049523</f>
        <v>18760828.5335415</v>
      </c>
      <c r="Y114" s="35" t="n">
        <f aca="false">N114*5.1890047538</f>
        <v>11300851.6942189</v>
      </c>
      <c r="Z114" s="35" t="n">
        <f aca="false">L114*5.5017049523</f>
        <v>7459976.83932255</v>
      </c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34560811.1818564</v>
      </c>
      <c r="G115" s="97" t="n">
        <v>33039896.7723234</v>
      </c>
      <c r="H115" s="42" t="n">
        <f aca="false">F115-J115</f>
        <v>29271778.8138495</v>
      </c>
      <c r="I115" s="42" t="n">
        <f aca="false">G115-K115</f>
        <v>27909535.3753568</v>
      </c>
      <c r="J115" s="97" t="n">
        <v>5289032.36800685</v>
      </c>
      <c r="K115" s="97" t="n">
        <v>5130361.39696664</v>
      </c>
      <c r="L115" s="42" t="n">
        <f aca="false">H115-I115</f>
        <v>1362243.43849274</v>
      </c>
      <c r="M115" s="42" t="n">
        <f aca="false">J115-K115</f>
        <v>158670.971040206</v>
      </c>
      <c r="N115" s="97" t="n">
        <v>1771016.77792402</v>
      </c>
      <c r="O115" s="7"/>
      <c r="P115" s="7"/>
      <c r="Q115" s="42" t="n">
        <f aca="false">I115*5.5017049523</f>
        <v>153550028.990993</v>
      </c>
      <c r="R115" s="42"/>
      <c r="S115" s="42"/>
      <c r="T115" s="7"/>
      <c r="U115" s="7"/>
      <c r="V115" s="42" t="n">
        <f aca="false">K115*5.5017049523</f>
        <v>28225734.7047801</v>
      </c>
      <c r="W115" s="42" t="n">
        <f aca="false">M115*5.5017049523</f>
        <v>872960.867158151</v>
      </c>
      <c r="X115" s="42" t="n">
        <f aca="false">N115*5.1890047538+L115*5.5017049523</f>
        <v>16684475.951501</v>
      </c>
      <c r="Y115" s="42" t="n">
        <f aca="false">N115*5.1890047538</f>
        <v>9189814.47970728</v>
      </c>
      <c r="Z115" s="42" t="n">
        <f aca="false">L115*5.5017049523</f>
        <v>7494661.47179368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34744573.8733848</v>
      </c>
      <c r="G116" s="97" t="n">
        <v>33214952.3881161</v>
      </c>
      <c r="H116" s="42" t="n">
        <f aca="false">F116-J116</f>
        <v>29397255.6889706</v>
      </c>
      <c r="I116" s="42" t="n">
        <f aca="false">G116-K116</f>
        <v>28028053.7492343</v>
      </c>
      <c r="J116" s="97" t="n">
        <v>5347318.18441419</v>
      </c>
      <c r="K116" s="97" t="n">
        <v>5186898.63888176</v>
      </c>
      <c r="L116" s="42" t="n">
        <f aca="false">H116-I116</f>
        <v>1369201.93973629</v>
      </c>
      <c r="M116" s="42" t="n">
        <f aca="false">J116-K116</f>
        <v>160419.545532427</v>
      </c>
      <c r="N116" s="97" t="n">
        <v>1756293.20107091</v>
      </c>
      <c r="O116" s="7"/>
      <c r="P116" s="7"/>
      <c r="Q116" s="42" t="n">
        <f aca="false">I116*5.5017049523</f>
        <v>154202082.115493</v>
      </c>
      <c r="R116" s="42"/>
      <c r="S116" s="42"/>
      <c r="T116" s="7"/>
      <c r="U116" s="7"/>
      <c r="V116" s="42" t="n">
        <f aca="false">K116*5.5017049523</f>
        <v>28536785.9286139</v>
      </c>
      <c r="W116" s="42" t="n">
        <f aca="false">M116*5.5017049523</f>
        <v>882581.008101468</v>
      </c>
      <c r="X116" s="42" t="n">
        <f aca="false">N116*5.1890047538+L116*5.5017049523</f>
        <v>16646358.8619695</v>
      </c>
      <c r="Y116" s="42" t="n">
        <f aca="false">N116*5.1890047538</f>
        <v>9113413.76942355</v>
      </c>
      <c r="Z116" s="42" t="n">
        <f aca="false">L116*5.5017049523</f>
        <v>7532945.09254592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35145404.1846388</v>
      </c>
      <c r="G117" s="97" t="n">
        <v>33595808.683587</v>
      </c>
      <c r="H117" s="42" t="n">
        <f aca="false">F117-J117</f>
        <v>29728300.9742757</v>
      </c>
      <c r="I117" s="42" t="n">
        <f aca="false">G117-K117</f>
        <v>28341218.5695347</v>
      </c>
      <c r="J117" s="97" t="n">
        <v>5417103.21036313</v>
      </c>
      <c r="K117" s="97" t="n">
        <v>5254590.11405223</v>
      </c>
      <c r="L117" s="42" t="n">
        <f aca="false">H117-I117</f>
        <v>1387082.40474098</v>
      </c>
      <c r="M117" s="42" t="n">
        <f aca="false">J117-K117</f>
        <v>162513.096310894</v>
      </c>
      <c r="N117" s="97" t="n">
        <v>1655738.09942864</v>
      </c>
      <c r="O117" s="7"/>
      <c r="P117" s="7"/>
      <c r="Q117" s="42" t="n">
        <f aca="false">I117*5.5017049523</f>
        <v>155925022.558226</v>
      </c>
      <c r="R117" s="42"/>
      <c r="S117" s="42"/>
      <c r="T117" s="7"/>
      <c r="U117" s="7"/>
      <c r="V117" s="42" t="n">
        <f aca="false">K117*5.5017049523</f>
        <v>28909204.4527878</v>
      </c>
      <c r="W117" s="42" t="n">
        <f aca="false">M117*5.5017049523</f>
        <v>894099.106787252</v>
      </c>
      <c r="X117" s="42" t="n">
        <f aca="false">N117*5.1890047538+L117*5.5017049523</f>
        <v>16222951.0043946</v>
      </c>
      <c r="Y117" s="42" t="n">
        <f aca="false">N117*5.1890047538</f>
        <v>8591632.86898297</v>
      </c>
      <c r="Z117" s="42" t="n">
        <f aca="false">L117*5.5017049523</f>
        <v>7631318.13541163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J25" activeCellId="0" sqref="J25"/>
    </sheetView>
  </sheetViews>
  <sheetFormatPr defaultColWidth="8.92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71.7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89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89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89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</row>
    <row r="7" customFormat="false" ht="12.8" hidden="false" customHeight="false" outlineLevel="0" collapsed="false">
      <c r="B7" s="88"/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89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89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89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691939.443819586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3806846.66475392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799976.431236576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777485.531692129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96" t="n">
        <v>21421804.3950487</v>
      </c>
      <c r="G17" s="96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97" t="n">
        <v>0</v>
      </c>
      <c r="K17" s="97" t="n">
        <v>0</v>
      </c>
      <c r="L17" s="42" t="n">
        <f aca="false">H17-I17</f>
        <v>842157.000662804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18798652.8327858</v>
      </c>
      <c r="G18" s="94" t="n">
        <v>18061142.4327455</v>
      </c>
      <c r="H18" s="35" t="n">
        <f aca="false">F18-J18</f>
        <v>18798652.8327858</v>
      </c>
      <c r="I18" s="35" t="n">
        <f aca="false">G18-K18</f>
        <v>18061142.4327455</v>
      </c>
      <c r="J18" s="95" t="n">
        <v>0</v>
      </c>
      <c r="K18" s="95" t="n">
        <v>0</v>
      </c>
      <c r="L18" s="35" t="n">
        <f aca="false">H18-I18</f>
        <v>737510.400040284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99367076.7664315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18564252.3430878</v>
      </c>
      <c r="Y18" s="35" t="n">
        <f aca="false">N18*5.1890047538</f>
        <v>14506687.7228134</v>
      </c>
      <c r="Z18" s="35" t="n">
        <f aca="false">L18*5.5017049523</f>
        <v>4057564.62027438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19381974.1868191</v>
      </c>
      <c r="G19" s="96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97" t="n">
        <v>0</v>
      </c>
      <c r="K19" s="97" t="n">
        <v>0</v>
      </c>
      <c r="L19" s="42" t="n">
        <f aca="false">H19-I19</f>
        <v>762298.459394895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18503713.2101988</v>
      </c>
      <c r="G20" s="97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97" t="n">
        <v>0</v>
      </c>
      <c r="K20" s="97" t="n">
        <v>0</v>
      </c>
      <c r="L20" s="42" t="n">
        <f aca="false">H20-I20</f>
        <v>730249.346840963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/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20254615.8512826</v>
      </c>
      <c r="G21" s="97" t="n"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97" t="n">
        <v>37448.2927964077</v>
      </c>
      <c r="K21" s="97" t="n"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97" t="n">
        <v>3910348.4398605</v>
      </c>
      <c r="O21" s="98" t="n">
        <v>112083822.294624</v>
      </c>
      <c r="P21" s="7"/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19377172.7510706</v>
      </c>
      <c r="G22" s="95" t="n">
        <v>18610102.6096751</v>
      </c>
      <c r="H22" s="35" t="n">
        <f aca="false">F22-J22</f>
        <v>19308428.2669391</v>
      </c>
      <c r="I22" s="35" t="n">
        <f aca="false">G22-K22</f>
        <v>18543420.4600676</v>
      </c>
      <c r="J22" s="95" t="n">
        <v>68744.4841315014</v>
      </c>
      <c r="K22" s="95" t="n">
        <v>66682.1496075563</v>
      </c>
      <c r="L22" s="35" t="n">
        <f aca="false">H22-I22</f>
        <v>765007.806871563</v>
      </c>
      <c r="M22" s="35" t="n">
        <f aca="false">J22-K22</f>
        <v>2062.33452394504</v>
      </c>
      <c r="N22" s="95" t="n">
        <v>4299591.36744104</v>
      </c>
      <c r="O22" s="99" t="n">
        <v>99073334.5554007</v>
      </c>
      <c r="P22" s="5"/>
      <c r="Q22" s="35" t="n">
        <f aca="false">I22*5.5017049523</f>
        <v>102020428.177735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4.83253434945298</v>
      </c>
      <c r="V22" s="35" t="n">
        <f aca="false">K22*5.5017049523</f>
        <v>366865.512725902</v>
      </c>
      <c r="W22" s="35" t="n">
        <f aca="false">M22*5.5017049523</f>
        <v>11346.3560636877</v>
      </c>
      <c r="X22" s="35" t="n">
        <f aca="false">N22*5.1890047538+L22*5.5017049523</f>
        <v>26519447.2846624</v>
      </c>
      <c r="Y22" s="35" t="n">
        <f aca="false">N22*5.1890047538</f>
        <v>22310600.045049</v>
      </c>
      <c r="Z22" s="35" t="n">
        <f aca="false">L22*5.5017049523</f>
        <v>4208847.23961344</v>
      </c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20709754.3962264</v>
      </c>
      <c r="G23" s="97" t="n"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97" t="n">
        <v>105406.410376622</v>
      </c>
      <c r="K23" s="97" t="n"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97" t="n">
        <v>3939404.98436416</v>
      </c>
      <c r="O23" s="98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19896829.3534218</v>
      </c>
      <c r="G24" s="97" t="n">
        <v>19106774.747813</v>
      </c>
      <c r="H24" s="42" t="n">
        <f aca="false">F24-J24</f>
        <v>19743761.0822813</v>
      </c>
      <c r="I24" s="42" t="n">
        <f aca="false">G24-K24</f>
        <v>18958298.5248066</v>
      </c>
      <c r="J24" s="97" t="n">
        <v>153068.271140567</v>
      </c>
      <c r="K24" s="97" t="n">
        <v>148476.22300635</v>
      </c>
      <c r="L24" s="42" t="n">
        <f aca="false">H24-I24</f>
        <v>785462.557474628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104302964.88111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21657648.3940755</v>
      </c>
      <c r="G25" s="97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97" t="n">
        <v>195716.984291222</v>
      </c>
      <c r="K25" s="97" t="n">
        <v>189845.474762486</v>
      </c>
      <c r="L25" s="42" t="n">
        <f aca="false">H25-I25</f>
        <v>856425.707030401</v>
      </c>
      <c r="M25" s="42" t="n">
        <f aca="false">J25-K25</f>
        <v>5871.50952873667</v>
      </c>
      <c r="N25" s="97" t="n">
        <v>4012507.36812272</v>
      </c>
      <c r="O25" s="100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25532721.3614925</v>
      </c>
      <c r="Y25" s="42" t="n">
        <f aca="false">N25*5.1890047538</f>
        <v>20820919.8078463</v>
      </c>
      <c r="Z25" s="42" t="n">
        <f aca="false">L25*5.5017049523</f>
        <v>4711801.55364618</v>
      </c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20172881.22473</v>
      </c>
      <c r="G26" s="95" t="n">
        <v>19369680.2252632</v>
      </c>
      <c r="H26" s="35" t="n">
        <f aca="false">F26-J26</f>
        <v>19973260.123662</v>
      </c>
      <c r="I26" s="35" t="n">
        <f aca="false">G26-K26</f>
        <v>19176047.7572272</v>
      </c>
      <c r="J26" s="95" t="n">
        <v>199621.10106806</v>
      </c>
      <c r="K26" s="95" t="n">
        <v>193632.468036018</v>
      </c>
      <c r="L26" s="35" t="n">
        <f aca="false">H26-I26</f>
        <v>797212.366434828</v>
      </c>
      <c r="M26" s="35" t="n">
        <f aca="false">J26-K26</f>
        <v>5988.63303204181</v>
      </c>
      <c r="N26" s="95" t="n">
        <v>4266228.99960084</v>
      </c>
      <c r="O26" s="5"/>
      <c r="P26" s="5"/>
      <c r="Q26" s="35" t="n">
        <f aca="false">I26*5.5017049523</f>
        <v>105500956.911478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32947.6920098918</v>
      </c>
      <c r="X26" s="35" t="n">
        <f aca="false">N26*5.1890047538+L26*5.5017049523</f>
        <v>26523509.7841774</v>
      </c>
      <c r="Y26" s="35" t="n">
        <f aca="false">N26*5.1890047538</f>
        <v>22137482.5597282</v>
      </c>
      <c r="Z26" s="35" t="n">
        <f aca="false">L26*5.5017049523</f>
        <v>4386027.22444929</v>
      </c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20013236.9648825</v>
      </c>
      <c r="G27" s="97" t="n">
        <v>19215792.833044</v>
      </c>
      <c r="H27" s="42" t="n">
        <f aca="false">F27-J27</f>
        <v>19795475.0663016</v>
      </c>
      <c r="I27" s="42" t="n">
        <f aca="false">G27-K27</f>
        <v>19004563.7914206</v>
      </c>
      <c r="J27" s="97" t="n">
        <v>217761.898580891</v>
      </c>
      <c r="K27" s="97" t="n">
        <v>211229.041623464</v>
      </c>
      <c r="L27" s="42" t="n">
        <f aca="false">H27-I27</f>
        <v>790911.274880998</v>
      </c>
      <c r="M27" s="42" t="n">
        <f aca="false">J27-K27</f>
        <v>6532.85695742682</v>
      </c>
      <c r="N27" s="97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21896277.5800117</v>
      </c>
      <c r="Y27" s="42" t="n">
        <f aca="false">N27*5.1890047538</f>
        <v>17544917.1021691</v>
      </c>
      <c r="Z27" s="42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19049763.4221667</v>
      </c>
      <c r="G28" s="97" t="n">
        <v>18291807.8709222</v>
      </c>
      <c r="H28" s="42" t="n">
        <f aca="false">F28-J28</f>
        <v>18814716.2989425</v>
      </c>
      <c r="I28" s="42" t="n">
        <f aca="false">G28-K28</f>
        <v>18063812.1613947</v>
      </c>
      <c r="J28" s="97" t="n">
        <v>235047.123224172</v>
      </c>
      <c r="K28" s="97" t="n">
        <v>227995.709527446</v>
      </c>
      <c r="L28" s="42" t="n">
        <f aca="false">H28-I28</f>
        <v>750904.13754778</v>
      </c>
      <c r="M28" s="42" t="n">
        <f aca="false">J28-K28</f>
        <v>7051.41369672515</v>
      </c>
      <c r="N28" s="97" t="n">
        <v>3202211.13417862</v>
      </c>
      <c r="O28" s="7"/>
      <c r="P28" s="7"/>
      <c r="Q28" s="42" t="n">
        <f aca="false">I28*5.5017049523</f>
        <v>99381764.8257622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20747541.8101734</v>
      </c>
      <c r="Y28" s="42" t="n">
        <f aca="false">N28*5.1890047538</f>
        <v>16616288.7979242</v>
      </c>
      <c r="Z28" s="42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17489467.6471069</v>
      </c>
      <c r="G29" s="97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97" t="n">
        <v>240391.322037069</v>
      </c>
      <c r="K29" s="97" t="n">
        <v>233179.582375956</v>
      </c>
      <c r="L29" s="42" t="n">
        <f aca="false">H29-I29</f>
        <v>686795.876935104</v>
      </c>
      <c r="M29" s="42" t="n">
        <f aca="false">J29-K29</f>
        <v>7211.73966111208</v>
      </c>
      <c r="N29" s="97" t="n">
        <v>3094461.00226498</v>
      </c>
      <c r="O29" s="7"/>
      <c r="P29" s="7"/>
      <c r="Q29" s="42" t="n">
        <f aca="false">I29*5.5017049523</f>
        <v>91120780.3628841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19835721.1285548</v>
      </c>
      <c r="Y29" s="42" t="n">
        <f aca="false">N29*5.1890047538</f>
        <v>16057172.8512017</v>
      </c>
      <c r="Z29" s="42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17348358.6939188</v>
      </c>
      <c r="G30" s="95" t="n">
        <v>16659067.6180816</v>
      </c>
      <c r="H30" s="35" t="n">
        <f aca="false">F30-J30</f>
        <v>17152606.1631486</v>
      </c>
      <c r="I30" s="35" t="n">
        <f aca="false">G30-K30</f>
        <v>16469187.6632345</v>
      </c>
      <c r="J30" s="95" t="n">
        <v>195752.530770185</v>
      </c>
      <c r="K30" s="95" t="n">
        <v>189879.95484708</v>
      </c>
      <c r="L30" s="35" t="n">
        <f aca="false">H30-I30</f>
        <v>683418.499914089</v>
      </c>
      <c r="M30" s="35" t="n">
        <f aca="false">J30-K30</f>
        <v>5872.57592310553</v>
      </c>
      <c r="N30" s="95" t="n">
        <v>3259887.13066368</v>
      </c>
      <c r="O30" s="5"/>
      <c r="P30" s="5"/>
      <c r="Q30" s="35" t="n">
        <f aca="false">I30*5.5017049523</f>
        <v>90608611.3271754</v>
      </c>
      <c r="R30" s="35"/>
      <c r="S30" s="35"/>
      <c r="T30" s="5"/>
      <c r="U30" s="5"/>
      <c r="V30" s="35" t="n">
        <f aca="false">K30*5.5017049523</f>
        <v>1044663.48792468</v>
      </c>
      <c r="W30" s="35" t="n">
        <f aca="false">M30*5.5017049523</f>
        <v>32309.1800389074</v>
      </c>
      <c r="X30" s="35" t="n">
        <f aca="false">N30*5.1890047538+L30*5.5017049523</f>
        <v>20675536.7633361</v>
      </c>
      <c r="Y30" s="35" t="n">
        <f aca="false">N30*5.1890047538</f>
        <v>16915569.8178653</v>
      </c>
      <c r="Z30" s="35" t="n">
        <f aca="false">L30*5.5017049523</f>
        <v>3759966.94547078</v>
      </c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17520608.0538506</v>
      </c>
      <c r="G31" s="97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97" t="n">
        <v>198608.842111893</v>
      </c>
      <c r="K31" s="97" t="n">
        <v>192650.576848536</v>
      </c>
      <c r="L31" s="42" t="n">
        <f aca="false">H31-I31</f>
        <v>691159.760997769</v>
      </c>
      <c r="M31" s="42" t="n">
        <f aca="false">J31-K31</f>
        <v>5958.26526335682</v>
      </c>
      <c r="N31" s="97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19286532.8711224</v>
      </c>
      <c r="Y31" s="42" t="n">
        <f aca="false">N31*5.1890047538</f>
        <v>15483975.7912105</v>
      </c>
      <c r="Z31" s="42" t="n">
        <f aca="false">L31*5.5017049523</f>
        <v>3802557.07991191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17903798.8201409</v>
      </c>
      <c r="G32" s="97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97" t="n">
        <v>189574.584468079</v>
      </c>
      <c r="K32" s="97" t="n">
        <v>183887.346934037</v>
      </c>
      <c r="L32" s="42" t="n">
        <f aca="false">H32-I32</f>
        <v>708229.889782842</v>
      </c>
      <c r="M32" s="42" t="n">
        <f aca="false">J32-K32</f>
        <v>5687.23753404239</v>
      </c>
      <c r="N32" s="97" t="n">
        <v>2899259.23462991</v>
      </c>
      <c r="O32" s="7"/>
      <c r="P32" s="7"/>
      <c r="Q32" s="42" t="n">
        <f aca="false">I32*5.5017049523</f>
        <v>93561963.3115685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18940741.8429783</v>
      </c>
      <c r="Y32" s="42" t="n">
        <f aca="false">N32*5.1890047538</f>
        <v>15044269.9509932</v>
      </c>
      <c r="Z32" s="42" t="n">
        <f aca="false">L32*5.5017049523</f>
        <v>3896471.89198515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17687402.0682804</v>
      </c>
      <c r="G33" s="97" t="n">
        <v>16981167.2766214</v>
      </c>
      <c r="H33" s="42" t="n">
        <f aca="false">F33-J33</f>
        <v>17491166.8163817</v>
      </c>
      <c r="I33" s="42" t="n">
        <f aca="false">G33-K33</f>
        <v>16790819.0822797</v>
      </c>
      <c r="J33" s="97" t="n">
        <v>196235.251898718</v>
      </c>
      <c r="K33" s="97" t="n">
        <v>190348.194341756</v>
      </c>
      <c r="L33" s="42" t="n">
        <f aca="false">H33-I33</f>
        <v>700347.73410197</v>
      </c>
      <c r="M33" s="42" t="n">
        <f aca="false">J33-K33</f>
        <v>5887.05755696152</v>
      </c>
      <c r="N33" s="97" t="n">
        <v>2797639.4243223</v>
      </c>
      <c r="O33" s="7"/>
      <c r="P33" s="7"/>
      <c r="Q33" s="42" t="n">
        <f aca="false">I33*5.5017049523</f>
        <v>92378132.4981515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18370070.8692676</v>
      </c>
      <c r="Y33" s="42" t="n">
        <f aca="false">N33*5.1890047538</f>
        <v>14516964.2722267</v>
      </c>
      <c r="Z33" s="42" t="n">
        <f aca="false">L33*5.5017049523</f>
        <v>3853106.59704089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17396084.3189942</v>
      </c>
      <c r="G34" s="95" t="n">
        <v>16701130.6542305</v>
      </c>
      <c r="H34" s="35" t="n">
        <f aca="false">F34-J34</f>
        <v>17180058.774081</v>
      </c>
      <c r="I34" s="35" t="n">
        <f aca="false">G34-K34</f>
        <v>16491585.8756647</v>
      </c>
      <c r="J34" s="95" t="n">
        <v>216025.544913186</v>
      </c>
      <c r="K34" s="95" t="n">
        <v>209544.77856579</v>
      </c>
      <c r="L34" s="35" t="n">
        <f aca="false">H34-I34</f>
        <v>688472.898416303</v>
      </c>
      <c r="M34" s="35" t="n">
        <f aca="false">J34-K34</f>
        <v>6480.76634739555</v>
      </c>
      <c r="N34" s="95" t="n">
        <v>3140794.79807992</v>
      </c>
      <c r="O34" s="5"/>
      <c r="P34" s="5"/>
      <c r="Q34" s="35" t="n">
        <f aca="false">I34*5.5017049523</f>
        <v>90731839.683425</v>
      </c>
      <c r="R34" s="35"/>
      <c r="S34" s="35"/>
      <c r="T34" s="5"/>
      <c r="U34" s="5"/>
      <c r="V34" s="35" t="n">
        <f aca="false">K34*5.5017049523</f>
        <v>1152853.54596401</v>
      </c>
      <c r="W34" s="35" t="n">
        <f aca="false">M34*5.5017049523</f>
        <v>35655.2643081653</v>
      </c>
      <c r="X34" s="35" t="n">
        <f aca="false">N34*5.1890047538+L34*5.5017049523</f>
        <v>20085373.8926883</v>
      </c>
      <c r="Y34" s="35" t="n">
        <f aca="false">N34*5.1890047538</f>
        <v>16297599.137947</v>
      </c>
      <c r="Z34" s="35" t="n">
        <f aca="false">L34*5.5017049523</f>
        <v>3787774.75474131</v>
      </c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17503880.6500833</v>
      </c>
      <c r="G35" s="97" t="n">
        <v>16803116.2474968</v>
      </c>
      <c r="H35" s="42" t="n">
        <f aca="false">F35-J35</f>
        <v>17260934.4088433</v>
      </c>
      <c r="I35" s="42" t="n">
        <f aca="false">G35-K35</f>
        <v>16567458.3934939</v>
      </c>
      <c r="J35" s="97" t="n">
        <v>242946.241240084</v>
      </c>
      <c r="K35" s="97" t="n">
        <v>235657.854002882</v>
      </c>
      <c r="L35" s="42" t="n">
        <f aca="false">H35-I35</f>
        <v>693476.01534934</v>
      </c>
      <c r="M35" s="42" t="n">
        <f aca="false">J35-K35</f>
        <v>7288.38723720252</v>
      </c>
      <c r="N35" s="97" t="n">
        <v>2495464.20707561</v>
      </c>
      <c r="O35" s="7"/>
      <c r="P35" s="7"/>
      <c r="Q35" s="42" t="n">
        <f aca="false">I35*5.5017049523</f>
        <v>91149267.8905097</v>
      </c>
      <c r="R35" s="42"/>
      <c r="S35" s="42"/>
      <c r="T35" s="7"/>
      <c r="U35" s="7"/>
      <c r="V35" s="42" t="n">
        <f aca="false">K35*5.5017049523</f>
        <v>1296519.98241605</v>
      </c>
      <c r="W35" s="42" t="n">
        <f aca="false">M35*5.5017049523</f>
        <v>40098.5561571972</v>
      </c>
      <c r="X35" s="42" t="n">
        <f aca="false">N35*5.1890047538+L35*5.5017049523</f>
        <v>16764276.0614018</v>
      </c>
      <c r="Y35" s="42" t="n">
        <f aca="false">N35*5.1890047538</f>
        <v>12948975.6334531</v>
      </c>
      <c r="Z35" s="42" t="n">
        <f aca="false">L35*5.5017049523</f>
        <v>3815300.42794873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17400922.579601</v>
      </c>
      <c r="G36" s="97" t="n">
        <v>16703043.1421546</v>
      </c>
      <c r="H36" s="42" t="n">
        <f aca="false">F36-J36</f>
        <v>17135717.3889082</v>
      </c>
      <c r="I36" s="42" t="n">
        <f aca="false">G36-K36</f>
        <v>16445794.1071825</v>
      </c>
      <c r="J36" s="97" t="n">
        <v>265205.190692822</v>
      </c>
      <c r="K36" s="97" t="n">
        <v>257249.034972037</v>
      </c>
      <c r="L36" s="42" t="n">
        <f aca="false">H36-I36</f>
        <v>689923.281725664</v>
      </c>
      <c r="M36" s="42" t="n">
        <f aca="false">J36-K36</f>
        <v>7956.15572078474</v>
      </c>
      <c r="N36" s="97" t="n">
        <v>2463707.30922584</v>
      </c>
      <c r="O36" s="7"/>
      <c r="P36" s="7"/>
      <c r="Q36" s="42" t="n">
        <f aca="false">I36*5.5017049523</f>
        <v>90479906.8839923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43772.4213303114</v>
      </c>
      <c r="X36" s="42" t="n">
        <f aca="false">N36*5.1890047538+L36*5.5017049523</f>
        <v>16579943.2753218</v>
      </c>
      <c r="Y36" s="42" t="n">
        <f aca="false">N36*5.1890047538</f>
        <v>12784188.9395447</v>
      </c>
      <c r="Z36" s="42" t="n">
        <f aca="false">L36*5.5017049523</f>
        <v>3795754.33577715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17744360.9325879</v>
      </c>
      <c r="G37" s="97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97" t="n">
        <v>291864.565185724</v>
      </c>
      <c r="K37" s="97" t="n">
        <v>283108.628230152</v>
      </c>
      <c r="L37" s="42" t="n">
        <f aca="false">H37-I37</f>
        <v>704330.581354262</v>
      </c>
      <c r="M37" s="42" t="n">
        <f aca="false">J37-K37</f>
        <v>8755.9369555717</v>
      </c>
      <c r="N37" s="97" t="n">
        <v>2437014.09367023</v>
      </c>
      <c r="O37" s="7"/>
      <c r="P37" s="7"/>
      <c r="Q37" s="42" t="n">
        <f aca="false">I37*5.5017049523</f>
        <v>92143466.6470412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48172.5817104954</v>
      </c>
      <c r="X37" s="42" t="n">
        <f aca="false">N37*5.1890047538+L37*5.5017049523</f>
        <v>16520696.7646255</v>
      </c>
      <c r="Y37" s="42" t="n">
        <f aca="false">N37*5.1890047538</f>
        <v>12645677.7171324</v>
      </c>
      <c r="Z37" s="42" t="n">
        <f aca="false">L37*5.5017049523</f>
        <v>3875019.04749308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18865466.1793527</v>
      </c>
      <c r="G38" s="95" t="n">
        <v>18104500.3052033</v>
      </c>
      <c r="H38" s="35" t="n">
        <f aca="false">F38-J38</f>
        <v>18531768.8416752</v>
      </c>
      <c r="I38" s="35" t="n">
        <f aca="false">G38-K38</f>
        <v>17780813.8876561</v>
      </c>
      <c r="J38" s="95" t="n">
        <v>333697.337677506</v>
      </c>
      <c r="K38" s="95" t="n">
        <v>323686.417547181</v>
      </c>
      <c r="L38" s="35" t="n">
        <f aca="false">H38-I38</f>
        <v>750954.954019058</v>
      </c>
      <c r="M38" s="35" t="n">
        <f aca="false">J38-K38</f>
        <v>10010.9201303251</v>
      </c>
      <c r="N38" s="95" t="n">
        <v>2999319.05503257</v>
      </c>
      <c r="O38" s="5"/>
      <c r="P38" s="5"/>
      <c r="Q38" s="35" t="n">
        <f aca="false">I38*5.5017049523</f>
        <v>97824791.8216425</v>
      </c>
      <c r="R38" s="35"/>
      <c r="S38" s="35"/>
      <c r="T38" s="5"/>
      <c r="U38" s="5"/>
      <c r="V38" s="35" t="n">
        <f aca="false">K38*5.5017049523</f>
        <v>1780827.16641157</v>
      </c>
      <c r="W38" s="35" t="n">
        <f aca="false">M38*5.5017049523</f>
        <v>55077.1288580892</v>
      </c>
      <c r="X38" s="35" t="n">
        <f aca="false">N38*5.1890047538+L38*5.5017049523</f>
        <v>19695013.4242078</v>
      </c>
      <c r="Y38" s="35" t="n">
        <f aca="false">N38*5.1890047538</f>
        <v>15563480.8347269</v>
      </c>
      <c r="Z38" s="35" t="n">
        <f aca="false">L38*5.5017049523</f>
        <v>4131532.58948087</v>
      </c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18683201.2706023</v>
      </c>
      <c r="G39" s="97" t="n">
        <v>17927528.7233977</v>
      </c>
      <c r="H39" s="42" t="n">
        <f aca="false">F39-J39</f>
        <v>18341257.579149</v>
      </c>
      <c r="I39" s="42" t="n">
        <f aca="false">G39-K39</f>
        <v>17595843.3426881</v>
      </c>
      <c r="J39" s="97" t="n">
        <v>341943.691453256</v>
      </c>
      <c r="K39" s="97" t="n">
        <v>331685.380709659</v>
      </c>
      <c r="L39" s="42" t="n">
        <f aca="false">H39-I39</f>
        <v>745414.23646098</v>
      </c>
      <c r="M39" s="42" t="n">
        <f aca="false">J39-K39</f>
        <v>10258.3107435977</v>
      </c>
      <c r="N39" s="97" t="n">
        <v>2719529.6341026</v>
      </c>
      <c r="O39" s="7"/>
      <c r="P39" s="7"/>
      <c r="Q39" s="42" t="n">
        <f aca="false">I39*5.5017049523</f>
        <v>96807138.4583619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56438.199020284</v>
      </c>
      <c r="X39" s="42" t="n">
        <f aca="false">N39*5.1890047538+L39*5.5017049523</f>
        <v>18212701.3957107</v>
      </c>
      <c r="Y39" s="42" t="n">
        <f aca="false">N39*5.1890047538</f>
        <v>14111652.1994584</v>
      </c>
      <c r="Z39" s="42" t="n">
        <f aca="false">L39*5.5017049523</f>
        <v>4101049.1962523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18902524.3979292</v>
      </c>
      <c r="G40" s="97" t="n">
        <v>18136276.9702003</v>
      </c>
      <c r="H40" s="42" t="n">
        <f aca="false">F40-J40</f>
        <v>18528277.1411841</v>
      </c>
      <c r="I40" s="42" t="n">
        <f aca="false">G40-K40</f>
        <v>17773257.1311575</v>
      </c>
      <c r="J40" s="97" t="n">
        <v>374247.256745133</v>
      </c>
      <c r="K40" s="97" t="n">
        <v>363019.839042779</v>
      </c>
      <c r="L40" s="42" t="n">
        <f aca="false">H40-I40</f>
        <v>755020.010026582</v>
      </c>
      <c r="M40" s="42" t="n">
        <f aca="false">J40-K40</f>
        <v>11227.417702354</v>
      </c>
      <c r="N40" s="97" t="n">
        <v>2594024.94773588</v>
      </c>
      <c r="O40" s="7"/>
      <c r="P40" s="7"/>
      <c r="Q40" s="42" t="n">
        <f aca="false">I40*5.5017049523</f>
        <v>97783216.7769906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61769.9395745815</v>
      </c>
      <c r="X40" s="42" t="n">
        <f aca="false">N40*5.1890047538+L40*5.5017049523</f>
        <v>17614305.1135261</v>
      </c>
      <c r="Y40" s="42" t="n">
        <f aca="false">N40*5.1890047538</f>
        <v>13460407.7852773</v>
      </c>
      <c r="Z40" s="42" t="n">
        <f aca="false">L40*5.5017049523</f>
        <v>4153897.32824884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19133413.9737925</v>
      </c>
      <c r="G41" s="97" t="n">
        <v>18356495.6035994</v>
      </c>
      <c r="H41" s="42" t="n">
        <f aca="false">F41-J41</f>
        <v>18743245.8134031</v>
      </c>
      <c r="I41" s="42" t="n">
        <f aca="false">G41-K41</f>
        <v>17978032.4880217</v>
      </c>
      <c r="J41" s="97" t="n">
        <v>390168.160389396</v>
      </c>
      <c r="K41" s="97" t="n">
        <v>378463.115577714</v>
      </c>
      <c r="L41" s="42" t="n">
        <f aca="false">H41-I41</f>
        <v>765213.325381469</v>
      </c>
      <c r="M41" s="42" t="n">
        <f aca="false">J41-K41</f>
        <v>11705.044811682</v>
      </c>
      <c r="N41" s="97" t="n">
        <v>2646885.00702315</v>
      </c>
      <c r="O41" s="7"/>
      <c r="P41" s="7"/>
      <c r="Q41" s="42" t="n">
        <f aca="false">I41*5.5017049523</f>
        <v>98909830.3719592</v>
      </c>
      <c r="R41" s="42"/>
      <c r="S41" s="42"/>
      <c r="T41" s="7"/>
      <c r="U41" s="7"/>
      <c r="V41" s="42" t="n">
        <f aca="false">K41*5.5017049523</f>
        <v>2082192.39723679</v>
      </c>
      <c r="W41" s="42" t="n">
        <f aca="false">M41*5.5017049523</f>
        <v>64397.7030073244</v>
      </c>
      <c r="X41" s="42" t="n">
        <f aca="false">N41*5.1890047538+L41*5.5017049523</f>
        <v>17944676.8260222</v>
      </c>
      <c r="Y41" s="42" t="n">
        <f aca="false">N41*5.1890047538</f>
        <v>13734698.8842051</v>
      </c>
      <c r="Z41" s="42" t="n">
        <f aca="false">L41*5.5017049523</f>
        <v>4209977.94181718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19317435.150286</v>
      </c>
      <c r="G42" s="95" t="n">
        <v>18531277.734958</v>
      </c>
      <c r="H42" s="35" t="n">
        <f aca="false">F42-J42</f>
        <v>18904730.653661</v>
      </c>
      <c r="I42" s="35" t="n">
        <f aca="false">G42-K42</f>
        <v>18130954.3732317</v>
      </c>
      <c r="J42" s="95" t="n">
        <v>412704.496625053</v>
      </c>
      <c r="K42" s="95" t="n">
        <v>400323.361726302</v>
      </c>
      <c r="L42" s="35" t="n">
        <f aca="false">H42-I42</f>
        <v>773776.280429293</v>
      </c>
      <c r="M42" s="35" t="n">
        <f aca="false">J42-K42</f>
        <v>12381.1348987516</v>
      </c>
      <c r="N42" s="95" t="n">
        <v>3144377.63998029</v>
      </c>
      <c r="O42" s="5"/>
      <c r="P42" s="5"/>
      <c r="Q42" s="35" t="n">
        <f aca="false">I42*5.5017049523</f>
        <v>99751161.465134</v>
      </c>
      <c r="R42" s="35"/>
      <c r="S42" s="35"/>
      <c r="T42" s="5"/>
      <c r="U42" s="5"/>
      <c r="V42" s="35" t="n">
        <f aca="false">K42*5.5017049523</f>
        <v>2202461.02173098</v>
      </c>
      <c r="W42" s="35" t="n">
        <f aca="false">M42*5.5017049523</f>
        <v>68117.3511875562</v>
      </c>
      <c r="X42" s="35" t="n">
        <f aca="false">N42*5.1890047538+L42*5.5017049523</f>
        <v>20573279.3156103</v>
      </c>
      <c r="Y42" s="35" t="n">
        <f aca="false">N42*5.1890047538</f>
        <v>16316190.5216002</v>
      </c>
      <c r="Z42" s="35" t="n">
        <f aca="false">L42*5.5017049523</f>
        <v>4257088.79401011</v>
      </c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19525150.2073629</v>
      </c>
      <c r="G43" s="97" t="n">
        <v>18728963.4160601</v>
      </c>
      <c r="H43" s="42" t="n">
        <f aca="false">F43-J43</f>
        <v>19085670.8385488</v>
      </c>
      <c r="I43" s="42" t="n">
        <f aca="false">G43-K43</f>
        <v>18302668.4283103</v>
      </c>
      <c r="J43" s="97" t="n">
        <v>439479.36881415</v>
      </c>
      <c r="K43" s="97" t="n">
        <v>426294.987749725</v>
      </c>
      <c r="L43" s="42" t="n">
        <f aca="false">H43-I43</f>
        <v>783002.410238441</v>
      </c>
      <c r="M43" s="42" t="n">
        <f aca="false">J43-K43</f>
        <v>13184.3810644245</v>
      </c>
      <c r="N43" s="97" t="n">
        <v>2705177.96370399</v>
      </c>
      <c r="O43" s="7"/>
      <c r="P43" s="7"/>
      <c r="Q43" s="42" t="n">
        <f aca="false">I43*5.5017049523</f>
        <v>100695881.53234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72536.5745951544</v>
      </c>
      <c r="X43" s="42" t="n">
        <f aca="false">N43*5.1890047538+L43*5.5017049523</f>
        <v>18345029.5516067</v>
      </c>
      <c r="Y43" s="42" t="n">
        <f aca="false">N43*5.1890047538</f>
        <v>14037181.313535</v>
      </c>
      <c r="Z43" s="42" t="n">
        <f aca="false">L43*5.5017049523</f>
        <v>4307848.23807167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19828206.7914321</v>
      </c>
      <c r="G44" s="97" t="n">
        <v>19018146.4274844</v>
      </c>
      <c r="H44" s="42" t="n">
        <f aca="false">F44-J44</f>
        <v>19348093.4015031</v>
      </c>
      <c r="I44" s="42" t="n">
        <f aca="false">G44-K44</f>
        <v>18552436.4392532</v>
      </c>
      <c r="J44" s="97" t="n">
        <v>480113.389929014</v>
      </c>
      <c r="K44" s="97" t="n">
        <v>465709.988231143</v>
      </c>
      <c r="L44" s="42" t="n">
        <f aca="false">H44-I44</f>
        <v>795656.962249812</v>
      </c>
      <c r="M44" s="42" t="n">
        <f aca="false">J44-K44</f>
        <v>14403.4016978704</v>
      </c>
      <c r="N44" s="97" t="n">
        <v>2634854.03341183</v>
      </c>
      <c r="O44" s="7"/>
      <c r="P44" s="7"/>
      <c r="Q44" s="42" t="n">
        <f aca="false">I44*5.5017049523</f>
        <v>102070031.435071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79243.2664511398</v>
      </c>
      <c r="X44" s="42" t="n">
        <f aca="false">N44*5.1890047538+L44*5.5017049523</f>
        <v>18049739.9544848</v>
      </c>
      <c r="Y44" s="42" t="n">
        <f aca="false">N44*5.1890047538</f>
        <v>13672270.1049431</v>
      </c>
      <c r="Z44" s="42" t="n">
        <f aca="false">L44*5.5017049523</f>
        <v>4377469.84954176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20075202.3036254</v>
      </c>
      <c r="G45" s="97" t="n">
        <v>19253760.4794777</v>
      </c>
      <c r="H45" s="42" t="n">
        <f aca="false">F45-J45</f>
        <v>19578307.3812139</v>
      </c>
      <c r="I45" s="42" t="n">
        <f aca="false">G45-K45</f>
        <v>18771772.4047385</v>
      </c>
      <c r="J45" s="97" t="n">
        <v>496894.922411538</v>
      </c>
      <c r="K45" s="97" t="n">
        <v>481988.074739192</v>
      </c>
      <c r="L45" s="42" t="n">
        <f aca="false">H45-I45</f>
        <v>806534.976475369</v>
      </c>
      <c r="M45" s="42" t="n">
        <f aca="false">J45-K45</f>
        <v>14906.8476723463</v>
      </c>
      <c r="N45" s="97" t="n">
        <v>2682476.97254762</v>
      </c>
      <c r="O45" s="7"/>
      <c r="P45" s="7"/>
      <c r="Q45" s="42" t="n">
        <f aca="false">I45*5.5017049523</f>
        <v>103276753.202598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82013.0776621293</v>
      </c>
      <c r="X45" s="42" t="n">
        <f aca="false">N45*5.1890047538+L45*5.5017049523</f>
        <v>18356703.2367863</v>
      </c>
      <c r="Y45" s="42" t="n">
        <f aca="false">N45*5.1890047538</f>
        <v>13919385.7625086</v>
      </c>
      <c r="Z45" s="42" t="n">
        <f aca="false">L45*5.5017049523</f>
        <v>4437317.4742777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20268783.0963501</v>
      </c>
      <c r="G46" s="95" t="n">
        <v>19437793.2307191</v>
      </c>
      <c r="H46" s="35" t="n">
        <f aca="false">F46-J46</f>
        <v>19748832.3906135</v>
      </c>
      <c r="I46" s="35" t="n">
        <f aca="false">G46-K46</f>
        <v>18933441.0461545</v>
      </c>
      <c r="J46" s="95" t="n">
        <v>519950.705736684</v>
      </c>
      <c r="K46" s="95" t="n">
        <v>504352.184564584</v>
      </c>
      <c r="L46" s="35" t="n">
        <f aca="false">H46-I46</f>
        <v>815391.344458945</v>
      </c>
      <c r="M46" s="35" t="n">
        <f aca="false">J46-K46</f>
        <v>15598.5211721005</v>
      </c>
      <c r="N46" s="95" t="n">
        <v>3282444.38896714</v>
      </c>
      <c r="O46" s="5"/>
      <c r="P46" s="5"/>
      <c r="Q46" s="35" t="n">
        <f aca="false">I46*5.5017049523</f>
        <v>104166206.367708</v>
      </c>
      <c r="R46" s="35"/>
      <c r="S46" s="35"/>
      <c r="T46" s="5"/>
      <c r="U46" s="5"/>
      <c r="V46" s="35" t="n">
        <f aca="false">K46*5.5017049523</f>
        <v>2774796.91152229</v>
      </c>
      <c r="W46" s="35" t="n">
        <f aca="false">M46*5.5017049523</f>
        <v>85818.4611811017</v>
      </c>
      <c r="X46" s="35" t="n">
        <f aca="false">N46*5.1890047538+L46*5.5017049523</f>
        <v>21518662.136307</v>
      </c>
      <c r="Y46" s="35" t="n">
        <f aca="false">N46*5.1890047538</f>
        <v>17032619.5384346</v>
      </c>
      <c r="Z46" s="35" t="n">
        <f aca="false">L46*5.5017049523</f>
        <v>4486042.59787233</v>
      </c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20354487.3923871</v>
      </c>
      <c r="G47" s="97" t="n">
        <v>19518307.9142317</v>
      </c>
      <c r="H47" s="42" t="n">
        <f aca="false">F47-J47</f>
        <v>19832646.6395229</v>
      </c>
      <c r="I47" s="42" t="n">
        <f aca="false">G47-K47</f>
        <v>19012122.3839535</v>
      </c>
      <c r="J47" s="97" t="n">
        <v>521840.752864193</v>
      </c>
      <c r="K47" s="97" t="n">
        <v>506185.530278268</v>
      </c>
      <c r="L47" s="42" t="n">
        <f aca="false">H47-I47</f>
        <v>820524.255569447</v>
      </c>
      <c r="M47" s="42" t="n">
        <f aca="false">J47-K47</f>
        <v>15655.2225859258</v>
      </c>
      <c r="N47" s="97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86130.415630347</v>
      </c>
      <c r="X47" s="42" t="n">
        <f aca="false">N47*5.1890047538+L47*5.5017049523</f>
        <v>18993686.7877095</v>
      </c>
      <c r="Y47" s="42" t="n">
        <f aca="false">N47*5.1890047538</f>
        <v>14479404.4273608</v>
      </c>
      <c r="Z47" s="42" t="n">
        <f aca="false">L47*5.5017049523</f>
        <v>4514282.3603487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20519402.7816773</v>
      </c>
      <c r="G48" s="97" t="n">
        <v>19675430.0745888</v>
      </c>
      <c r="H48" s="42" t="n">
        <f aca="false">F48-J48</f>
        <v>19969711.8986945</v>
      </c>
      <c r="I48" s="42" t="n">
        <f aca="false">G48-K48</f>
        <v>19142229.9180955</v>
      </c>
      <c r="J48" s="97" t="n">
        <v>549690.882982818</v>
      </c>
      <c r="K48" s="97" t="n">
        <v>533200.156493334</v>
      </c>
      <c r="L48" s="42" t="n">
        <f aca="false">H48-I48</f>
        <v>827481.98059905</v>
      </c>
      <c r="M48" s="42" t="n">
        <f aca="false">J48-K48</f>
        <v>16490.7264894845</v>
      </c>
      <c r="N48" s="97" t="n">
        <v>2719742.35371047</v>
      </c>
      <c r="O48" s="7"/>
      <c r="P48" s="7"/>
      <c r="Q48" s="42" t="n">
        <f aca="false">I48*5.5017049523</f>
        <v>105314901.138451</v>
      </c>
      <c r="R48" s="42"/>
      <c r="S48" s="42"/>
      <c r="T48" s="7"/>
      <c r="U48" s="7"/>
      <c r="V48" s="42" t="n">
        <f aca="false">K48*5.5017049523</f>
        <v>2933509.94154651</v>
      </c>
      <c r="W48" s="42" t="n">
        <f aca="false">M48*5.5017049523</f>
        <v>90727.1115942219</v>
      </c>
      <c r="X48" s="42" t="n">
        <f aca="false">N48*5.1890047538+L48*5.5017049523</f>
        <v>18665317.7131156</v>
      </c>
      <c r="Y48" s="42" t="n">
        <f aca="false">N48*5.1890047538</f>
        <v>14112756.0025148</v>
      </c>
      <c r="Z48" s="42" t="n">
        <f aca="false">L48*5.5017049523</f>
        <v>4552561.7106008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20668015.3456741</v>
      </c>
      <c r="G49" s="97" t="n">
        <v>19816741.8124476</v>
      </c>
      <c r="H49" s="42" t="n">
        <f aca="false">F49-J49</f>
        <v>20101228.6724788</v>
      </c>
      <c r="I49" s="42" t="n">
        <f aca="false">G49-K49</f>
        <v>19266958.7394481</v>
      </c>
      <c r="J49" s="97" t="n">
        <v>566786.673195319</v>
      </c>
      <c r="K49" s="97" t="n">
        <v>549783.072999459</v>
      </c>
      <c r="L49" s="42" t="n">
        <f aca="false">H49-I49</f>
        <v>834269.933030654</v>
      </c>
      <c r="M49" s="42" t="n">
        <f aca="false">J49-K49</f>
        <v>17003.6001958597</v>
      </c>
      <c r="N49" s="97" t="n">
        <v>2785771.81545225</v>
      </c>
      <c r="O49" s="7"/>
      <c r="P49" s="7"/>
      <c r="Q49" s="42" t="n">
        <f aca="false">I49*5.5017049523</f>
        <v>106001122.312582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93548.7914044904</v>
      </c>
      <c r="X49" s="42" t="n">
        <f aca="false">N49*5.1890047538+L49*5.5017049523</f>
        <v>19045290.2154935</v>
      </c>
      <c r="Y49" s="42" t="n">
        <f aca="false">N49*5.1890047538</f>
        <v>14455383.1933838</v>
      </c>
      <c r="Z49" s="42" t="n">
        <f aca="false">L49*5.5017049523</f>
        <v>4589907.02210974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20916636.4160087</v>
      </c>
      <c r="G50" s="95" t="n">
        <v>20053467.4759996</v>
      </c>
      <c r="H50" s="35" t="n">
        <f aca="false">F50-J50</f>
        <v>20327375.8430191</v>
      </c>
      <c r="I50" s="35" t="n">
        <f aca="false">G50-K50</f>
        <v>19481884.7201998</v>
      </c>
      <c r="J50" s="95" t="n">
        <v>589260.57298957</v>
      </c>
      <c r="K50" s="95" t="n">
        <v>571582.755799883</v>
      </c>
      <c r="L50" s="35" t="n">
        <f aca="false">H50-I50</f>
        <v>845491.122819364</v>
      </c>
      <c r="M50" s="35" t="n">
        <f aca="false">J50-K50</f>
        <v>17677.8171896869</v>
      </c>
      <c r="N50" s="95" t="n">
        <v>3319829.70112668</v>
      </c>
      <c r="O50" s="5"/>
      <c r="P50" s="5"/>
      <c r="Q50" s="35" t="n">
        <f aca="false">I50*5.5017049523</f>
        <v>107183581.645261</v>
      </c>
      <c r="R50" s="35"/>
      <c r="S50" s="35"/>
      <c r="T50" s="5"/>
      <c r="U50" s="5"/>
      <c r="V50" s="35" t="n">
        <f aca="false">K50*5.5017049523</f>
        <v>3144679.6782335</v>
      </c>
      <c r="W50" s="35" t="n">
        <f aca="false">M50*5.5017049523</f>
        <v>97258.1343783547</v>
      </c>
      <c r="X50" s="35" t="n">
        <f aca="false">N50*5.1890047538+L50*5.5017049523</f>
        <v>21878254.7984938</v>
      </c>
      <c r="Y50" s="35" t="n">
        <f aca="false">N50*5.1890047538</f>
        <v>17226612.1009528</v>
      </c>
      <c r="Z50" s="35" t="n">
        <f aca="false">L50*5.5017049523</f>
        <v>4651642.69754098</v>
      </c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21095260.2544057</v>
      </c>
      <c r="G51" s="97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97" t="n">
        <v>609343.502463093</v>
      </c>
      <c r="K51" s="97" t="n">
        <v>591063.1973892</v>
      </c>
      <c r="L51" s="42" t="n">
        <f aca="false">H51-I51</f>
        <v>854581.599522691</v>
      </c>
      <c r="M51" s="42" t="n">
        <f aca="false">J51-K51</f>
        <v>18280.3050738928</v>
      </c>
      <c r="N51" s="97" t="n">
        <v>2774940.82275626</v>
      </c>
      <c r="O51" s="7"/>
      <c r="P51" s="7"/>
      <c r="Q51" s="42" t="n">
        <f aca="false">I51*5.5017049523</f>
        <v>108005813.828329</v>
      </c>
      <c r="R51" s="42"/>
      <c r="S51" s="42"/>
      <c r="T51" s="7"/>
      <c r="U51" s="7"/>
      <c r="V51" s="42" t="n">
        <f aca="false">K51*5.5017049523</f>
        <v>3251855.32019844</v>
      </c>
      <c r="W51" s="42" t="n">
        <f aca="false">M51*5.5017049523</f>
        <v>100572.844954591</v>
      </c>
      <c r="X51" s="42" t="n">
        <f aca="false">N51*5.1890047538+L51*5.5017049523</f>
        <v>19100836.9390344</v>
      </c>
      <c r="Y51" s="42" t="n">
        <f aca="false">N51*5.1890047538</f>
        <v>14399181.1207959</v>
      </c>
      <c r="Z51" s="42" t="n">
        <f aca="false">L51*5.5017049523</f>
        <v>4701655.81823845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21331189.2637825</v>
      </c>
      <c r="G52" s="97" t="n">
        <v>20446933.2026673</v>
      </c>
      <c r="H52" s="42" t="n">
        <f aca="false">F52-J52</f>
        <v>20696444.0868004</v>
      </c>
      <c r="I52" s="42" t="n">
        <f aca="false">G52-K52</f>
        <v>19831230.3809946</v>
      </c>
      <c r="J52" s="97" t="n">
        <v>634745.176982107</v>
      </c>
      <c r="K52" s="97" t="n">
        <v>615702.821672644</v>
      </c>
      <c r="L52" s="42" t="n">
        <f aca="false">H52-I52</f>
        <v>865213.705805719</v>
      </c>
      <c r="M52" s="42" t="n">
        <f aca="false">J52-K52</f>
        <v>19042.3553094632</v>
      </c>
      <c r="N52" s="97" t="n">
        <v>2740284.98864127</v>
      </c>
      <c r="O52" s="7"/>
      <c r="P52" s="7"/>
      <c r="Q52" s="42" t="n">
        <f aca="false">I52*5.5017049523</f>
        <v>109105578.39732</v>
      </c>
      <c r="R52" s="42"/>
      <c r="S52" s="42"/>
      <c r="T52" s="7"/>
      <c r="U52" s="7"/>
      <c r="V52" s="42" t="n">
        <f aca="false">K52*5.5017049523</f>
        <v>3387415.26314147</v>
      </c>
      <c r="W52" s="42" t="n">
        <f aca="false">M52*5.5017049523</f>
        <v>104765.42050953</v>
      </c>
      <c r="X52" s="42" t="n">
        <f aca="false">N52*5.1890047538+L52*5.5017049523</f>
        <v>18979502.3628555</v>
      </c>
      <c r="Y52" s="42" t="n">
        <f aca="false">N52*5.1890047538</f>
        <v>14219351.8328263</v>
      </c>
      <c r="Z52" s="42" t="n">
        <f aca="false">L52*5.5017049523</f>
        <v>4760150.53002916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21512102.3702838</v>
      </c>
      <c r="G53" s="97" t="n">
        <v>20619674.8915677</v>
      </c>
      <c r="H53" s="42" t="n">
        <f aca="false">F53-J53</f>
        <v>20808117.1366128</v>
      </c>
      <c r="I53" s="42" t="n">
        <f aca="false">G53-K53</f>
        <v>19936809.2149069</v>
      </c>
      <c r="J53" s="97" t="n">
        <v>703985.233670982</v>
      </c>
      <c r="K53" s="97" t="n">
        <v>682865.676660853</v>
      </c>
      <c r="L53" s="42" t="n">
        <f aca="false">H53-I53</f>
        <v>871307.921705932</v>
      </c>
      <c r="M53" s="42" t="n">
        <f aca="false">J53-K53</f>
        <v>21119.5570101294</v>
      </c>
      <c r="N53" s="97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</v>
      </c>
      <c r="W53" s="42" t="n">
        <f aca="false">M53*5.5017049523</f>
        <v>116193.571393011</v>
      </c>
      <c r="X53" s="42" t="n">
        <f aca="false">N53*5.1890047538+L53*5.5017049523</f>
        <v>19120051.6684156</v>
      </c>
      <c r="Y53" s="42" t="n">
        <f aca="false">N53*5.1890047538</f>
        <v>14326372.5605878</v>
      </c>
      <c r="Z53" s="42" t="n">
        <f aca="false">L53*5.5017049523</f>
        <v>4793679.10782774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21724436.0784127</v>
      </c>
      <c r="G54" s="95" t="n">
        <v>20822693.1498223</v>
      </c>
      <c r="H54" s="35" t="n">
        <f aca="false">F54-J54</f>
        <v>20965237.3903251</v>
      </c>
      <c r="I54" s="35" t="n">
        <f aca="false">G54-K54</f>
        <v>20086270.4223773</v>
      </c>
      <c r="J54" s="95" t="n">
        <v>759198.688087556</v>
      </c>
      <c r="K54" s="95" t="n">
        <v>736422.727444929</v>
      </c>
      <c r="L54" s="35" t="n">
        <f aca="false">H54-I54</f>
        <v>878966.967947781</v>
      </c>
      <c r="M54" s="35" t="n">
        <f aca="false">J54-K54</f>
        <v>22775.9606426269</v>
      </c>
      <c r="N54" s="95" t="n">
        <v>3322966.68419079</v>
      </c>
      <c r="O54" s="5"/>
      <c r="P54" s="5"/>
      <c r="Q54" s="35" t="n">
        <f aca="false">I54*5.5017049523</f>
        <v>110508733.45603</v>
      </c>
      <c r="R54" s="35"/>
      <c r="S54" s="35"/>
      <c r="T54" s="5"/>
      <c r="U54" s="5"/>
      <c r="V54" s="35" t="n">
        <f aca="false">K54*5.5017049523</f>
        <v>4051580.56657004</v>
      </c>
      <c r="W54" s="35" t="n">
        <f aca="false">M54*5.5017049523</f>
        <v>125306.61546093</v>
      </c>
      <c r="X54" s="35" t="n">
        <f aca="false">N54*5.1890047538+L54*5.5017049523</f>
        <v>22078706.8414515</v>
      </c>
      <c r="Y54" s="35" t="n">
        <f aca="false">N54*5.1890047538</f>
        <v>17242889.920985</v>
      </c>
      <c r="Z54" s="35" t="n">
        <f aca="false">L54*5.5017049523</f>
        <v>4835816.92046642</v>
      </c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21927809.295569</v>
      </c>
      <c r="G55" s="97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97" t="n">
        <v>866120.569702822</v>
      </c>
      <c r="K55" s="97" t="n">
        <v>840136.952611737</v>
      </c>
      <c r="L55" s="42" t="n">
        <f aca="false">H55-I55</f>
        <v>885267.543213516</v>
      </c>
      <c r="M55" s="42" t="n">
        <f aca="false">J55-K55</f>
        <v>25983.6170910846</v>
      </c>
      <c r="N55" s="97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4622185.63279423</v>
      </c>
      <c r="W55" s="42" t="n">
        <f aca="false">M55*5.5017049523</f>
        <v>142954.194828687</v>
      </c>
      <c r="X55" s="42" t="n">
        <f aca="false">N55*5.1890047538+L55*5.5017049523</f>
        <v>19027366.8813334</v>
      </c>
      <c r="Y55" s="42" t="n">
        <f aca="false">N55*5.1890047538</f>
        <v>14156886.0547252</v>
      </c>
      <c r="Z55" s="42" t="n">
        <f aca="false">L55*5.5017049523</f>
        <v>4870480.82660826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22138635.3895799</v>
      </c>
      <c r="G56" s="97" t="n">
        <v>21217203.7817569</v>
      </c>
      <c r="H56" s="42" t="n">
        <f aca="false">F56-J56</f>
        <v>21221080.6420196</v>
      </c>
      <c r="I56" s="42" t="n">
        <f aca="false">G56-K56</f>
        <v>20327175.6766234</v>
      </c>
      <c r="J56" s="97" t="n">
        <v>917554.747560322</v>
      </c>
      <c r="K56" s="97" t="n">
        <v>890028.105133512</v>
      </c>
      <c r="L56" s="42" t="n">
        <f aca="false">H56-I56</f>
        <v>893904.965396222</v>
      </c>
      <c r="M56" s="42" t="n">
        <f aca="false">J56-K56</f>
        <v>27526.6424268096</v>
      </c>
      <c r="N56" s="97" t="n">
        <v>2732296.47731621</v>
      </c>
      <c r="O56" s="7"/>
      <c r="P56" s="7"/>
      <c r="Q56" s="42" t="n">
        <f aca="false">I56*5.5017049523</f>
        <v>111834123.086351</v>
      </c>
      <c r="R56" s="42"/>
      <c r="S56" s="42"/>
      <c r="T56" s="7"/>
      <c r="U56" s="7"/>
      <c r="V56" s="42" t="n">
        <f aca="false">K56*5.5017049523</f>
        <v>4896672.03369923</v>
      </c>
      <c r="W56" s="42" t="n">
        <f aca="false">M56*5.5017049523</f>
        <v>151443.46495977</v>
      </c>
      <c r="X56" s="42" t="n">
        <f aca="false">N56*5.1890047538+L56*5.5017049523</f>
        <v>19095900.7845908</v>
      </c>
      <c r="Y56" s="42" t="n">
        <f aca="false">N56*5.1890047538</f>
        <v>14177899.4095848</v>
      </c>
      <c r="Z56" s="42" t="n">
        <f aca="false">L56*5.5017049523</f>
        <v>4918001.37500595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22345237.6064739</v>
      </c>
      <c r="G57" s="97" t="n">
        <v>21415075.4073403</v>
      </c>
      <c r="H57" s="42" t="n">
        <f aca="false">F57-J57</f>
        <v>21369051.3023959</v>
      </c>
      <c r="I57" s="42" t="n">
        <f aca="false">G57-K57</f>
        <v>20468174.6923846</v>
      </c>
      <c r="J57" s="97" t="n">
        <v>976186.304078016</v>
      </c>
      <c r="K57" s="97" t="n">
        <v>946900.714955675</v>
      </c>
      <c r="L57" s="42" t="n">
        <f aca="false">H57-I57</f>
        <v>900876.610011339</v>
      </c>
      <c r="M57" s="42" t="n">
        <f aca="false">J57-K57</f>
        <v>29285.5891223405</v>
      </c>
      <c r="N57" s="97" t="n">
        <v>2732126.59735788</v>
      </c>
      <c r="O57" s="7"/>
      <c r="P57" s="7"/>
      <c r="Q57" s="42" t="n">
        <f aca="false">I57*5.5017049523</f>
        <v>112609858.069634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161120.670705404</v>
      </c>
      <c r="X57" s="42" t="n">
        <f aca="false">N57*5.1890047538+L57*5.5017049523</f>
        <v>19133375.2083841</v>
      </c>
      <c r="Y57" s="42" t="n">
        <f aca="false">N57*5.1890047538</f>
        <v>14177017.9016735</v>
      </c>
      <c r="Z57" s="42" t="n">
        <f aca="false">L57*5.5017049523</f>
        <v>4956357.30671062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22501515.7837865</v>
      </c>
      <c r="G58" s="95" t="n">
        <v>21563763.4311998</v>
      </c>
      <c r="H58" s="35" t="n">
        <f aca="false">F58-J58</f>
        <v>21422516.7477439</v>
      </c>
      <c r="I58" s="35" t="n">
        <f aca="false">G58-K58</f>
        <v>20517134.3662385</v>
      </c>
      <c r="J58" s="95" t="n">
        <v>1078999.03604258</v>
      </c>
      <c r="K58" s="95" t="n">
        <v>1046629.0649613</v>
      </c>
      <c r="L58" s="35" t="n">
        <f aca="false">H58-I58</f>
        <v>905382.38150543</v>
      </c>
      <c r="M58" s="35" t="n">
        <f aca="false">J58-K58</f>
        <v>32369.9710812772</v>
      </c>
      <c r="N58" s="95" t="n">
        <v>3350704.55171784</v>
      </c>
      <c r="O58" s="5"/>
      <c r="P58" s="5"/>
      <c r="Q58" s="35" t="n">
        <f aca="false">I58*5.5017049523</f>
        <v>112879219.749739</v>
      </c>
      <c r="R58" s="35"/>
      <c r="S58" s="35"/>
      <c r="T58" s="5"/>
      <c r="U58" s="5"/>
      <c r="V58" s="35" t="n">
        <f aca="false">K58*5.5017049523</f>
        <v>5758244.3099187</v>
      </c>
      <c r="W58" s="35" t="n">
        <f aca="false">M58*5.5017049523</f>
        <v>178090.030203671</v>
      </c>
      <c r="X58" s="35" t="n">
        <f aca="false">N58*5.1890047538+L58*5.5017049523</f>
        <v>22367968.5794968</v>
      </c>
      <c r="Y58" s="35" t="n">
        <f aca="false">N58*5.1890047538</f>
        <v>17386821.8474432</v>
      </c>
      <c r="Z58" s="35" t="n">
        <f aca="false">L58*5.5017049523</f>
        <v>4981146.73205359</v>
      </c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22610137.540327</v>
      </c>
      <c r="G59" s="97" t="n">
        <v>21666303.7193028</v>
      </c>
      <c r="H59" s="42" t="n">
        <f aca="false">F59-J59</f>
        <v>21449935.6997855</v>
      </c>
      <c r="I59" s="42" t="n">
        <f aca="false">G59-K59</f>
        <v>20540907.9339775</v>
      </c>
      <c r="J59" s="97" t="n">
        <v>1160201.84054157</v>
      </c>
      <c r="K59" s="97" t="n">
        <v>1125395.78532532</v>
      </c>
      <c r="L59" s="42" t="n">
        <f aca="false">H59-I59</f>
        <v>909027.765808001</v>
      </c>
      <c r="M59" s="42" t="n">
        <f aca="false">J59-K59</f>
        <v>34806.0552162472</v>
      </c>
      <c r="N59" s="97" t="n">
        <v>2717794.794916</v>
      </c>
      <c r="O59" s="7"/>
      <c r="P59" s="7"/>
      <c r="Q59" s="42" t="n">
        <f aca="false">I59*5.5017049523</f>
        <v>113010014.905102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191492.646353255</v>
      </c>
      <c r="X59" s="42" t="n">
        <f aca="false">N59*5.1890047538+L59*5.5017049523</f>
        <v>19103852.6715961</v>
      </c>
      <c r="Y59" s="42" t="n">
        <f aca="false">N59*5.1890047538</f>
        <v>14102650.110672</v>
      </c>
      <c r="Z59" s="42" t="n">
        <f aca="false">L59*5.5017049523</f>
        <v>5001202.56092409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22777044.4422717</v>
      </c>
      <c r="G60" s="97" t="n">
        <v>21825280.431681</v>
      </c>
      <c r="H60" s="42" t="n">
        <f aca="false">F60-J60</f>
        <v>21548558.6192261</v>
      </c>
      <c r="I60" s="42" t="n">
        <f aca="false">G60-K60</f>
        <v>20633649.1833267</v>
      </c>
      <c r="J60" s="97" t="n">
        <v>1228485.82304564</v>
      </c>
      <c r="K60" s="97" t="n">
        <v>1191631.24835427</v>
      </c>
      <c r="L60" s="42" t="n">
        <f aca="false">H60-I60</f>
        <v>914909.435899373</v>
      </c>
      <c r="M60" s="42" t="n">
        <f aca="false">J60-K60</f>
        <v>36854.5746913692</v>
      </c>
      <c r="N60" s="97" t="n">
        <v>2722377.61333731</v>
      </c>
      <c r="O60" s="7"/>
      <c r="P60" s="7"/>
      <c r="Q60" s="42" t="n">
        <f aca="false">I60*5.5017049523</f>
        <v>113520249.89593</v>
      </c>
      <c r="R60" s="42"/>
      <c r="S60" s="42"/>
      <c r="T60" s="7"/>
      <c r="U60" s="7"/>
      <c r="V60" s="42" t="n">
        <f aca="false">K60*5.5017049523</f>
        <v>6556003.54038613</v>
      </c>
      <c r="W60" s="42" t="n">
        <f aca="false">M60*5.5017049523</f>
        <v>202762.996094416</v>
      </c>
      <c r="X60" s="42" t="n">
        <f aca="false">N60*5.1890047538+L60*5.5017049523</f>
        <v>19159992.1516396</v>
      </c>
      <c r="Y60" s="42" t="n">
        <f aca="false">N60*5.1890047538</f>
        <v>14126430.377246</v>
      </c>
      <c r="Z60" s="42" t="n">
        <f aca="false">L60*5.5017049523</f>
        <v>5033561.77439358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22881241.5357875</v>
      </c>
      <c r="G61" s="97" t="n">
        <v>21923638.0648383</v>
      </c>
      <c r="H61" s="42" t="n">
        <f aca="false">F61-J61</f>
        <v>21608167.3000272</v>
      </c>
      <c r="I61" s="42" t="n">
        <f aca="false">G61-K61</f>
        <v>20688756.0561508</v>
      </c>
      <c r="J61" s="97" t="n">
        <v>1273074.2357603</v>
      </c>
      <c r="K61" s="97" t="n">
        <v>1234882.00868749</v>
      </c>
      <c r="L61" s="42" t="n">
        <f aca="false">H61-I61</f>
        <v>919411.243876368</v>
      </c>
      <c r="M61" s="42" t="n">
        <f aca="false">J61-K61</f>
        <v>38192.2270728091</v>
      </c>
      <c r="N61" s="97" t="n">
        <v>2708460.82106392</v>
      </c>
      <c r="O61" s="7"/>
      <c r="P61" s="7"/>
      <c r="Q61" s="42" t="n">
        <f aca="false">I61*5.5017049523</f>
        <v>113823431.651051</v>
      </c>
      <c r="R61" s="42"/>
      <c r="S61" s="42"/>
      <c r="T61" s="7"/>
      <c r="U61" s="7"/>
      <c r="V61" s="42" t="n">
        <f aca="false">K61*5.5017049523</f>
        <v>6793956.46270215</v>
      </c>
      <c r="W61" s="42" t="n">
        <f aca="false">M61*5.5017049523</f>
        <v>210122.36482584</v>
      </c>
      <c r="X61" s="42" t="n">
        <f aca="false">N61*5.1890047538+L61*5.5017049523</f>
        <v>19112545.4696167</v>
      </c>
      <c r="Y61" s="42" t="n">
        <f aca="false">N61*5.1890047538</f>
        <v>14054216.0759817</v>
      </c>
      <c r="Z61" s="42" t="n">
        <f aca="false">L61*5.5017049523</f>
        <v>5058329.39363492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22980893.3602812</v>
      </c>
      <c r="G62" s="95" t="n">
        <v>22018290.9999805</v>
      </c>
      <c r="H62" s="35" t="n">
        <f aca="false">F62-J62</f>
        <v>21624699.1047972</v>
      </c>
      <c r="I62" s="35" t="n">
        <f aca="false">G62-K62</f>
        <v>20702782.572161</v>
      </c>
      <c r="J62" s="95" t="n">
        <v>1356194.25548398</v>
      </c>
      <c r="K62" s="95" t="n">
        <v>1315508.42781946</v>
      </c>
      <c r="L62" s="35" t="n">
        <f aca="false">H62-I62</f>
        <v>921916.532636199</v>
      </c>
      <c r="M62" s="35" t="n">
        <f aca="false">J62-K62</f>
        <v>40685.8276645192</v>
      </c>
      <c r="N62" s="95" t="n">
        <v>3383949.94567107</v>
      </c>
      <c r="O62" s="5"/>
      <c r="P62" s="5"/>
      <c r="Q62" s="35" t="n">
        <f aca="false">I62*5.5017049523</f>
        <v>113900601.403649</v>
      </c>
      <c r="R62" s="35"/>
      <c r="S62" s="35"/>
      <c r="T62" s="5"/>
      <c r="U62" s="5"/>
      <c r="V62" s="35" t="n">
        <f aca="false">K62*5.5017049523</f>
        <v>7237539.23212669</v>
      </c>
      <c r="W62" s="35" t="n">
        <f aca="false">M62*5.5017049523</f>
        <v>223841.41955031</v>
      </c>
      <c r="X62" s="35" t="n">
        <f aca="false">N62*5.1890047538+L62*5.5017049523</f>
        <v>22631445.1079203</v>
      </c>
      <c r="Y62" s="35" t="n">
        <f aca="false">N62*5.1890047538</f>
        <v>17559332.3547084</v>
      </c>
      <c r="Z62" s="35" t="n">
        <f aca="false">L62*5.5017049523</f>
        <v>5072112.75321182</v>
      </c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23040444.896165</v>
      </c>
      <c r="G63" s="97" t="n">
        <v>22073861.6002763</v>
      </c>
      <c r="H63" s="42" t="n">
        <f aca="false">F63-J63</f>
        <v>21650097.6690638</v>
      </c>
      <c r="I63" s="42" t="n">
        <f aca="false">G63-K63</f>
        <v>20725224.7899882</v>
      </c>
      <c r="J63" s="97" t="n">
        <v>1390347.22710115</v>
      </c>
      <c r="K63" s="97" t="n">
        <v>1348636.81028812</v>
      </c>
      <c r="L63" s="42" t="n">
        <f aca="false">H63-I63</f>
        <v>924872.879075624</v>
      </c>
      <c r="M63" s="42" t="n">
        <f aca="false">J63-K63</f>
        <v>41710.4168130346</v>
      </c>
      <c r="N63" s="97" t="n">
        <v>2752777.71093457</v>
      </c>
      <c r="O63" s="7"/>
      <c r="P63" s="7"/>
      <c r="Q63" s="42" t="n">
        <f aca="false">I63*5.5017049523</f>
        <v>114024071.864609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229478.406742769</v>
      </c>
      <c r="X63" s="42" t="n">
        <f aca="false">N63*5.1890047538+L63*5.5017049523</f>
        <v>19372554.3272525</v>
      </c>
      <c r="Y63" s="42" t="n">
        <f aca="false">N63*5.1890047538</f>
        <v>14284176.6281942</v>
      </c>
      <c r="Z63" s="42" t="n">
        <f aca="false">L63*5.5017049523</f>
        <v>5088377.69905832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23101402.9898551</v>
      </c>
      <c r="G64" s="97" t="n">
        <v>22131880.9711398</v>
      </c>
      <c r="H64" s="42" t="n">
        <f aca="false">F64-J64</f>
        <v>21614022.617644</v>
      </c>
      <c r="I64" s="42" t="n">
        <f aca="false">G64-K64</f>
        <v>20689122.010095</v>
      </c>
      <c r="J64" s="97" t="n">
        <v>1487380.37221114</v>
      </c>
      <c r="K64" s="97" t="n">
        <v>1442758.9610448</v>
      </c>
      <c r="L64" s="42" t="n">
        <f aca="false">H64-I64</f>
        <v>924900.607548967</v>
      </c>
      <c r="M64" s="42" t="n">
        <f aca="false">J64-K64</f>
        <v>44621.4111663343</v>
      </c>
      <c r="N64" s="97" t="n">
        <v>2789053.09768989</v>
      </c>
      <c r="O64" s="7"/>
      <c r="P64" s="7"/>
      <c r="Q64" s="42" t="n">
        <f aca="false">I64*5.5017049523</f>
        <v>113825445.021679</v>
      </c>
      <c r="R64" s="42"/>
      <c r="S64" s="42"/>
      <c r="T64" s="7"/>
      <c r="U64" s="7"/>
      <c r="V64" s="42" t="n">
        <f aca="false">K64*5.5017049523</f>
        <v>7937634.12095539</v>
      </c>
      <c r="W64" s="42" t="n">
        <f aca="false">M64*5.5017049523</f>
        <v>245493.838792436</v>
      </c>
      <c r="X64" s="42" t="n">
        <f aca="false">N64*5.1890047538+L64*5.5017049523</f>
        <v>19560940.0354509</v>
      </c>
      <c r="Y64" s="42" t="n">
        <f aca="false">N64*5.1890047538</f>
        <v>14472409.7825135</v>
      </c>
      <c r="Z64" s="42" t="n">
        <f aca="false">L64*5.5017049523</f>
        <v>5088530.25293743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23273545.2908864</v>
      </c>
      <c r="G65" s="97" t="n">
        <v>22296220.8295295</v>
      </c>
      <c r="H65" s="42" t="n">
        <f aca="false">F65-J65</f>
        <v>21706165.0003152</v>
      </c>
      <c r="I65" s="42" t="n">
        <f aca="false">G65-K65</f>
        <v>20775861.9476754</v>
      </c>
      <c r="J65" s="97" t="n">
        <v>1567380.29057118</v>
      </c>
      <c r="K65" s="97" t="n">
        <v>1520358.88185404</v>
      </c>
      <c r="L65" s="42" t="n">
        <f aca="false">H65-I65</f>
        <v>930303.052639824</v>
      </c>
      <c r="M65" s="42" t="n">
        <f aca="false">J65-K65</f>
        <v>47021.4087171357</v>
      </c>
      <c r="N65" s="97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8364565.98956967</v>
      </c>
      <c r="W65" s="42" t="n">
        <f aca="false">M65*5.5017049523</f>
        <v>258697.917203188</v>
      </c>
      <c r="X65" s="42" t="n">
        <f aca="false">N65*5.1890047538+L65*5.5017049523</f>
        <v>19473984.5784209</v>
      </c>
      <c r="Y65" s="42" t="n">
        <f aca="false">N65*5.1890047538</f>
        <v>14355731.6665726</v>
      </c>
      <c r="Z65" s="42" t="n">
        <f aca="false">L65*5.5017049523</f>
        <v>5118252.91184832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23491551.623858</v>
      </c>
      <c r="G66" s="95" t="n">
        <v>22503778.9757083</v>
      </c>
      <c r="H66" s="35" t="n">
        <f aca="false">F66-J66</f>
        <v>21855613.9050477</v>
      </c>
      <c r="I66" s="35" t="n">
        <f aca="false">G66-K66</f>
        <v>20916919.3884624</v>
      </c>
      <c r="J66" s="95" t="n">
        <v>1635937.71881025</v>
      </c>
      <c r="K66" s="95" t="n">
        <v>1586859.58724594</v>
      </c>
      <c r="L66" s="35" t="n">
        <f aca="false">H66-I66</f>
        <v>938694.516585313</v>
      </c>
      <c r="M66" s="35" t="n">
        <f aca="false">J66-K66</f>
        <v>49078.1315643073</v>
      </c>
      <c r="N66" s="95" t="n">
        <v>3376897.20051506</v>
      </c>
      <c r="O66" s="5"/>
      <c r="P66" s="5"/>
      <c r="Q66" s="35" t="n">
        <f aca="false">I66*5.5017049523</f>
        <v>115078718.986363</v>
      </c>
      <c r="R66" s="35"/>
      <c r="S66" s="35"/>
      <c r="T66" s="5"/>
      <c r="U66" s="5"/>
      <c r="V66" s="35" t="n">
        <f aca="false">K66*5.5017049523</f>
        <v>8730433.24975571</v>
      </c>
      <c r="W66" s="35" t="n">
        <f aca="false">M66*5.5017049523</f>
        <v>270013.39947698</v>
      </c>
      <c r="X66" s="35" t="n">
        <f aca="false">N66*5.1890047538+L66*5.5017049523</f>
        <v>22687155.8971608</v>
      </c>
      <c r="Y66" s="35" t="n">
        <f aca="false">N66*5.1890047538</f>
        <v>17522735.6265665</v>
      </c>
      <c r="Z66" s="35" t="n">
        <f aca="false">L66*5.5017049523</f>
        <v>5164420.27059427</v>
      </c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23642858.5833772</v>
      </c>
      <c r="G67" s="97" t="n">
        <v>22647675.7168327</v>
      </c>
      <c r="H67" s="42" t="n">
        <f aca="false">F67-J67</f>
        <v>21912998.0654366</v>
      </c>
      <c r="I67" s="42" t="n">
        <f aca="false">G67-K67</f>
        <v>20969711.0144304</v>
      </c>
      <c r="J67" s="97" t="n">
        <v>1729860.51794057</v>
      </c>
      <c r="K67" s="97" t="n">
        <v>1677964.70240235</v>
      </c>
      <c r="L67" s="42" t="n">
        <f aca="false">H67-I67</f>
        <v>943287.051006209</v>
      </c>
      <c r="M67" s="42" t="n">
        <f aca="false">J67-K67</f>
        <v>51895.8155382171</v>
      </c>
      <c r="N67" s="97" t="n">
        <v>2751095.36539483</v>
      </c>
      <c r="O67" s="7"/>
      <c r="P67" s="7"/>
      <c r="Q67" s="42" t="n">
        <f aca="false">I67*5.5017049523</f>
        <v>115369162.936392</v>
      </c>
      <c r="R67" s="42"/>
      <c r="S67" s="42"/>
      <c r="T67" s="7"/>
      <c r="U67" s="7"/>
      <c r="V67" s="42" t="n">
        <f aca="false">K67*5.5017049523</f>
        <v>9231666.71299163</v>
      </c>
      <c r="W67" s="42" t="n">
        <f aca="false">M67*5.5017049523</f>
        <v>285515.465350256</v>
      </c>
      <c r="X67" s="42" t="n">
        <f aca="false">N67*5.1890047538+L67*5.5017049523</f>
        <v>19465133.9691523</v>
      </c>
      <c r="Y67" s="42" t="n">
        <f aca="false">N67*5.1890047538</f>
        <v>14275446.9291909</v>
      </c>
      <c r="Z67" s="42" t="n">
        <f aca="false">L67*5.5017049523</f>
        <v>5189687.03996132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23722996.1637147</v>
      </c>
      <c r="G68" s="97" t="n">
        <v>22723430.8970961</v>
      </c>
      <c r="H68" s="42" t="n">
        <f aca="false">F68-J68</f>
        <v>21948993.5566764</v>
      </c>
      <c r="I68" s="42" t="n">
        <f aca="false">G68-K68</f>
        <v>21002648.3682689</v>
      </c>
      <c r="J68" s="97" t="n">
        <v>1774002.60703839</v>
      </c>
      <c r="K68" s="97" t="n">
        <v>1720782.52882723</v>
      </c>
      <c r="L68" s="42" t="n">
        <f aca="false">H68-I68</f>
        <v>946345.188407466</v>
      </c>
      <c r="M68" s="42" t="n">
        <f aca="false">J68-K68</f>
        <v>53220.078211152</v>
      </c>
      <c r="N68" s="97" t="n">
        <v>2731240.41344291</v>
      </c>
      <c r="O68" s="7"/>
      <c r="P68" s="7"/>
      <c r="Q68" s="42" t="n">
        <f aca="false">I68*5.5017049523</f>
        <v>115550374.53912</v>
      </c>
      <c r="R68" s="42"/>
      <c r="S68" s="42"/>
      <c r="T68" s="7"/>
      <c r="U68" s="7"/>
      <c r="V68" s="42" t="n">
        <f aca="false">K68*5.5017049523</f>
        <v>9467237.76068011</v>
      </c>
      <c r="W68" s="42" t="n">
        <f aca="false">M68*5.5017049523</f>
        <v>292801.167856088</v>
      </c>
      <c r="X68" s="42" t="n">
        <f aca="false">N68*5.1890047538+L68*5.5017049523</f>
        <v>19378931.4987726</v>
      </c>
      <c r="Y68" s="42" t="n">
        <f aca="false">N68*5.1890047538</f>
        <v>14172419.4891259</v>
      </c>
      <c r="Z68" s="42" t="n">
        <f aca="false">L68*5.5017049523</f>
        <v>5206512.00964663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23886630.0040025</v>
      </c>
      <c r="G69" s="97" t="n">
        <v>22878805.7413607</v>
      </c>
      <c r="H69" s="42" t="n">
        <f aca="false">F69-J69</f>
        <v>22032856.0155638</v>
      </c>
      <c r="I69" s="42" t="n">
        <f aca="false">G69-K69</f>
        <v>21080644.9725752</v>
      </c>
      <c r="J69" s="97" t="n">
        <v>1853773.98843864</v>
      </c>
      <c r="K69" s="97" t="n">
        <v>1798160.76878548</v>
      </c>
      <c r="L69" s="42" t="n">
        <f aca="false">H69-I69</f>
        <v>952211.042988654</v>
      </c>
      <c r="M69" s="42" t="n">
        <f aca="false">J69-K69</f>
        <v>55613.2196531592</v>
      </c>
      <c r="N69" s="97" t="n">
        <v>2714815.05950357</v>
      </c>
      <c r="O69" s="7"/>
      <c r="P69" s="7"/>
      <c r="Q69" s="42" t="n">
        <f aca="false">I69*5.5017049523</f>
        <v>115979488.843295</v>
      </c>
      <c r="R69" s="42"/>
      <c r="S69" s="42"/>
      <c r="T69" s="7"/>
      <c r="U69" s="7"/>
      <c r="V69" s="42" t="n">
        <f aca="false">K69*5.5017049523</f>
        <v>9892950.00665865</v>
      </c>
      <c r="W69" s="42" t="n">
        <f aca="false">M69*5.5017049523</f>
        <v>305967.525979133</v>
      </c>
      <c r="X69" s="42" t="n">
        <f aca="false">N69*5.1890047538+L69*5.5017049523</f>
        <v>19325972.4602973</v>
      </c>
      <c r="Y69" s="42" t="n">
        <f aca="false">N69*5.1890047538</f>
        <v>14087188.2494519</v>
      </c>
      <c r="Z69" s="42" t="n">
        <f aca="false">L69*5.5017049523</f>
        <v>5238784.21084543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24005094.3241297</v>
      </c>
      <c r="G70" s="95" t="n">
        <v>22991316.3594345</v>
      </c>
      <c r="H70" s="35" t="n">
        <f aca="false">F70-J70</f>
        <v>22082734.7774231</v>
      </c>
      <c r="I70" s="35" t="n">
        <f aca="false">G70-K70</f>
        <v>21126627.5991291</v>
      </c>
      <c r="J70" s="95" t="n">
        <v>1922359.54670657</v>
      </c>
      <c r="K70" s="95" t="n">
        <v>1864688.76030537</v>
      </c>
      <c r="L70" s="35" t="n">
        <f aca="false">H70-I70</f>
        <v>956107.178294007</v>
      </c>
      <c r="M70" s="35" t="n">
        <f aca="false">J70-K70</f>
        <v>57670.7864011969</v>
      </c>
      <c r="N70" s="95" t="n">
        <v>3344474.6252956</v>
      </c>
      <c r="O70" s="5"/>
      <c r="P70" s="5"/>
      <c r="Q70" s="35" t="n">
        <f aca="false">I70*5.5017049523</f>
        <v>116232471.687526</v>
      </c>
      <c r="R70" s="35"/>
      <c r="S70" s="35"/>
      <c r="T70" s="5"/>
      <c r="U70" s="5"/>
      <c r="V70" s="35" t="n">
        <f aca="false">K70*5.5017049523</f>
        <v>10258967.3870702</v>
      </c>
      <c r="W70" s="35" t="n">
        <f aca="false">M70*5.5017049523</f>
        <v>317287.6511465</v>
      </c>
      <c r="X70" s="35" t="n">
        <f aca="false">N70*5.1890047538+L70*5.5017049523</f>
        <v>22614714.3273721</v>
      </c>
      <c r="Y70" s="35" t="n">
        <f aca="false">N70*5.1890047538</f>
        <v>17354494.7296223</v>
      </c>
      <c r="Z70" s="35" t="n">
        <f aca="false">L70*5.5017049523</f>
        <v>5260219.59774972</v>
      </c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24211059.5837635</v>
      </c>
      <c r="G71" s="97" t="n">
        <v>23187821.324099</v>
      </c>
      <c r="H71" s="42" t="n">
        <f aca="false">F71-J71</f>
        <v>22203967.1277955</v>
      </c>
      <c r="I71" s="42" t="n">
        <f aca="false">G71-K71</f>
        <v>21240941.64181</v>
      </c>
      <c r="J71" s="97" t="n">
        <v>2007092.45596805</v>
      </c>
      <c r="K71" s="97" t="n">
        <v>1946879.68228901</v>
      </c>
      <c r="L71" s="42" t="n">
        <f aca="false">H71-I71</f>
        <v>963025.485985443</v>
      </c>
      <c r="M71" s="42" t="n">
        <f aca="false">J71-K71</f>
        <v>60212.7736790418</v>
      </c>
      <c r="N71" s="97" t="n">
        <v>2735864.12433019</v>
      </c>
      <c r="O71" s="7"/>
      <c r="P71" s="7"/>
      <c r="Q71" s="42" t="n">
        <f aca="false">I71*5.5017049523</f>
        <v>116861393.822262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331272.915141703</v>
      </c>
      <c r="X71" s="42" t="n">
        <f aca="false">N71*5.1890047538+L71*5.5017049523</f>
        <v>19494694.0323375</v>
      </c>
      <c r="Y71" s="42" t="n">
        <f aca="false">N71*5.1890047538</f>
        <v>14196411.9469003</v>
      </c>
      <c r="Z71" s="42" t="n">
        <f aca="false">L71*5.5017049523</f>
        <v>5298282.08543723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24346759.5200363</v>
      </c>
      <c r="G72" s="97" t="n">
        <v>23316477.9181617</v>
      </c>
      <c r="H72" s="42" t="n">
        <f aca="false">F72-J72</f>
        <v>22284987.8339592</v>
      </c>
      <c r="I72" s="42" t="n">
        <f aca="false">G72-K72</f>
        <v>21316559.3826669</v>
      </c>
      <c r="J72" s="97" t="n">
        <v>2061771.6860771</v>
      </c>
      <c r="K72" s="97" t="n">
        <v>1999918.53549479</v>
      </c>
      <c r="L72" s="42" t="n">
        <f aca="false">H72-I72</f>
        <v>968428.451292295</v>
      </c>
      <c r="M72" s="42" t="n">
        <f aca="false">J72-K72</f>
        <v>61853.1505823128</v>
      </c>
      <c r="N72" s="97" t="n">
        <v>2731859.28939289</v>
      </c>
      <c r="O72" s="7"/>
      <c r="P72" s="7"/>
      <c r="Q72" s="42" t="n">
        <f aca="false">I72*5.5017049523</f>
        <v>117277420.321615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340297.784874068</v>
      </c>
      <c r="X72" s="42" t="n">
        <f aca="false">N72*5.1890047538+L72*5.5017049523</f>
        <v>19503638.4457954</v>
      </c>
      <c r="Y72" s="42" t="n">
        <f aca="false">N72*5.1890047538</f>
        <v>14175630.8393724</v>
      </c>
      <c r="Z72" s="42" t="n">
        <f aca="false">L72*5.5017049523</f>
        <v>5328007.60642304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24410892.1490585</v>
      </c>
      <c r="G73" s="97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97" t="n">
        <v>2142801.82973391</v>
      </c>
      <c r="K73" s="97" t="n">
        <v>2078517.77484189</v>
      </c>
      <c r="L73" s="42" t="n">
        <f aca="false">H73-I73</f>
        <v>969023.769278832</v>
      </c>
      <c r="M73" s="42" t="n">
        <f aca="false">J73-K73</f>
        <v>64284.0548920173</v>
      </c>
      <c r="N73" s="97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353671.903153336</v>
      </c>
      <c r="X73" s="42" t="n">
        <f aca="false">N73*5.1890047538+L73*5.5017049523</f>
        <v>19601411.8474995</v>
      </c>
      <c r="Y73" s="42" t="n">
        <f aca="false">N73*5.1890047538</f>
        <v>14270128.9771617</v>
      </c>
      <c r="Z73" s="42" t="n">
        <f aca="false">L73*5.5017049523</f>
        <v>5331282.87033776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24603190.4930535</v>
      </c>
      <c r="G74" s="95" t="n">
        <v>23560521.8426623</v>
      </c>
      <c r="H74" s="35" t="n">
        <f aca="false">F74-J74</f>
        <v>22368178.0078342</v>
      </c>
      <c r="I74" s="35" t="n">
        <f aca="false">G74-K74</f>
        <v>21392559.7319995</v>
      </c>
      <c r="J74" s="95" t="n">
        <v>2235012.48521932</v>
      </c>
      <c r="K74" s="95" t="n">
        <v>2167962.11066274</v>
      </c>
      <c r="L74" s="35" t="n">
        <f aca="false">H74-I74</f>
        <v>975618.275834706</v>
      </c>
      <c r="M74" s="35" t="n">
        <f aca="false">J74-K74</f>
        <v>67050.3745565792</v>
      </c>
      <c r="N74" s="95" t="n">
        <v>3291939.33888641</v>
      </c>
      <c r="O74" s="5"/>
      <c r="P74" s="5"/>
      <c r="Q74" s="35" t="n">
        <f aca="false">I74*5.5017049523</f>
        <v>117695551.819915</v>
      </c>
      <c r="R74" s="35"/>
      <c r="S74" s="35"/>
      <c r="T74" s="5"/>
      <c r="U74" s="5"/>
      <c r="V74" s="35" t="n">
        <f aca="false">K74*5.5017049523</f>
        <v>11927487.880632</v>
      </c>
      <c r="W74" s="35" t="n">
        <f aca="false">M74*5.5017049523</f>
        <v>368891.377751501</v>
      </c>
      <c r="X74" s="35" t="n">
        <f aca="false">N74*5.1890047538+L74*5.5017049523</f>
        <v>22449452.778417</v>
      </c>
      <c r="Y74" s="35" t="n">
        <f aca="false">N74*5.1890047538</f>
        <v>17081888.8787028</v>
      </c>
      <c r="Z74" s="35" t="n">
        <f aca="false">L74*5.5017049523</f>
        <v>5367563.89971419</v>
      </c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24729130.7320156</v>
      </c>
      <c r="G75" s="97" t="n">
        <v>23680604.2490895</v>
      </c>
      <c r="H75" s="42" t="n">
        <f aca="false">F75-J75</f>
        <v>22485418.3629365</v>
      </c>
      <c r="I75" s="42" t="n">
        <f aca="false">G75-K75</f>
        <v>21504203.2510829</v>
      </c>
      <c r="J75" s="97" t="n">
        <v>2243712.36907904</v>
      </c>
      <c r="K75" s="97" t="n">
        <v>2176400.99800667</v>
      </c>
      <c r="L75" s="42" t="n">
        <f aca="false">H75-I75</f>
        <v>981215.111853667</v>
      </c>
      <c r="M75" s="42" t="n">
        <f aca="false">J75-K75</f>
        <v>67311.3710723715</v>
      </c>
      <c r="N75" s="97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370327.303574969</v>
      </c>
      <c r="X75" s="42" t="n">
        <f aca="false">N75*5.1890047538+L75*5.5017049523</f>
        <v>19463820.5863265</v>
      </c>
      <c r="Y75" s="42" t="n">
        <f aca="false">N75*5.1890047538</f>
        <v>14065464.5461696</v>
      </c>
      <c r="Z75" s="42" t="n">
        <f aca="false">L75*5.5017049523</f>
        <v>5398356.04015692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24829617.1521865</v>
      </c>
      <c r="G76" s="97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97" t="n">
        <v>2296151.63996012</v>
      </c>
      <c r="K76" s="97" t="n">
        <v>2227267.09076131</v>
      </c>
      <c r="L76" s="42" t="n">
        <f aca="false">H76-I76</f>
        <v>985286.447463803</v>
      </c>
      <c r="M76" s="42" t="n">
        <f aca="false">J76-K76</f>
        <v>68884.549198803</v>
      </c>
      <c r="N76" s="97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378982.465464008</v>
      </c>
      <c r="X76" s="42" t="n">
        <f aca="false">N76*5.1890047538+L76*5.5017049523</f>
        <v>19364924.8581899</v>
      </c>
      <c r="Y76" s="42" t="n">
        <f aca="false">N76*5.1890047538</f>
        <v>13944169.5307442</v>
      </c>
      <c r="Z76" s="42" t="n">
        <f aca="false">L76*5.5017049523</f>
        <v>5420755.32744568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24935882.8094917</v>
      </c>
      <c r="G77" s="97" t="n">
        <v>23876188.5767819</v>
      </c>
      <c r="H77" s="42" t="n">
        <f aca="false">F77-J77</f>
        <v>22572679.7023924</v>
      </c>
      <c r="I77" s="42" t="n">
        <f aca="false">G77-K77</f>
        <v>21583881.5628955</v>
      </c>
      <c r="J77" s="97" t="n">
        <v>2363203.10709939</v>
      </c>
      <c r="K77" s="97" t="n">
        <v>2292307.01388641</v>
      </c>
      <c r="L77" s="42" t="n">
        <f aca="false">H77-I77</f>
        <v>988798.139496911</v>
      </c>
      <c r="M77" s="42" t="n">
        <f aca="false">J77-K77</f>
        <v>70896.0932129817</v>
      </c>
      <c r="N77" s="97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12611596.8504909</v>
      </c>
      <c r="W77" s="42" t="n">
        <f aca="false">M77*5.5017049523</f>
        <v>390049.387128584</v>
      </c>
      <c r="X77" s="42" t="n">
        <f aca="false">N77*5.1890047538+L77*5.5017049523</f>
        <v>19108895.5369297</v>
      </c>
      <c r="Y77" s="42" t="n">
        <f aca="false">N77*5.1890047538</f>
        <v>13668819.9160345</v>
      </c>
      <c r="Z77" s="42" t="n">
        <f aca="false">L77*5.5017049523</f>
        <v>5440075.62089518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25027363.058317</v>
      </c>
      <c r="G78" s="95" t="n">
        <v>23963455.6352879</v>
      </c>
      <c r="H78" s="35" t="n">
        <f aca="false">F78-J78</f>
        <v>22564654.2363442</v>
      </c>
      <c r="I78" s="35" t="n">
        <f aca="false">G78-K78</f>
        <v>21574628.0779743</v>
      </c>
      <c r="J78" s="95" t="n">
        <v>2462708.82197281</v>
      </c>
      <c r="K78" s="95" t="n">
        <v>2388827.55731362</v>
      </c>
      <c r="L78" s="35" t="n">
        <f aca="false">H78-I78</f>
        <v>990026.15836991</v>
      </c>
      <c r="M78" s="35" t="n">
        <f aca="false">J78-K78</f>
        <v>73881.2646591845</v>
      </c>
      <c r="N78" s="95" t="n">
        <v>3184760.17251569</v>
      </c>
      <c r="O78" s="5"/>
      <c r="P78" s="5"/>
      <c r="Q78" s="35" t="n">
        <f aca="false">I78*5.5017049523</f>
        <v>118697238.140622</v>
      </c>
      <c r="R78" s="35"/>
      <c r="S78" s="35"/>
      <c r="T78" s="5"/>
      <c r="U78" s="5"/>
      <c r="V78" s="35" t="n">
        <f aca="false">K78*5.5017049523</f>
        <v>13142624.4022631</v>
      </c>
      <c r="W78" s="35" t="n">
        <f aca="false">M78*5.5017049523</f>
        <v>406472.919657622</v>
      </c>
      <c r="X78" s="35" t="n">
        <f aca="false">N78*5.1890047538+L78*5.5017049523</f>
        <v>21972567.4933071</v>
      </c>
      <c r="Y78" s="35" t="n">
        <f aca="false">N78*5.1890047538</f>
        <v>16525735.6748968</v>
      </c>
      <c r="Z78" s="35" t="n">
        <f aca="false">L78*5.5017049523</f>
        <v>5446831.81841028</v>
      </c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25144386.8243253</v>
      </c>
      <c r="G79" s="97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97" t="n">
        <v>2536654.72208443</v>
      </c>
      <c r="K79" s="97" t="n">
        <v>2460555.08042189</v>
      </c>
      <c r="L79" s="42" t="n">
        <f aca="false">H79-I79</f>
        <v>993298.44175984</v>
      </c>
      <c r="M79" s="42" t="n">
        <f aca="false">J79-K79</f>
        <v>76099.6416625325</v>
      </c>
      <c r="N79" s="97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13537248.0713641</v>
      </c>
      <c r="W79" s="42" t="n">
        <f aca="false">M79*5.5017049523</f>
        <v>418677.77540301</v>
      </c>
      <c r="X79" s="42" t="n">
        <f aca="false">N79*5.1890047538+L79*5.5017049523</f>
        <v>19163818.8107274</v>
      </c>
      <c r="Y79" s="42" t="n">
        <f aca="false">N79*5.1890047538</f>
        <v>13698983.8545854</v>
      </c>
      <c r="Z79" s="42" t="n">
        <f aca="false">L79*5.5017049523</f>
        <v>5464834.95614198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25241314.6444962</v>
      </c>
      <c r="G80" s="97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97" t="n">
        <v>2606774.72902154</v>
      </c>
      <c r="K80" s="97" t="n">
        <v>2528571.4871509</v>
      </c>
      <c r="L80" s="42" t="n">
        <f aca="false">H80-I80</f>
        <v>995972.555238884</v>
      </c>
      <c r="M80" s="42" t="n">
        <f aca="false">J80-K80</f>
        <v>78203.2418706468</v>
      </c>
      <c r="N80" s="97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430251.163085652</v>
      </c>
      <c r="X80" s="42" t="n">
        <f aca="false">N80*5.1890047538+L80*5.5017049523</f>
        <v>18622148.3913753</v>
      </c>
      <c r="Y80" s="42" t="n">
        <f aca="false">N80*5.1890047538</f>
        <v>13142601.2518626</v>
      </c>
      <c r="Z80" s="42" t="n">
        <f aca="false">L80*5.5017049523</f>
        <v>5479547.13951265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25337894.22478</v>
      </c>
      <c r="G81" s="97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97" t="n">
        <v>2663540.29341024</v>
      </c>
      <c r="K81" s="97" t="n">
        <v>2583634.08460793</v>
      </c>
      <c r="L81" s="42" t="n">
        <f aca="false">H81-I81</f>
        <v>999098.943521794</v>
      </c>
      <c r="M81" s="42" t="n">
        <f aca="false">J81-K81</f>
        <v>79906.208802307</v>
      </c>
      <c r="N81" s="97" t="n">
        <v>2544302.08651083</v>
      </c>
      <c r="O81" s="7"/>
      <c r="P81" s="7"/>
      <c r="Q81" s="42" t="n">
        <f aca="false">I81*5.5017049523</f>
        <v>119250857.709009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439620.38468717</v>
      </c>
      <c r="X81" s="42" t="n">
        <f aca="false">N81*5.1890047538+L81*5.5017049523</f>
        <v>18699143.2274195</v>
      </c>
      <c r="Y81" s="42" t="n">
        <f aca="false">N81*5.1890047538</f>
        <v>13202395.622008</v>
      </c>
      <c r="Z81" s="42" t="n">
        <f aca="false">L81*5.5017049523</f>
        <v>5496747.60541155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25511193.2034974</v>
      </c>
      <c r="G82" s="95" t="n">
        <v>24424175.0448657</v>
      </c>
      <c r="H82" s="35" t="n">
        <f aca="false">F82-J82</f>
        <v>22769463.7620917</v>
      </c>
      <c r="I82" s="35" t="n">
        <f aca="false">G82-K82</f>
        <v>21764697.4867022</v>
      </c>
      <c r="J82" s="95" t="n">
        <v>2741729.44140565</v>
      </c>
      <c r="K82" s="95" t="n">
        <v>2659477.55816348</v>
      </c>
      <c r="L82" s="35" t="n">
        <f aca="false">H82-I82</f>
        <v>1004766.27538949</v>
      </c>
      <c r="M82" s="35" t="n">
        <f aca="false">J82-K82</f>
        <v>82251.8832421703</v>
      </c>
      <c r="N82" s="95" t="n">
        <v>3020625.80610472</v>
      </c>
      <c r="O82" s="5"/>
      <c r="P82" s="5"/>
      <c r="Q82" s="35" t="n">
        <f aca="false">I82*5.5017049523</f>
        <v>119742943.947901</v>
      </c>
      <c r="R82" s="35"/>
      <c r="S82" s="35"/>
      <c r="T82" s="5"/>
      <c r="U82" s="5"/>
      <c r="V82" s="35" t="n">
        <f aca="false">K82*5.5017049523</f>
        <v>14631660.8522787</v>
      </c>
      <c r="W82" s="35" t="n">
        <f aca="false">M82*5.5017049523</f>
        <v>452525.59336945</v>
      </c>
      <c r="X82" s="35" t="n">
        <f aca="false">N82*5.1890047538+L82*5.5017049523</f>
        <v>21201969.2605427</v>
      </c>
      <c r="Y82" s="35" t="n">
        <f aca="false">N82*5.1890047538</f>
        <v>15674041.6673284</v>
      </c>
      <c r="Z82" s="35" t="n">
        <f aca="false">L82*5.5017049523</f>
        <v>5527927.59321436</v>
      </c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25577211.4072181</v>
      </c>
      <c r="G83" s="97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97" t="n">
        <v>2827651.48733202</v>
      </c>
      <c r="K83" s="97" t="n">
        <v>2742821.94271206</v>
      </c>
      <c r="L83" s="42" t="n">
        <f aca="false">H83-I83</f>
        <v>1005549.20889796</v>
      </c>
      <c r="M83" s="42" t="n">
        <f aca="false">J83-K83</f>
        <v>84829.5446199607</v>
      </c>
      <c r="N83" s="97" t="n">
        <v>2535322.93647683</v>
      </c>
      <c r="O83" s="7"/>
      <c r="P83" s="7"/>
      <c r="Q83" s="42" t="n">
        <f aca="false">I83*5.5017049523</f>
        <v>119629131.411508</v>
      </c>
      <c r="R83" s="42"/>
      <c r="S83" s="42"/>
      <c r="T83" s="7"/>
      <c r="U83" s="7"/>
      <c r="V83" s="42" t="n">
        <f aca="false">K83*5.5017049523</f>
        <v>15090197.0654961</v>
      </c>
      <c r="W83" s="42" t="n">
        <f aca="false">M83*5.5017049523</f>
        <v>466707.125736992</v>
      </c>
      <c r="X83" s="42" t="n">
        <f aca="false">N83*5.1890047538+L83*5.5017049523</f>
        <v>18688037.8321717</v>
      </c>
      <c r="Y83" s="42" t="n">
        <f aca="false">N83*5.1890047538</f>
        <v>13155802.7697964</v>
      </c>
      <c r="Z83" s="42" t="n">
        <f aca="false">L83*5.5017049523</f>
        <v>5532235.06237523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25783310.5501291</v>
      </c>
      <c r="G84" s="97" t="n">
        <v>24682326.9874708</v>
      </c>
      <c r="H84" s="42" t="n">
        <f aca="false">F84-J84</f>
        <v>22849006.2744807</v>
      </c>
      <c r="I84" s="42" t="n">
        <f aca="false">G84-K84</f>
        <v>21836051.8400919</v>
      </c>
      <c r="J84" s="97" t="n">
        <v>2934304.27564833</v>
      </c>
      <c r="K84" s="97" t="n">
        <v>2846275.14737888</v>
      </c>
      <c r="L84" s="42" t="n">
        <f aca="false">H84-I84</f>
        <v>1012954.43438884</v>
      </c>
      <c r="M84" s="42" t="n">
        <f aca="false">J84-K84</f>
        <v>88029.1282694498</v>
      </c>
      <c r="N84" s="97" t="n">
        <v>2510001.17306117</v>
      </c>
      <c r="O84" s="7"/>
      <c r="P84" s="7"/>
      <c r="Q84" s="42" t="n">
        <f aca="false">I84*5.5017049523</f>
        <v>120135514.547313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18597384.4471893</v>
      </c>
      <c r="Y84" s="42" t="n">
        <f aca="false">N84*5.1890047538</f>
        <v>13024408.019058</v>
      </c>
      <c r="Z84" s="42" t="n">
        <f aca="false">L84*5.5017049523</f>
        <v>5572976.42813132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25963728.659231</v>
      </c>
      <c r="G85" s="97" t="n">
        <v>24854241.9079521</v>
      </c>
      <c r="H85" s="42" t="n">
        <f aca="false">F85-J85</f>
        <v>22966790.2827915</v>
      </c>
      <c r="I85" s="42" t="n">
        <f aca="false">G85-K85</f>
        <v>21947211.6828057</v>
      </c>
      <c r="J85" s="97" t="n">
        <v>2996938.37643956</v>
      </c>
      <c r="K85" s="97" t="n">
        <v>2907030.22514638</v>
      </c>
      <c r="L85" s="42" t="n">
        <f aca="false">H85-I85</f>
        <v>1019578.59998578</v>
      </c>
      <c r="M85" s="42" t="n">
        <f aca="false">J85-K85</f>
        <v>89908.1512931879</v>
      </c>
      <c r="N85" s="97" t="n">
        <v>2531812.05596725</v>
      </c>
      <c r="O85" s="7"/>
      <c r="P85" s="7"/>
      <c r="Q85" s="42" t="n">
        <f aca="false">I85*5.5017049523</f>
        <v>120747083.204469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494648.121221869</v>
      </c>
      <c r="X85" s="42" t="n">
        <f aca="false">N85*5.1890047538+L85*5.5017049523</f>
        <v>18747005.4269431</v>
      </c>
      <c r="Y85" s="42" t="n">
        <f aca="false">N85*5.1890047538</f>
        <v>13137584.7941422</v>
      </c>
      <c r="Z85" s="42" t="n">
        <f aca="false">L85*5.5017049523</f>
        <v>5609420.63280088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25969864.2917054</v>
      </c>
      <c r="G86" s="95" t="n">
        <v>24860121.3438042</v>
      </c>
      <c r="H86" s="35" t="n">
        <f aca="false">F86-J86</f>
        <v>22918185.3686707</v>
      </c>
      <c r="I86" s="35" t="n">
        <f aca="false">G86-K86</f>
        <v>21899992.7884606</v>
      </c>
      <c r="J86" s="95" t="n">
        <v>3051678.92303466</v>
      </c>
      <c r="K86" s="95" t="n">
        <v>2960128.55534362</v>
      </c>
      <c r="L86" s="35" t="n">
        <f aca="false">H86-I86</f>
        <v>1018192.58021013</v>
      </c>
      <c r="M86" s="35" t="n">
        <f aca="false">J86-K86</f>
        <v>91550.3676910391</v>
      </c>
      <c r="N86" s="95" t="n">
        <v>3037863.03945803</v>
      </c>
      <c r="O86" s="5"/>
      <c r="P86" s="5"/>
      <c r="Q86" s="35" t="n">
        <f aca="false">I86*5.5017049523</f>
        <v>120487298.779608</v>
      </c>
      <c r="R86" s="35"/>
      <c r="S86" s="35"/>
      <c r="T86" s="5"/>
      <c r="U86" s="5"/>
      <c r="V86" s="35" t="n">
        <f aca="false">K86*5.5017049523</f>
        <v>16285753.9323786</v>
      </c>
      <c r="W86" s="35" t="n">
        <f aca="false">M86*5.5017049523</f>
        <v>503683.111310676</v>
      </c>
      <c r="X86" s="35" t="n">
        <f aca="false">N86*5.1890047538+L86*5.5017049523</f>
        <v>21365280.9140782</v>
      </c>
      <c r="Y86" s="35" t="n">
        <f aca="false">N86*5.1890047538</f>
        <v>15763485.753141</v>
      </c>
      <c r="Z86" s="35" t="n">
        <f aca="false">L86*5.5017049523</f>
        <v>5601795.16093719</v>
      </c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26110865.2666192</v>
      </c>
      <c r="G87" s="97" t="n">
        <v>24994656.8479129</v>
      </c>
      <c r="H87" s="42" t="n">
        <f aca="false">F87-J87</f>
        <v>22971241.1091717</v>
      </c>
      <c r="I87" s="42" t="n">
        <f aca="false">G87-K87</f>
        <v>21949221.4151889</v>
      </c>
      <c r="J87" s="97" t="n">
        <v>3139624.15744746</v>
      </c>
      <c r="K87" s="97" t="n">
        <v>3045435.43272404</v>
      </c>
      <c r="L87" s="42" t="n">
        <f aca="false">H87-I87</f>
        <v>1022019.69398284</v>
      </c>
      <c r="M87" s="42" t="n">
        <f aca="false">J87-K87</f>
        <v>94188.7247234234</v>
      </c>
      <c r="N87" s="97" t="n">
        <v>2577401.94981469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518198.57326168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26218927.6210589</v>
      </c>
      <c r="G88" s="97" t="n">
        <v>25098456.6949867</v>
      </c>
      <c r="H88" s="42" t="n">
        <f aca="false">F88-J88</f>
        <v>23011422.2141922</v>
      </c>
      <c r="I88" s="42" t="n">
        <f aca="false">G88-K88</f>
        <v>21987176.450326</v>
      </c>
      <c r="J88" s="97" t="n">
        <v>3207505.40686675</v>
      </c>
      <c r="K88" s="97" t="n">
        <v>3111280.24466074</v>
      </c>
      <c r="L88" s="42" t="n">
        <f aca="false">H88-I88</f>
        <v>1024245.76386617</v>
      </c>
      <c r="M88" s="42" t="n">
        <f aca="false">J88-K88</f>
        <v>96225.162206003</v>
      </c>
      <c r="N88" s="97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17117345.9300432</v>
      </c>
      <c r="W88" s="42" t="n">
        <f aca="false">M88*5.5017049523</f>
        <v>529402.451444637</v>
      </c>
      <c r="X88" s="42" t="n">
        <f aca="false">N88*5.1890047538+L88*5.5017049523</f>
        <v>18614118.8967111</v>
      </c>
      <c r="Y88" s="42" t="n">
        <f aca="false">N88*5.1890047538</f>
        <v>12979020.9052763</v>
      </c>
      <c r="Z88" s="42" t="n">
        <f aca="false">L88*5.5017049523</f>
        <v>5635097.99143481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26366093.4372974</v>
      </c>
      <c r="G89" s="97" t="n">
        <v>25238333.12791</v>
      </c>
      <c r="H89" s="42" t="n">
        <f aca="false">F89-J89</f>
        <v>23077149.4399829</v>
      </c>
      <c r="I89" s="42" t="n">
        <f aca="false">G89-K89</f>
        <v>22048057.4505149</v>
      </c>
      <c r="J89" s="97" t="n">
        <v>3288943.99731448</v>
      </c>
      <c r="K89" s="97" t="n">
        <v>3190275.67739505</v>
      </c>
      <c r="L89" s="42" t="n">
        <f aca="false">H89-I89</f>
        <v>1029091.98946801</v>
      </c>
      <c r="M89" s="42" t="n">
        <f aca="false">J89-K89</f>
        <v>98668.3199194349</v>
      </c>
      <c r="N89" s="97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542843.984335875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26435660.7000046</v>
      </c>
      <c r="G90" s="95" t="n">
        <v>25305357.7986008</v>
      </c>
      <c r="H90" s="35" t="n">
        <f aca="false">F90-J90</f>
        <v>23087401.0900111</v>
      </c>
      <c r="I90" s="35" t="n">
        <f aca="false">G90-K90</f>
        <v>22057545.976907</v>
      </c>
      <c r="J90" s="95" t="n">
        <v>3348259.60999354</v>
      </c>
      <c r="K90" s="95" t="n">
        <v>3247811.82169374</v>
      </c>
      <c r="L90" s="35" t="n">
        <f aca="false">H90-I90</f>
        <v>1029855.11310402</v>
      </c>
      <c r="M90" s="35" t="n">
        <f aca="false">J90-K90</f>
        <v>100447.788299806</v>
      </c>
      <c r="N90" s="95" t="n">
        <v>3022285.72324252</v>
      </c>
      <c r="O90" s="5"/>
      <c r="P90" s="5"/>
      <c r="Q90" s="35" t="n">
        <f aca="false">I90*5.5017049523</f>
        <v>121354109.936734</v>
      </c>
      <c r="R90" s="35"/>
      <c r="S90" s="35"/>
      <c r="T90" s="5"/>
      <c r="U90" s="5"/>
      <c r="V90" s="35" t="n">
        <f aca="false">K90*5.5017049523</f>
        <v>17868502.3835509</v>
      </c>
      <c r="W90" s="35" t="n">
        <f aca="false">M90*5.5017049523</f>
        <v>552634.094336627</v>
      </c>
      <c r="X90" s="35" t="n">
        <f aca="false">N90*5.1890047538+L90*5.5017049523</f>
        <v>21348613.9611631</v>
      </c>
      <c r="Y90" s="35" t="n">
        <f aca="false">N90*5.1890047538</f>
        <v>15682654.9852473</v>
      </c>
      <c r="Z90" s="35" t="n">
        <f aca="false">L90*5.5017049523</f>
        <v>5665958.97591584</v>
      </c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26662160.751262</v>
      </c>
      <c r="G91" s="97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97" t="n">
        <v>3403670.83655864</v>
      </c>
      <c r="K91" s="97" t="n">
        <v>3301560.71146188</v>
      </c>
      <c r="L91" s="42" t="n">
        <f aca="false">H91-I91</f>
        <v>1038003.33902866</v>
      </c>
      <c r="M91" s="42" t="n">
        <f aca="false">J91-K91</f>
        <v>102110.125096759</v>
      </c>
      <c r="N91" s="97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18164212.916569</v>
      </c>
      <c r="W91" s="42" t="n">
        <f aca="false">M91*5.5017049523</f>
        <v>561779.780924811</v>
      </c>
      <c r="X91" s="42" t="n">
        <f aca="false">N91*5.1890047538+L91*5.5017049523</f>
        <v>18524367.8618912</v>
      </c>
      <c r="Y91" s="42" t="n">
        <f aca="false">N91*5.1890047538</f>
        <v>12813579.7510533</v>
      </c>
      <c r="Z91" s="42" t="n">
        <f aca="false">L91*5.5017049523</f>
        <v>5710788.1108379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26781929.3822292</v>
      </c>
      <c r="G92" s="97" t="n">
        <v>25636374.1301895</v>
      </c>
      <c r="H92" s="42" t="n">
        <f aca="false">F92-J92</f>
        <v>23357591.3057775</v>
      </c>
      <c r="I92" s="42" t="n">
        <f aca="false">G92-K92</f>
        <v>22314766.1960314</v>
      </c>
      <c r="J92" s="97" t="n">
        <v>3424338.0764517</v>
      </c>
      <c r="K92" s="97" t="n">
        <v>3321607.93415815</v>
      </c>
      <c r="L92" s="42" t="n">
        <f aca="false">H92-I92</f>
        <v>1042825.10974608</v>
      </c>
      <c r="M92" s="42" t="n">
        <f aca="false">J92-K92</f>
        <v>102730.142293551</v>
      </c>
      <c r="N92" s="97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18274506.8209569</v>
      </c>
      <c r="W92" s="42" t="n">
        <f aca="false">M92*5.5017049523</f>
        <v>565190.932606911</v>
      </c>
      <c r="X92" s="42" t="n">
        <f aca="false">N92*5.1890047538+L92*5.5017049523</f>
        <v>18783195.4069185</v>
      </c>
      <c r="Y92" s="42" t="n">
        <f aca="false">N92*5.1890047538</f>
        <v>13045879.3362457</v>
      </c>
      <c r="Z92" s="42" t="n">
        <f aca="false">L92*5.5017049523</f>
        <v>5737316.07067282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26854304.808513</v>
      </c>
      <c r="G93" s="97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97" t="n">
        <v>3447965.17958226</v>
      </c>
      <c r="K93" s="97" t="n">
        <v>3344526.22419479</v>
      </c>
      <c r="L93" s="42" t="n">
        <f aca="false">H93-I93</f>
        <v>1045072.26600192</v>
      </c>
      <c r="M93" s="42" t="n">
        <f aca="false">J93-K93</f>
        <v>103438.955387468</v>
      </c>
      <c r="N93" s="97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569090.613115974</v>
      </c>
      <c r="X93" s="42" t="n">
        <f aca="false">N93*5.1890047538+L93*5.5017049523</f>
        <v>18855730.475868</v>
      </c>
      <c r="Y93" s="42" t="n">
        <f aca="false">N93*5.1890047538</f>
        <v>13106051.2144938</v>
      </c>
      <c r="Z93" s="42" t="n">
        <f aca="false">L93*5.5017049523</f>
        <v>5749679.26137415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27034696.7081098</v>
      </c>
      <c r="G94" s="95" t="n">
        <v>25877960.5599854</v>
      </c>
      <c r="H94" s="35" t="n">
        <f aca="false">F94-J94</f>
        <v>23525511.3498602</v>
      </c>
      <c r="I94" s="35" t="n">
        <f aca="false">G94-K94</f>
        <v>22474050.7624834</v>
      </c>
      <c r="J94" s="95" t="n">
        <v>3509185.35824955</v>
      </c>
      <c r="K94" s="95" t="n">
        <v>3403909.79750206</v>
      </c>
      <c r="L94" s="35" t="n">
        <f aca="false">H94-I94</f>
        <v>1051460.58737685</v>
      </c>
      <c r="M94" s="35" t="n">
        <f aca="false">J94-K94</f>
        <v>105275.560747487</v>
      </c>
      <c r="N94" s="95" t="n">
        <v>3098664.49544236</v>
      </c>
      <c r="O94" s="5"/>
      <c r="P94" s="5"/>
      <c r="Q94" s="35" t="n">
        <f aca="false">I94*5.5017049523</f>
        <v>123645596.378196</v>
      </c>
      <c r="R94" s="35"/>
      <c r="S94" s="35"/>
      <c r="T94" s="5"/>
      <c r="U94" s="5"/>
      <c r="V94" s="35" t="n">
        <f aca="false">K94*5.5017049523</f>
        <v>18727307.3900996</v>
      </c>
      <c r="W94" s="35" t="n">
        <f aca="false">M94*5.5017049523</f>
        <v>579195.073920606</v>
      </c>
      <c r="X94" s="35" t="n">
        <f aca="false">N94*5.1890047538+L94*5.5017049523</f>
        <v>21863810.7180012</v>
      </c>
      <c r="Y94" s="35" t="n">
        <f aca="false">N94*5.1890047538</f>
        <v>16078984.7972817</v>
      </c>
      <c r="Z94" s="35" t="n">
        <f aca="false">L94*5.5017049523</f>
        <v>5784825.92071949</v>
      </c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27132540.3560927</v>
      </c>
      <c r="G95" s="97" t="n">
        <v>25971075.2858608</v>
      </c>
      <c r="H95" s="42" t="n">
        <f aca="false">F95-J95</f>
        <v>23575156.1614077</v>
      </c>
      <c r="I95" s="42" t="n">
        <f aca="false">G95-K95</f>
        <v>22520412.6170163</v>
      </c>
      <c r="J95" s="97" t="n">
        <v>3557384.19468496</v>
      </c>
      <c r="K95" s="97" t="n">
        <v>3450662.66884441</v>
      </c>
      <c r="L95" s="42" t="n">
        <f aca="false">H95-I95</f>
        <v>1054743.54439135</v>
      </c>
      <c r="M95" s="42" t="n">
        <f aca="false">J95-K95</f>
        <v>106721.525840549</v>
      </c>
      <c r="N95" s="97" t="n">
        <v>2504770.67928189</v>
      </c>
      <c r="O95" s="7"/>
      <c r="P95" s="7"/>
      <c r="Q95" s="42" t="n">
        <f aca="false">I95*5.5017049523</f>
        <v>123900665.622878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587150.347233962</v>
      </c>
      <c r="X95" s="42" t="n">
        <f aca="false">N95*5.1890047538+L95*5.5017049523</f>
        <v>18800154.7435569</v>
      </c>
      <c r="Y95" s="42" t="n">
        <f aca="false">N95*5.1890047538</f>
        <v>12997266.9619726</v>
      </c>
      <c r="Z95" s="42" t="n">
        <f aca="false">L95*5.5017049523</f>
        <v>5802887.78158436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27276403.6375848</v>
      </c>
      <c r="G96" s="97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97" t="n">
        <v>3637290.21023478</v>
      </c>
      <c r="K96" s="97" t="n">
        <v>3528171.50392774</v>
      </c>
      <c r="L96" s="42" t="n">
        <f aca="false">H96-I96</f>
        <v>1059088.35968084</v>
      </c>
      <c r="M96" s="42" t="n">
        <f aca="false">J96-K96</f>
        <v>109118.706307044</v>
      </c>
      <c r="N96" s="97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600338.926878032</v>
      </c>
      <c r="X96" s="42" t="n">
        <f aca="false">N96*5.1890047538+L96*5.5017049523</f>
        <v>18997080.9104655</v>
      </c>
      <c r="Y96" s="42" t="n">
        <f aca="false">N96*5.1890047538</f>
        <v>13170289.2370862</v>
      </c>
      <c r="Z96" s="42" t="n">
        <f aca="false">L96*5.5017049523</f>
        <v>5826791.67337933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27313953.9629455</v>
      </c>
      <c r="G97" s="97" t="n">
        <v>26143773.5990365</v>
      </c>
      <c r="H97" s="42" t="n">
        <f aca="false">F97-J97</f>
        <v>23597003.0620797</v>
      </c>
      <c r="I97" s="42" t="n">
        <f aca="false">G97-K97</f>
        <v>22538331.2251967</v>
      </c>
      <c r="J97" s="97" t="n">
        <v>3716950.90086585</v>
      </c>
      <c r="K97" s="97" t="n">
        <v>3605442.37383987</v>
      </c>
      <c r="L97" s="42" t="n">
        <f aca="false">H97-I97</f>
        <v>1058671.836883</v>
      </c>
      <c r="M97" s="42" t="n">
        <f aca="false">J97-K97</f>
        <v>111508.527025975</v>
      </c>
      <c r="N97" s="97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613487.015362487</v>
      </c>
      <c r="X97" s="42" t="n">
        <f aca="false">N97*5.1890047538+L97*5.5017049523</f>
        <v>18689229.7217373</v>
      </c>
      <c r="Y97" s="42" t="n">
        <f aca="false">N97*5.1890047538</f>
        <v>12864729.6338976</v>
      </c>
      <c r="Z97" s="42" t="n">
        <f aca="false">L97*5.5017049523</f>
        <v>5824500.08783972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27407041.5085892</v>
      </c>
      <c r="G98" s="95" t="n">
        <v>26232172.7455406</v>
      </c>
      <c r="H98" s="35" t="n">
        <f aca="false">F98-J98</f>
        <v>23625284.849751</v>
      </c>
      <c r="I98" s="35" t="n">
        <f aca="false">G98-K98</f>
        <v>22563868.7864676</v>
      </c>
      <c r="J98" s="95" t="n">
        <v>3781756.65883813</v>
      </c>
      <c r="K98" s="95" t="n">
        <v>3668303.95907299</v>
      </c>
      <c r="L98" s="35" t="n">
        <f aca="false">H98-I98</f>
        <v>1061416.06328342</v>
      </c>
      <c r="M98" s="35" t="n">
        <f aca="false">J98-K98</f>
        <v>113452.699765144</v>
      </c>
      <c r="N98" s="95" t="n">
        <v>2909343.64480283</v>
      </c>
      <c r="O98" s="5"/>
      <c r="P98" s="5"/>
      <c r="Q98" s="35" t="n">
        <f aca="false">I98*5.5017049523</f>
        <v>124139748.645556</v>
      </c>
      <c r="R98" s="35"/>
      <c r="S98" s="35"/>
      <c r="T98" s="5"/>
      <c r="U98" s="5"/>
      <c r="V98" s="35" t="n">
        <f aca="false">K98*5.5017049523</f>
        <v>20181926.0581736</v>
      </c>
      <c r="W98" s="35" t="n">
        <f aca="false">M98*5.5017049523</f>
        <v>624183.2801497</v>
      </c>
      <c r="X98" s="35" t="n">
        <f aca="false">N98*5.1890047538+L98*5.5017049523</f>
        <v>20936196.0151369</v>
      </c>
      <c r="Y98" s="35" t="n">
        <f aca="false">N98*5.1890047538</f>
        <v>15096598.0033197</v>
      </c>
      <c r="Z98" s="35" t="n">
        <f aca="false">L98*5.5017049523</f>
        <v>5839598.01181717</v>
      </c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27536578.5632121</v>
      </c>
      <c r="G99" s="97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97" t="n">
        <v>3870571.85926202</v>
      </c>
      <c r="K99" s="97" t="n">
        <v>3754454.70348416</v>
      </c>
      <c r="L99" s="42" t="n">
        <f aca="false">H99-I99</f>
        <v>1063729.61223105</v>
      </c>
      <c r="M99" s="42" t="n">
        <f aca="false">J99-K99</f>
        <v>116117.155777862</v>
      </c>
      <c r="N99" s="97" t="n">
        <v>2435934.47914083</v>
      </c>
      <c r="O99" s="7"/>
      <c r="P99" s="7"/>
      <c r="Q99" s="42" t="n">
        <f aca="false">I99*5.5017049523</f>
        <v>124351059.808768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638842.330990053</v>
      </c>
      <c r="X99" s="42" t="n">
        <f aca="false">N99*5.1890047538+L99*5.5017049523</f>
        <v>18492402.0677268</v>
      </c>
      <c r="Y99" s="42" t="n">
        <f aca="false">N99*5.1890047538</f>
        <v>12640075.5922071</v>
      </c>
      <c r="Z99" s="42" t="n">
        <f aca="false">L99*5.5017049523</f>
        <v>5852326.47551972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27601679.3590406</v>
      </c>
      <c r="G100" s="97" t="n">
        <v>26418828.080242</v>
      </c>
      <c r="H100" s="42" t="n">
        <f aca="false">F100-J100</f>
        <v>23677796.3816003</v>
      </c>
      <c r="I100" s="42" t="n">
        <f aca="false">G100-K100</f>
        <v>22612661.592125</v>
      </c>
      <c r="J100" s="97" t="n">
        <v>3923882.97744026</v>
      </c>
      <c r="K100" s="97" t="n">
        <v>3806166.48811705</v>
      </c>
      <c r="L100" s="42" t="n">
        <f aca="false">H100-I100</f>
        <v>1065134.78947537</v>
      </c>
      <c r="M100" s="42" t="n">
        <f aca="false">J100-K100</f>
        <v>117716.489323208</v>
      </c>
      <c r="N100" s="97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647641.392276862</v>
      </c>
      <c r="X100" s="42" t="n">
        <f aca="false">N100*5.1890047538+L100*5.5017049523</f>
        <v>18455840.2309044</v>
      </c>
      <c r="Y100" s="42" t="n">
        <f aca="false">N100*5.1890047538</f>
        <v>12595782.8847807</v>
      </c>
      <c r="Z100" s="42" t="n">
        <f aca="false">L100*5.5017049523</f>
        <v>5860057.34612368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27764210.1883626</v>
      </c>
      <c r="G101" s="97" t="n">
        <v>26573800.9427186</v>
      </c>
      <c r="H101" s="42" t="n">
        <f aca="false">F101-J101</f>
        <v>23789199.1230716</v>
      </c>
      <c r="I101" s="42" t="n">
        <f aca="false">G101-K101</f>
        <v>22718040.2093864</v>
      </c>
      <c r="J101" s="97" t="n">
        <v>3975011.06529092</v>
      </c>
      <c r="K101" s="97" t="n">
        <v>3855760.73333219</v>
      </c>
      <c r="L101" s="42" t="n">
        <f aca="false">H101-I101</f>
        <v>1071158.91368524</v>
      </c>
      <c r="M101" s="42" t="n">
        <f aca="false">J101-K101</f>
        <v>119250.331958729</v>
      </c>
      <c r="N101" s="97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656080.141900757</v>
      </c>
      <c r="X101" s="42" t="n">
        <f aca="false">N101*5.1890047538+L101*5.5017049523</f>
        <v>18376550.9020691</v>
      </c>
      <c r="Y101" s="42" t="n">
        <f aca="false">N101*5.1890047538</f>
        <v>12483350.6019467</v>
      </c>
      <c r="Z101" s="42" t="n">
        <f aca="false">L101*5.5017049523</f>
        <v>5893200.30012237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27823139.0576381</v>
      </c>
      <c r="G102" s="95" t="n">
        <v>26630956.3581516</v>
      </c>
      <c r="H102" s="35" t="n">
        <f aca="false">F102-J102</f>
        <v>23806770.2809948</v>
      </c>
      <c r="I102" s="35" t="n">
        <f aca="false">G102-K102</f>
        <v>22735078.6448075</v>
      </c>
      <c r="J102" s="95" t="n">
        <v>4016368.77664333</v>
      </c>
      <c r="K102" s="95" t="n">
        <v>3895877.71334403</v>
      </c>
      <c r="L102" s="35" t="n">
        <f aca="false">H102-I102</f>
        <v>1071691.63618722</v>
      </c>
      <c r="M102" s="35" t="n">
        <f aca="false">J102-K102</f>
        <v>120491.063299301</v>
      </c>
      <c r="N102" s="95" t="n">
        <v>2910095.77500842</v>
      </c>
      <c r="O102" s="5"/>
      <c r="P102" s="5"/>
      <c r="Q102" s="35" t="n">
        <f aca="false">I102*5.5017049523</f>
        <v>125081694.771068</v>
      </c>
      <c r="R102" s="35"/>
      <c r="S102" s="35"/>
      <c r="T102" s="5"/>
      <c r="U102" s="5"/>
      <c r="V102" s="35" t="n">
        <f aca="false">K102*5.5017049523</f>
        <v>21433969.70906</v>
      </c>
      <c r="W102" s="35" t="n">
        <f aca="false">M102*5.5017049523</f>
        <v>662906.279661658</v>
      </c>
      <c r="X102" s="35" t="n">
        <f aca="false">N102*5.1890047538+L102*5.5017049523</f>
        <v>20996631.9926817</v>
      </c>
      <c r="Y102" s="35" t="n">
        <f aca="false">N102*5.1890047538</f>
        <v>15100500.810532</v>
      </c>
      <c r="Z102" s="35" t="n">
        <f aca="false">L102*5.5017049523</f>
        <v>5896131.18214973</v>
      </c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27969382.1592591</v>
      </c>
      <c r="G103" s="97" t="n">
        <v>26771348.1071804</v>
      </c>
      <c r="H103" s="42" t="n">
        <f aca="false">F103-J103</f>
        <v>23874271.8252714</v>
      </c>
      <c r="I103" s="42" t="n">
        <f aca="false">G103-K103</f>
        <v>22799091.0832124</v>
      </c>
      <c r="J103" s="97" t="n">
        <v>4095110.33398771</v>
      </c>
      <c r="K103" s="97" t="n">
        <v>3972257.02396808</v>
      </c>
      <c r="L103" s="42" t="n">
        <f aca="false">H103-I103</f>
        <v>1075180.74205906</v>
      </c>
      <c r="M103" s="42" t="n">
        <f aca="false">J103-K103</f>
        <v>122853.310019632</v>
      </c>
      <c r="N103" s="97" t="n">
        <v>2341989.71721329</v>
      </c>
      <c r="O103" s="7"/>
      <c r="P103" s="7"/>
      <c r="Q103" s="42" t="n">
        <f aca="false">I103*5.5017049523</f>
        <v>125433872.320448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675902.664141456</v>
      </c>
      <c r="X103" s="42" t="n">
        <f aca="false">N103*5.1890047538+L103*5.5017049523</f>
        <v>18067922.9891744</v>
      </c>
      <c r="Y103" s="42" t="n">
        <f aca="false">N103*5.1890047538</f>
        <v>12152595.7759705</v>
      </c>
      <c r="Z103" s="42" t="n">
        <f aca="false">L103*5.5017049523</f>
        <v>5915327.21320394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28056435.6440927</v>
      </c>
      <c r="G104" s="97" t="n">
        <v>26855636.2588995</v>
      </c>
      <c r="H104" s="42" t="n">
        <f aca="false">F104-J104</f>
        <v>23842502.6290347</v>
      </c>
      <c r="I104" s="42" t="n">
        <f aca="false">G104-K104</f>
        <v>22768121.2342933</v>
      </c>
      <c r="J104" s="97" t="n">
        <v>4213933.01505798</v>
      </c>
      <c r="K104" s="97" t="n">
        <v>4087515.02460624</v>
      </c>
      <c r="L104" s="42" t="n">
        <f aca="false">H104-I104</f>
        <v>1074381.39474145</v>
      </c>
      <c r="M104" s="42" t="n">
        <f aca="false">J104-K104</f>
        <v>126417.990451739</v>
      </c>
      <c r="N104" s="97" t="n">
        <v>2400723.21086455</v>
      </c>
      <c r="O104" s="7"/>
      <c r="P104" s="7"/>
      <c r="Q104" s="42" t="n">
        <f aca="false">I104*5.5017049523</f>
        <v>125263485.349278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695514.484128147</v>
      </c>
      <c r="X104" s="42" t="n">
        <f aca="false">N104*5.1890047538+L104*5.5017049523</f>
        <v>18368293.5938422</v>
      </c>
      <c r="Y104" s="42" t="n">
        <f aca="false">N104*5.1890047538</f>
        <v>12457364.1537342</v>
      </c>
      <c r="Z104" s="42" t="n">
        <f aca="false">L104*5.5017049523</f>
        <v>5910929.44010804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28239424.0675027</v>
      </c>
      <c r="G105" s="97" t="n">
        <v>27030703.5559412</v>
      </c>
      <c r="H105" s="42" t="n">
        <f aca="false">F105-J105</f>
        <v>23923723.1263665</v>
      </c>
      <c r="I105" s="42" t="n">
        <f aca="false">G105-K105</f>
        <v>22844473.6430391</v>
      </c>
      <c r="J105" s="97" t="n">
        <v>4315700.94113624</v>
      </c>
      <c r="K105" s="97" t="n">
        <v>4186229.91290216</v>
      </c>
      <c r="L105" s="42" t="n">
        <f aca="false">H105-I105</f>
        <v>1079249.48332743</v>
      </c>
      <c r="M105" s="42" t="n">
        <f aca="false">J105-K105</f>
        <v>129471.028234088</v>
      </c>
      <c r="N105" s="97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712311.397214854</v>
      </c>
      <c r="X105" s="42" t="n">
        <f aca="false">N105*5.1890047538+L105*5.5017049523</f>
        <v>18332464.7205649</v>
      </c>
      <c r="Y105" s="42" t="n">
        <f aca="false">N105*5.1890047538</f>
        <v>12394752.4933752</v>
      </c>
      <c r="Z105" s="42" t="n">
        <f aca="false">L105*5.5017049523</f>
        <v>5937712.22718972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28417462.5148648</v>
      </c>
      <c r="G106" s="95" t="n">
        <v>27200913.801094</v>
      </c>
      <c r="H106" s="35" t="n">
        <f aca="false">F106-J106</f>
        <v>24025442.348158</v>
      </c>
      <c r="I106" s="35" t="n">
        <f aca="false">G106-K106</f>
        <v>22940654.2393884</v>
      </c>
      <c r="J106" s="95" t="n">
        <v>4392020.16670685</v>
      </c>
      <c r="K106" s="95" t="n">
        <v>4260259.56170564</v>
      </c>
      <c r="L106" s="35" t="n">
        <f aca="false">H106-I106</f>
        <v>1084788.1087696</v>
      </c>
      <c r="M106" s="35" t="n">
        <f aca="false">J106-K106</f>
        <v>131760.605001207</v>
      </c>
      <c r="N106" s="95" t="n">
        <v>2920596.37001346</v>
      </c>
      <c r="O106" s="5"/>
      <c r="P106" s="5"/>
      <c r="Q106" s="35" t="n">
        <f aca="false">I106*5.5017049523</f>
        <v>126212711.037845</v>
      </c>
      <c r="R106" s="35"/>
      <c r="S106" s="35"/>
      <c r="T106" s="5"/>
      <c r="U106" s="5"/>
      <c r="V106" s="35" t="n">
        <f aca="false">K106*5.5017049523</f>
        <v>23438691.1287193</v>
      </c>
      <c r="W106" s="35" t="n">
        <f aca="false">M106*5.5017049523</f>
        <v>724907.973053182</v>
      </c>
      <c r="X106" s="35" t="n">
        <f aca="false">N106*5.1890047538+L106*5.5017049523</f>
        <v>21123172.5581447</v>
      </c>
      <c r="Y106" s="35" t="n">
        <f aca="false">N106*5.1890047538</f>
        <v>15154988.4479309</v>
      </c>
      <c r="Z106" s="35" t="n">
        <f aca="false">L106*5.5017049523</f>
        <v>5968184.11021386</v>
      </c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28482606.3668752</v>
      </c>
      <c r="G107" s="97" t="n">
        <v>27262861.3476627</v>
      </c>
      <c r="H107" s="42" t="n">
        <f aca="false">F107-J107</f>
        <v>24029658.4830261</v>
      </c>
      <c r="I107" s="42" t="n">
        <f aca="false">G107-K107</f>
        <v>22943501.9003291</v>
      </c>
      <c r="J107" s="97" t="n">
        <v>4452947.88384905</v>
      </c>
      <c r="K107" s="97" t="n">
        <v>4319359.44733357</v>
      </c>
      <c r="L107" s="42" t="n">
        <f aca="false">H107-I107</f>
        <v>1086156.58269701</v>
      </c>
      <c r="M107" s="42" t="n">
        <f aca="false">J107-K107</f>
        <v>133588.436515472</v>
      </c>
      <c r="N107" s="97" t="n">
        <v>2389979.13387607</v>
      </c>
      <c r="O107" s="7"/>
      <c r="P107" s="7"/>
      <c r="Q107" s="42" t="n">
        <f aca="false">I107*5.5017049523</f>
        <v>126228378.028145</v>
      </c>
      <c r="R107" s="42"/>
      <c r="S107" s="42"/>
      <c r="T107" s="7"/>
      <c r="U107" s="7"/>
      <c r="V107" s="42" t="n">
        <f aca="false">K107*5.5017049523</f>
        <v>23763841.2621589</v>
      </c>
      <c r="W107" s="42" t="n">
        <f aca="false">M107*5.5017049523</f>
        <v>734964.162747186</v>
      </c>
      <c r="X107" s="42" t="n">
        <f aca="false">N107*5.1890047538+L107*5.5017049523</f>
        <v>18377326.1371631</v>
      </c>
      <c r="Y107" s="42" t="n">
        <f aca="false">N107*5.1890047538</f>
        <v>12401613.0871657</v>
      </c>
      <c r="Z107" s="42" t="n">
        <f aca="false">L107*5.5017049523</f>
        <v>5975713.04999737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28570264.0269653</v>
      </c>
      <c r="G108" s="97" t="n">
        <v>27346198.090116</v>
      </c>
      <c r="H108" s="42" t="n">
        <f aca="false">F108-J108</f>
        <v>24025279.3734946</v>
      </c>
      <c r="I108" s="42" t="n">
        <f aca="false">G108-K108</f>
        <v>22937562.9762494</v>
      </c>
      <c r="J108" s="97" t="n">
        <v>4544984.6534707</v>
      </c>
      <c r="K108" s="97" t="n">
        <v>4408635.11386658</v>
      </c>
      <c r="L108" s="42" t="n">
        <f aca="false">H108-I108</f>
        <v>1087716.3972452</v>
      </c>
      <c r="M108" s="42" t="n">
        <f aca="false">J108-K108</f>
        <v>136349.539604122</v>
      </c>
      <c r="N108" s="97" t="n">
        <v>2400661.1325723</v>
      </c>
      <c r="O108" s="7"/>
      <c r="P108" s="7"/>
      <c r="Q108" s="42" t="n">
        <f aca="false">I108*5.5017049523</f>
        <v>126195703.820124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750154.937283822</v>
      </c>
      <c r="X108" s="42" t="n">
        <f aca="false">N108*5.1890047538+L108*5.5017049523</f>
        <v>18441336.7186024</v>
      </c>
      <c r="Y108" s="42" t="n">
        <f aca="false">N108*5.1890047538</f>
        <v>12457042.0291805</v>
      </c>
      <c r="Z108" s="42" t="n">
        <f aca="false">L108*5.5017049523</f>
        <v>5984294.68942182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28598053.9198359</v>
      </c>
      <c r="G109" s="97" t="n">
        <v>27372810.1449284</v>
      </c>
      <c r="H109" s="42" t="n">
        <f aca="false">F109-J109</f>
        <v>24017321.3302369</v>
      </c>
      <c r="I109" s="42" t="n">
        <f aca="false">G109-K109</f>
        <v>22929499.5330175</v>
      </c>
      <c r="J109" s="97" t="n">
        <v>4580732.58959896</v>
      </c>
      <c r="K109" s="97" t="n">
        <v>4443310.61191099</v>
      </c>
      <c r="L109" s="42" t="n">
        <f aca="false">H109-I109</f>
        <v>1087821.79721949</v>
      </c>
      <c r="M109" s="42" t="n">
        <f aca="false">J109-K109</f>
        <v>137421.977687969</v>
      </c>
      <c r="N109" s="97" t="n">
        <v>2350179.49494014</v>
      </c>
      <c r="O109" s="7"/>
      <c r="P109" s="7"/>
      <c r="Q109" s="42" t="n">
        <f aca="false">I109*5.5017049523</f>
        <v>126151341.134563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756055.175200758</v>
      </c>
      <c r="X109" s="42" t="n">
        <f aca="false">N109*5.1890047538+L109*5.5017049523</f>
        <v>18179967.14051</v>
      </c>
      <c r="Y109" s="42" t="n">
        <f aca="false">N109*5.1890047538</f>
        <v>12195092.5715277</v>
      </c>
      <c r="Z109" s="42" t="n">
        <f aca="false">L109*5.5017049523</f>
        <v>5984874.56898235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28741559.4829577</v>
      </c>
      <c r="G110" s="95" t="n">
        <v>27511671.9162574</v>
      </c>
      <c r="H110" s="35" t="n">
        <f aca="false">F110-J110</f>
        <v>24095788.8424929</v>
      </c>
      <c r="I110" s="35" t="n">
        <f aca="false">G110-K110</f>
        <v>23005274.3950065</v>
      </c>
      <c r="J110" s="95" t="n">
        <v>4645770.64046485</v>
      </c>
      <c r="K110" s="95" t="n">
        <v>4506397.5212509</v>
      </c>
      <c r="L110" s="35" t="n">
        <f aca="false">H110-I110</f>
        <v>1090514.44748634</v>
      </c>
      <c r="M110" s="35" t="n">
        <f aca="false">J110-K110</f>
        <v>139373.119213945</v>
      </c>
      <c r="N110" s="95" t="n">
        <v>2906953.97103702</v>
      </c>
      <c r="O110" s="5"/>
      <c r="P110" s="5"/>
      <c r="Q110" s="35" t="n">
        <f aca="false">I110*5.5017049523</f>
        <v>126568232.068028</v>
      </c>
      <c r="R110" s="35"/>
      <c r="S110" s="35"/>
      <c r="T110" s="5"/>
      <c r="U110" s="5"/>
      <c r="V110" s="35" t="n">
        <f aca="false">K110*5.5017049523</f>
        <v>24792869.5596985</v>
      </c>
      <c r="W110" s="35" t="n">
        <f aca="false">M110*5.5017049523</f>
        <v>766789.780196861</v>
      </c>
      <c r="X110" s="35" t="n">
        <f aca="false">N110*5.1890047538+L110*5.5017049523</f>
        <v>21083886.7110792</v>
      </c>
      <c r="Y110" s="35" t="n">
        <f aca="false">N110*5.1890047538</f>
        <v>15084197.9747889</v>
      </c>
      <c r="Z110" s="35" t="n">
        <f aca="false">L110*5.5017049523</f>
        <v>5999688.73629032</v>
      </c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28857932.2895002</v>
      </c>
      <c r="G111" s="97" t="n">
        <v>27622348.4520591</v>
      </c>
      <c r="H111" s="42" t="n">
        <f aca="false">F111-J111</f>
        <v>24181041.8131483</v>
      </c>
      <c r="I111" s="42" t="n">
        <f aca="false">G111-K111</f>
        <v>23085764.6899978</v>
      </c>
      <c r="J111" s="97" t="n">
        <v>4676890.47635192</v>
      </c>
      <c r="K111" s="97" t="n">
        <v>4536583.76206136</v>
      </c>
      <c r="L111" s="42" t="n">
        <f aca="false">H111-I111</f>
        <v>1095277.12315053</v>
      </c>
      <c r="M111" s="42" t="n">
        <f aca="false">J111-K111</f>
        <v>140306.714290558</v>
      </c>
      <c r="N111" s="97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24958945.3502568</v>
      </c>
      <c r="W111" s="42" t="n">
        <f aca="false">M111*5.5017049523</f>
        <v>771926.144853306</v>
      </c>
      <c r="X111" s="42" t="n">
        <f aca="false">N111*5.1890047538+L111*5.5017049523</f>
        <v>18356849.6295943</v>
      </c>
      <c r="Y111" s="42" t="n">
        <f aca="false">N111*5.1890047538</f>
        <v>12330958.0570162</v>
      </c>
      <c r="Z111" s="42" t="n">
        <f aca="false">L111*5.5017049523</f>
        <v>6025891.57257817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28968442.7132229</v>
      </c>
      <c r="G112" s="97" t="n">
        <v>27727485.5375598</v>
      </c>
      <c r="H112" s="42" t="n">
        <f aca="false">F112-J112</f>
        <v>24213506.2242327</v>
      </c>
      <c r="I112" s="42" t="n">
        <f aca="false">G112-K112</f>
        <v>23115197.1432393</v>
      </c>
      <c r="J112" s="97" t="n">
        <v>4754936.48899021</v>
      </c>
      <c r="K112" s="97" t="n">
        <v>4612288.39432051</v>
      </c>
      <c r="L112" s="42" t="n">
        <f aca="false">H112-I112</f>
        <v>1098309.08099337</v>
      </c>
      <c r="M112" s="42" t="n">
        <f aca="false">J112-K112</f>
        <v>142648.094669707</v>
      </c>
      <c r="N112" s="97" t="n">
        <v>2379078.83800215</v>
      </c>
      <c r="O112" s="7"/>
      <c r="P112" s="7"/>
      <c r="Q112" s="42" t="n">
        <f aca="false">I112*5.5017049523</f>
        <v>127172994.596351</v>
      </c>
      <c r="R112" s="42"/>
      <c r="S112" s="42"/>
      <c r="T112" s="7"/>
      <c r="U112" s="7"/>
      <c r="V112" s="42" t="n">
        <f aca="false">K112*5.5017049523</f>
        <v>25375449.9004689</v>
      </c>
      <c r="W112" s="42" t="n">
        <f aca="false">M112*5.5017049523</f>
        <v>784807.728880487</v>
      </c>
      <c r="X112" s="42" t="n">
        <f aca="false">N112*5.1890047538+L112*5.5017049523</f>
        <v>18387623.9101154</v>
      </c>
      <c r="Y112" s="42" t="n">
        <f aca="false">N112*5.1890047538</f>
        <v>12345051.4000581</v>
      </c>
      <c r="Z112" s="42" t="n">
        <f aca="false">L112*5.5017049523</f>
        <v>6042572.51005726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29128444.1233757</v>
      </c>
      <c r="G113" s="97" t="n">
        <v>27880906.8760901</v>
      </c>
      <c r="H113" s="42" t="n">
        <f aca="false">F113-J113</f>
        <v>24300321.174125</v>
      </c>
      <c r="I113" s="42" t="n">
        <f aca="false">G113-K113</f>
        <v>23197627.6153169</v>
      </c>
      <c r="J113" s="97" t="n">
        <v>4828122.94925075</v>
      </c>
      <c r="K113" s="97" t="n">
        <v>4683279.26077323</v>
      </c>
      <c r="L113" s="42" t="n">
        <f aca="false">H113-I113</f>
        <v>1102693.55880808</v>
      </c>
      <c r="M113" s="42" t="n">
        <f aca="false">J113-K113</f>
        <v>144843.688477523</v>
      </c>
      <c r="N113" s="97" t="n">
        <v>2391701.57970285</v>
      </c>
      <c r="O113" s="7"/>
      <c r="P113" s="7"/>
      <c r="Q113" s="42" t="n">
        <f aca="false">I113*5.5017049523</f>
        <v>127626502.7328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796887.238206185</v>
      </c>
      <c r="X113" s="42" t="n">
        <f aca="false">N113*5.1890047538+L113*5.5017049523</f>
        <v>18477245.4801128</v>
      </c>
      <c r="Y113" s="42" t="n">
        <f aca="false">N113*5.1890047538</f>
        <v>12410550.8667491</v>
      </c>
      <c r="Z113" s="42" t="n">
        <f aca="false">L113*5.5017049523</f>
        <v>6066694.61336373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29217625.7175245</v>
      </c>
      <c r="G114" s="95" t="n">
        <v>27966344.3869377</v>
      </c>
      <c r="H114" s="35" t="n">
        <f aca="false">F114-J114</f>
        <v>24334215.9983269</v>
      </c>
      <c r="I114" s="35" t="n">
        <f aca="false">G114-K114</f>
        <v>23229436.959316</v>
      </c>
      <c r="J114" s="95" t="n">
        <v>4883409.71919761</v>
      </c>
      <c r="K114" s="95" t="n">
        <v>4736907.42762168</v>
      </c>
      <c r="L114" s="35" t="n">
        <f aca="false">H114-I114</f>
        <v>1104779.03901086</v>
      </c>
      <c r="M114" s="35" t="n">
        <f aca="false">J114-K114</f>
        <v>146502.291575927</v>
      </c>
      <c r="N114" s="95" t="n">
        <v>2909959.04715159</v>
      </c>
      <c r="O114" s="5"/>
      <c r="P114" s="5"/>
      <c r="Q114" s="35" t="n">
        <f aca="false">I114*5.5017049523</f>
        <v>127801508.35821</v>
      </c>
      <c r="R114" s="35"/>
      <c r="S114" s="35"/>
      <c r="T114" s="5"/>
      <c r="U114" s="5"/>
      <c r="V114" s="35" t="n">
        <f aca="false">K114*5.5017049523</f>
        <v>26061067.0531328</v>
      </c>
      <c r="W114" s="35" t="n">
        <f aca="false">M114*5.5017049523</f>
        <v>806012.383086578</v>
      </c>
      <c r="X114" s="35" t="n">
        <f aca="false">N114*5.1890047538+L114*5.5017049523</f>
        <v>21177959.6391562</v>
      </c>
      <c r="Y114" s="35" t="n">
        <f aca="false">N114*5.1890047538</f>
        <v>15099791.3290329</v>
      </c>
      <c r="Z114" s="35" t="n">
        <f aca="false">L114*5.5017049523</f>
        <v>6078168.31012328</v>
      </c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29174579.4938048</v>
      </c>
      <c r="G115" s="97" t="n">
        <v>27925869.5062519</v>
      </c>
      <c r="H115" s="42" t="n">
        <f aca="false">F115-J115</f>
        <v>24233969.4075231</v>
      </c>
      <c r="I115" s="42" t="n">
        <f aca="false">G115-K115</f>
        <v>23133477.7225587</v>
      </c>
      <c r="J115" s="97" t="n">
        <v>4940610.08628174</v>
      </c>
      <c r="K115" s="97" t="n">
        <v>4792391.78369329</v>
      </c>
      <c r="L115" s="42" t="n">
        <f aca="false">H115-I115</f>
        <v>1100491.68496441</v>
      </c>
      <c r="M115" s="42" t="n">
        <f aca="false">J115-K115</f>
        <v>148218.302588452</v>
      </c>
      <c r="N115" s="97" t="n">
        <v>2431200.86202966</v>
      </c>
      <c r="O115" s="7"/>
      <c r="P115" s="7"/>
      <c r="Q115" s="42" t="n">
        <f aca="false">I115*5.5017049523</f>
        <v>127273568.950123</v>
      </c>
      <c r="R115" s="42"/>
      <c r="S115" s="42"/>
      <c r="T115" s="7"/>
      <c r="U115" s="7"/>
      <c r="V115" s="42" t="n">
        <f aca="false">K115*5.5017049523</f>
        <v>26366325.6097072</v>
      </c>
      <c r="W115" s="42" t="n">
        <f aca="false">M115*5.5017049523</f>
        <v>815453.369372384</v>
      </c>
      <c r="X115" s="42" t="n">
        <f aca="false">N115*5.1890047538+L115*5.5017049523</f>
        <v>18670093.3836482</v>
      </c>
      <c r="Y115" s="42" t="n">
        <f aca="false">N115*5.1890047538</f>
        <v>12615512.8305145</v>
      </c>
      <c r="Z115" s="42" t="n">
        <f aca="false">L115*5.5017049523</f>
        <v>6054580.55313365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29326101.369065</v>
      </c>
      <c r="G116" s="97" t="n">
        <v>28071902.3986991</v>
      </c>
      <c r="H116" s="42" t="n">
        <f aca="false">F116-J116</f>
        <v>24283806.3567059</v>
      </c>
      <c r="I116" s="42" t="n">
        <f aca="false">G116-K116</f>
        <v>23180876.2367108</v>
      </c>
      <c r="J116" s="97" t="n">
        <v>5042295.0123591</v>
      </c>
      <c r="K116" s="97" t="n">
        <v>4891026.16198833</v>
      </c>
      <c r="L116" s="42" t="n">
        <f aca="false">H116-I116</f>
        <v>1102930.11999509</v>
      </c>
      <c r="M116" s="42" t="n">
        <f aca="false">J116-K116</f>
        <v>151268.850370774</v>
      </c>
      <c r="N116" s="97" t="n">
        <v>2423723.33418934</v>
      </c>
      <c r="O116" s="7"/>
      <c r="P116" s="7"/>
      <c r="Q116" s="42" t="n">
        <f aca="false">I116*5.5017049523</f>
        <v>127534341.590165</v>
      </c>
      <c r="R116" s="42"/>
      <c r="S116" s="42"/>
      <c r="T116" s="7"/>
      <c r="U116" s="7"/>
      <c r="V116" s="42" t="n">
        <f aca="false">K116*5.5017049523</f>
        <v>26908982.85724</v>
      </c>
      <c r="W116" s="42" t="n">
        <f aca="false">M116*5.5017049523</f>
        <v>832236.583213615</v>
      </c>
      <c r="X116" s="42" t="n">
        <f aca="false">N116*5.1890047538+L116*5.5017049523</f>
        <v>18644708.0062223</v>
      </c>
      <c r="Y116" s="42" t="n">
        <f aca="false">N116*5.1890047538</f>
        <v>12576711.9030045</v>
      </c>
      <c r="Z116" s="42" t="n">
        <f aca="false">L116*5.5017049523</f>
        <v>6067996.10321781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29608579.4981755</v>
      </c>
      <c r="G117" s="97" t="n">
        <v>28341257.5824151</v>
      </c>
      <c r="H117" s="42" t="n">
        <f aca="false">F117-J117</f>
        <v>24427968.9981812</v>
      </c>
      <c r="I117" s="42" t="n">
        <f aca="false">G117-K117</f>
        <v>23316065.3974206</v>
      </c>
      <c r="J117" s="97" t="n">
        <v>5180610.49999429</v>
      </c>
      <c r="K117" s="97" t="n">
        <v>5025192.18499446</v>
      </c>
      <c r="L117" s="42" t="n">
        <f aca="false">H117-I117</f>
        <v>1111903.60076058</v>
      </c>
      <c r="M117" s="42" t="n">
        <f aca="false">J117-K117</f>
        <v>155418.314999828</v>
      </c>
      <c r="N117" s="97" t="n">
        <v>2370345.06700043</v>
      </c>
      <c r="O117" s="7"/>
      <c r="P117" s="7"/>
      <c r="Q117" s="42" t="n">
        <f aca="false">I117*5.5017049523</f>
        <v>128278112.46514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855065.713312676</v>
      </c>
      <c r="X117" s="42" t="n">
        <f aca="false">N117*5.1890047538+L117*5.5017049523</f>
        <v>18417097.3675963</v>
      </c>
      <c r="Y117" s="42" t="n">
        <f aca="false">N117*5.1890047538</f>
        <v>12299731.8208116</v>
      </c>
      <c r="Z117" s="42" t="n">
        <f aca="false">L117*5.5017049523</f>
        <v>6117365.54678468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U1" colorId="64" zoomScale="75" zoomScaleNormal="75" zoomScalePageLayoutView="100" workbookViewId="0">
      <selection pane="topLeft" activeCell="Y22" activeCellId="0" sqref="Y22"/>
    </sheetView>
  </sheetViews>
  <sheetFormatPr defaultColWidth="8.921875" defaultRowHeight="12.8" zeroHeight="false" outlineLevelRow="0" outlineLevelCol="0"/>
  <cols>
    <col collapsed="false" customWidth="true" hidden="false" outlineLevel="0" max="7" min="6" style="32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2" width="17.35"/>
    <col collapsed="false" customWidth="true" hidden="false" outlineLevel="0" max="11" min="11" style="32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2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75"/>
      <c r="AC1" s="75"/>
      <c r="AD1" s="75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75"/>
      <c r="AC2" s="75"/>
      <c r="AD2" s="75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</row>
    <row r="3" customFormat="false" ht="50.2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2"/>
      <c r="AB3" s="82"/>
      <c r="AC3" s="82"/>
      <c r="AD3" s="82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89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90"/>
      <c r="AB4" s="90"/>
      <c r="AC4" s="90"/>
      <c r="AD4" s="90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89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  <c r="AA5" s="90"/>
      <c r="AB5" s="90"/>
      <c r="AC5" s="90"/>
      <c r="AD5" s="90"/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89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  <c r="AA6" s="90"/>
      <c r="AB6" s="90"/>
      <c r="AC6" s="90"/>
      <c r="AD6" s="90"/>
    </row>
    <row r="7" customFormat="false" ht="12.8" hidden="false" customHeight="false" outlineLevel="0" collapsed="false"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89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  <c r="AA7" s="90"/>
      <c r="AB7" s="90"/>
      <c r="AC7" s="90"/>
      <c r="AD7" s="90"/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89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  <c r="AA8" s="90"/>
      <c r="AB8" s="90"/>
      <c r="AC8" s="90"/>
      <c r="AD8" s="90"/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89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  <c r="AA9" s="90"/>
      <c r="AB9" s="90"/>
      <c r="AC9" s="90"/>
      <c r="AD9" s="90"/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  <c r="AA10" s="90"/>
      <c r="AB10" s="90"/>
      <c r="AC10" s="90"/>
      <c r="AD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  <c r="AA11" s="90"/>
      <c r="AB11" s="90"/>
      <c r="AC11" s="90"/>
      <c r="AD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  <c r="AA12" s="90"/>
      <c r="AB12" s="90"/>
      <c r="AC12" s="90"/>
      <c r="AD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  <c r="AA13" s="90"/>
      <c r="AB13" s="90"/>
      <c r="AC13" s="90"/>
      <c r="AD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691939.443819586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3806846.66475392</v>
      </c>
      <c r="AA14" s="35"/>
      <c r="AB14" s="35"/>
      <c r="AC14" s="35"/>
      <c r="AD14" s="35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799976.431236576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777485.531692129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96" t="n">
        <v>21428421.3166265</v>
      </c>
      <c r="G17" s="96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97" t="n">
        <v>0</v>
      </c>
      <c r="K17" s="97" t="n">
        <v>0</v>
      </c>
      <c r="L17" s="42" t="n">
        <f aca="false">H17-I17</f>
        <v>842483.122443434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4635093.56697621</v>
      </c>
      <c r="AA17" s="42"/>
      <c r="AB17" s="42"/>
      <c r="AC17" s="42"/>
      <c r="AD17" s="42"/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18797781.9121755</v>
      </c>
      <c r="G18" s="94" t="n">
        <v>18060319.1604489</v>
      </c>
      <c r="H18" s="35" t="n">
        <f aca="false">F18-J18</f>
        <v>18797781.9121755</v>
      </c>
      <c r="I18" s="35" t="n">
        <f aca="false">G18-K18</f>
        <v>18060319.1604489</v>
      </c>
      <c r="J18" s="95" t="n">
        <v>0</v>
      </c>
      <c r="K18" s="95" t="n">
        <v>0</v>
      </c>
      <c r="L18" s="35" t="n">
        <f aca="false">H18-I18</f>
        <v>737462.751726612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99362547.3651601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18563990.1961245</v>
      </c>
      <c r="Y18" s="35" t="n">
        <f aca="false">N18*5.1890047538</f>
        <v>14506687.7228134</v>
      </c>
      <c r="Z18" s="35" t="n">
        <f aca="false">L18*5.5017049523</f>
        <v>4057302.47331109</v>
      </c>
      <c r="AA18" s="35"/>
      <c r="AB18" s="35"/>
      <c r="AC18" s="35"/>
      <c r="AD18" s="35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19382726.663389</v>
      </c>
      <c r="G19" s="96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97" t="n">
        <v>0</v>
      </c>
      <c r="K19" s="97" t="n">
        <v>0</v>
      </c>
      <c r="L19" s="42" t="n">
        <f aca="false">H19-I19</f>
        <v>762331.112871733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 t="n">
        <v>5.91</v>
      </c>
      <c r="Q19" s="42" t="n">
        <f aca="false">I19*5.5017049523</f>
        <v>102443922.414066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4194120.85897878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18504303.1925063</v>
      </c>
      <c r="G20" s="97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97" t="n">
        <v>0</v>
      </c>
      <c r="K20" s="97" t="n">
        <v>0</v>
      </c>
      <c r="L20" s="42" t="n">
        <f aca="false">H20-I20</f>
        <v>730280.338931322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 t="n">
        <v>5.43</v>
      </c>
      <c r="Q20" s="42" t="n">
        <f aca="false">I20*5.5017049523</f>
        <v>97787429.5558071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4017786.95726578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20255770.5244997</v>
      </c>
      <c r="G21" s="97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97" t="n">
        <v>37448.2927964077</v>
      </c>
      <c r="K21" s="97" t="n">
        <v>36324.8440125154</v>
      </c>
      <c r="L21" s="42" t="n">
        <f aca="false">H21-I21</f>
        <v>800602.401472308</v>
      </c>
      <c r="M21" s="42" t="n">
        <f aca="false">J21-K21</f>
        <v>1123.44878389224</v>
      </c>
      <c r="N21" s="97" t="n">
        <v>3910348.4398605</v>
      </c>
      <c r="O21" s="98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19378703.2560285</v>
      </c>
      <c r="G22" s="95" t="n">
        <v>18611555.0477446</v>
      </c>
      <c r="H22" s="35" t="n">
        <f aca="false">F22-J22</f>
        <v>19309958.771897</v>
      </c>
      <c r="I22" s="35" t="n">
        <f aca="false">G22-K22</f>
        <v>18544872.8981371</v>
      </c>
      <c r="J22" s="95" t="n">
        <v>68744.4841315014</v>
      </c>
      <c r="K22" s="95" t="n">
        <v>66682.1496075563</v>
      </c>
      <c r="L22" s="35" t="n">
        <f aca="false">H22-I22</f>
        <v>765085.873759937</v>
      </c>
      <c r="M22" s="35" t="n">
        <f aca="false">J22-K22</f>
        <v>2062.33452394504</v>
      </c>
      <c r="N22" s="95" t="n">
        <v>4299591.36744104</v>
      </c>
      <c r="O22" s="99" t="n">
        <v>99073334.5554007</v>
      </c>
      <c r="P22" s="5" t="n">
        <v>5.69</v>
      </c>
      <c r="Q22" s="35" t="n">
        <f aca="false">I22*5.5017049523</f>
        <v>102028419.063455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4.83253434945298</v>
      </c>
      <c r="V22" s="35" t="n">
        <f aca="false">K22*5.5017049523</f>
        <v>366865.512725902</v>
      </c>
      <c r="W22" s="35" t="n">
        <f aca="false">M22*5.5017049523</f>
        <v>11346.3560636877</v>
      </c>
      <c r="X22" s="35" t="n">
        <f aca="false">N22*5.1890047538+L22*5.5017049523</f>
        <v>26519876.7856488</v>
      </c>
      <c r="Y22" s="35" t="n">
        <f aca="false">N22*5.1890047538</f>
        <v>22310600.045049</v>
      </c>
      <c r="Z22" s="35" t="n">
        <f aca="false">L22*5.5017049523</f>
        <v>4209276.74059982</v>
      </c>
      <c r="AA22" s="35"/>
      <c r="AB22" s="35"/>
      <c r="AC22" s="35"/>
      <c r="AD22" s="35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20711369.2321362</v>
      </c>
      <c r="G23" s="97" t="n">
        <v>19889627.5289472</v>
      </c>
      <c r="H23" s="42" t="n">
        <f aca="false">F23-J23</f>
        <v>20605962.8217595</v>
      </c>
      <c r="I23" s="42" t="n">
        <f aca="false">G23-K23</f>
        <v>19787383.3108819</v>
      </c>
      <c r="J23" s="97" t="n">
        <v>105406.410376622</v>
      </c>
      <c r="K23" s="97" t="n">
        <v>102244.218065323</v>
      </c>
      <c r="L23" s="42" t="n">
        <f aca="false">H23-I23</f>
        <v>818579.510877647</v>
      </c>
      <c r="M23" s="42" t="n">
        <f aca="false">J23-K23</f>
        <v>3162.19231129867</v>
      </c>
      <c r="N23" s="97" t="n">
        <v>3939404.98436416</v>
      </c>
      <c r="O23" s="98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24945174.1398559</v>
      </c>
      <c r="Y23" s="42" t="n">
        <f aca="false">N23*5.1890047538</f>
        <v>20441591.1910091</v>
      </c>
      <c r="Z23" s="42" t="n">
        <f aca="false">L23*5.5017049523</f>
        <v>4503582.94884686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19898364.4949311</v>
      </c>
      <c r="G24" s="97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97" t="n">
        <v>153068.271140567</v>
      </c>
      <c r="K24" s="97" t="n">
        <v>148476.22300635</v>
      </c>
      <c r="L24" s="42" t="n">
        <f aca="false">H24-I24</f>
        <v>785544.065131638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4321831.67338461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21659293.098367</v>
      </c>
      <c r="G25" s="97" t="n">
        <v>20796911.2885284</v>
      </c>
      <c r="H25" s="42" t="n">
        <f aca="false">F25-J25</f>
        <v>21463576.1140757</v>
      </c>
      <c r="I25" s="42" t="n">
        <f aca="false">G25-K25</f>
        <v>20607065.8137659</v>
      </c>
      <c r="J25" s="97" t="n">
        <v>195716.984291222</v>
      </c>
      <c r="K25" s="97" t="n">
        <v>189845.474762486</v>
      </c>
      <c r="L25" s="42" t="n">
        <f aca="false">H25-I25</f>
        <v>856510.300309796</v>
      </c>
      <c r="M25" s="42" t="n">
        <f aca="false">J25-K25</f>
        <v>5871.50952873667</v>
      </c>
      <c r="N25" s="97" t="n">
        <v>4012507.36812272</v>
      </c>
      <c r="O25" s="100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25533186.7687567</v>
      </c>
      <c r="Y25" s="42" t="n">
        <f aca="false">N25*5.1890047538</f>
        <v>20820919.8078463</v>
      </c>
      <c r="Z25" s="42" t="n">
        <f aca="false">L25*5.5017049523</f>
        <v>4712266.96091036</v>
      </c>
      <c r="AA25" s="42"/>
      <c r="AB25" s="42"/>
      <c r="AC25" s="42"/>
      <c r="AD25" s="42"/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20174391.26279</v>
      </c>
      <c r="G26" s="95" t="n">
        <v>19371112.7687214</v>
      </c>
      <c r="H26" s="35" t="n">
        <f aca="false">F26-J26</f>
        <v>19974770.161722</v>
      </c>
      <c r="I26" s="35" t="n">
        <f aca="false">G26-K26</f>
        <v>19177480.3006854</v>
      </c>
      <c r="J26" s="95" t="n">
        <v>199621.10106806</v>
      </c>
      <c r="K26" s="95" t="n">
        <v>193632.468036018</v>
      </c>
      <c r="L26" s="35" t="n">
        <f aca="false">H26-I26</f>
        <v>797289.861036599</v>
      </c>
      <c r="M26" s="35" t="n">
        <f aca="false">J26-K26</f>
        <v>5988.63303204181</v>
      </c>
      <c r="N26" s="95" t="n">
        <v>4266228.99960084</v>
      </c>
      <c r="O26" s="5"/>
      <c r="P26" s="5"/>
      <c r="Q26" s="35" t="n">
        <f aca="false">I26*5.5017049523</f>
        <v>105508838.342916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32947.6920098918</v>
      </c>
      <c r="X26" s="35" t="n">
        <f aca="false">N26*5.1890047538+L26*5.5017049523</f>
        <v>26523936.1366118</v>
      </c>
      <c r="Y26" s="35" t="n">
        <f aca="false">N26*5.1890047538</f>
        <v>22137482.5597282</v>
      </c>
      <c r="Z26" s="35" t="n">
        <f aca="false">L26*5.5017049523</f>
        <v>4386453.57688363</v>
      </c>
      <c r="AA26" s="35"/>
      <c r="AB26" s="35"/>
      <c r="AC26" s="35"/>
      <c r="AD26" s="35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20014710.2499966</v>
      </c>
      <c r="G27" s="97" t="n">
        <v>19217190.4754933</v>
      </c>
      <c r="H27" s="42" t="n">
        <f aca="false">F27-J27</f>
        <v>19796948.3514158</v>
      </c>
      <c r="I27" s="42" t="n">
        <f aca="false">G27-K27</f>
        <v>19005961.4338699</v>
      </c>
      <c r="J27" s="97" t="n">
        <v>217761.898580891</v>
      </c>
      <c r="K27" s="97" t="n">
        <v>211229.041623464</v>
      </c>
      <c r="L27" s="42" t="n">
        <f aca="false">H27-I27</f>
        <v>790986.917545866</v>
      </c>
      <c r="M27" s="42" t="n">
        <f aca="false">J27-K27</f>
        <v>6532.85695742682</v>
      </c>
      <c r="N27" s="97" t="n">
        <v>3381171.90764194</v>
      </c>
      <c r="O27" s="7"/>
      <c r="P27" s="7"/>
      <c r="Q27" s="42" t="n">
        <f aca="false">I27*5.5017049523</f>
        <v>104565192.143945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21896693.7436357</v>
      </c>
      <c r="Y27" s="42" t="n">
        <f aca="false">N27*5.1890047538</f>
        <v>17544917.1021691</v>
      </c>
      <c r="Z27" s="42" t="n">
        <f aca="false">L27*5.5017049523</f>
        <v>4351776.6414666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19050994.9160722</v>
      </c>
      <c r="G28" s="97" t="n">
        <v>18292973.2702277</v>
      </c>
      <c r="H28" s="42" t="n">
        <f aca="false">F28-J28</f>
        <v>18815947.792848</v>
      </c>
      <c r="I28" s="42" t="n">
        <f aca="false">G28-K28</f>
        <v>18064977.5607002</v>
      </c>
      <c r="J28" s="97" t="n">
        <v>235047.123224172</v>
      </c>
      <c r="K28" s="97" t="n">
        <v>227995.709527446</v>
      </c>
      <c r="L28" s="42" t="n">
        <f aca="false">H28-I28</f>
        <v>750970.232147772</v>
      </c>
      <c r="M28" s="42" t="n">
        <f aca="false">J28-K28</f>
        <v>7051.41369672515</v>
      </c>
      <c r="N28" s="97" t="n">
        <v>3202211.13417862</v>
      </c>
      <c r="O28" s="7"/>
      <c r="P28" s="7"/>
      <c r="Q28" s="42" t="n">
        <f aca="false">I28*5.5017049523</f>
        <v>99388176.5088929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20747905.4431615</v>
      </c>
      <c r="Y28" s="42" t="n">
        <f aca="false">N28*5.1890047538</f>
        <v>16616288.7979242</v>
      </c>
      <c r="Z28" s="42" t="n">
        <f aca="false">L28*5.5017049523</f>
        <v>4131616.64523728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17490439.3900687</v>
      </c>
      <c r="G29" s="97" t="n">
        <v>16796377.2975098</v>
      </c>
      <c r="H29" s="42" t="n">
        <f aca="false">F29-J29</f>
        <v>17250048.0680317</v>
      </c>
      <c r="I29" s="42" t="n">
        <f aca="false">G29-K29</f>
        <v>16563197.7151338</v>
      </c>
      <c r="J29" s="97" t="n">
        <v>240391.322037069</v>
      </c>
      <c r="K29" s="97" t="n">
        <v>233179.582375956</v>
      </c>
      <c r="L29" s="42" t="n">
        <f aca="false">H29-I29</f>
        <v>686850.35289784</v>
      </c>
      <c r="M29" s="42" t="n">
        <f aca="false">J29-K29</f>
        <v>7211.73966111208</v>
      </c>
      <c r="N29" s="97" t="n">
        <v>3094461.00226498</v>
      </c>
      <c r="O29" s="7"/>
      <c r="P29" s="7"/>
      <c r="Q29" s="42" t="n">
        <f aca="false">I29*5.5017049523</f>
        <v>91125826.8952758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3778847.98802705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17349305.2240574</v>
      </c>
      <c r="G30" s="95" t="n">
        <v>16659961.0542035</v>
      </c>
      <c r="H30" s="35" t="n">
        <f aca="false">F30-J30</f>
        <v>17153552.6932872</v>
      </c>
      <c r="I30" s="35" t="n">
        <f aca="false">G30-K30</f>
        <v>16470081.0993564</v>
      </c>
      <c r="J30" s="95" t="n">
        <v>195752.530770185</v>
      </c>
      <c r="K30" s="95" t="n">
        <v>189879.95484708</v>
      </c>
      <c r="L30" s="35" t="n">
        <f aca="false">H30-I30</f>
        <v>683471.593930818</v>
      </c>
      <c r="M30" s="35" t="n">
        <f aca="false">J30-K30</f>
        <v>5872.57592310553</v>
      </c>
      <c r="N30" s="95" t="n">
        <v>3259887.13066368</v>
      </c>
      <c r="O30" s="5"/>
      <c r="P30" s="5"/>
      <c r="Q30" s="35" t="n">
        <f aca="false">I30*5.5017049523</f>
        <v>90613526.7491118</v>
      </c>
      <c r="R30" s="35"/>
      <c r="S30" s="35"/>
      <c r="T30" s="5"/>
      <c r="U30" s="5"/>
      <c r="V30" s="35" t="n">
        <f aca="false">K30*5.5017049523</f>
        <v>1044663.48792468</v>
      </c>
      <c r="W30" s="35" t="n">
        <f aca="false">M30*5.5017049523</f>
        <v>32309.1800389074</v>
      </c>
      <c r="X30" s="35" t="n">
        <f aca="false">N30*5.1890047538+L30*5.5017049523</f>
        <v>20675828.8709509</v>
      </c>
      <c r="Y30" s="35" t="n">
        <f aca="false">N30*5.1890047538</f>
        <v>16915569.8178653</v>
      </c>
      <c r="Z30" s="35" t="n">
        <f aca="false">L30*5.5017049523</f>
        <v>3760259.05308556</v>
      </c>
      <c r="AA30" s="35"/>
      <c r="AB30" s="35"/>
      <c r="AC30" s="35"/>
      <c r="AD30" s="35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17521550.7640707</v>
      </c>
      <c r="G31" s="97" t="n">
        <v>16824379.883013</v>
      </c>
      <c r="H31" s="42" t="n">
        <f aca="false">F31-J31</f>
        <v>17322941.9219589</v>
      </c>
      <c r="I31" s="42" t="n">
        <f aca="false">G31-K31</f>
        <v>16631729.3061645</v>
      </c>
      <c r="J31" s="97" t="n">
        <v>198608.842111893</v>
      </c>
      <c r="K31" s="97" t="n">
        <v>192650.576848536</v>
      </c>
      <c r="L31" s="42" t="n">
        <f aca="false">H31-I31</f>
        <v>691212.615794361</v>
      </c>
      <c r="M31" s="42" t="n">
        <f aca="false">J31-K31</f>
        <v>5958.26526335682</v>
      </c>
      <c r="N31" s="97" t="n">
        <v>2983997.22603285</v>
      </c>
      <c r="O31" s="7"/>
      <c r="P31" s="7"/>
      <c r="Q31" s="42" t="n">
        <f aca="false">I31*5.5017049523</f>
        <v>91502867.4890382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19286823.6626185</v>
      </c>
      <c r="Y31" s="42" t="n">
        <f aca="false">N31*5.1890047538</f>
        <v>15483975.7912105</v>
      </c>
      <c r="Z31" s="42" t="n">
        <f aca="false">L31*5.5017049523</f>
        <v>3802847.87140807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17915628.8173191</v>
      </c>
      <c r="G32" s="97" t="n">
        <v>17201282.5913561</v>
      </c>
      <c r="H32" s="42" t="n">
        <f aca="false">F32-J32</f>
        <v>17726054.232851</v>
      </c>
      <c r="I32" s="42" t="n">
        <f aca="false">G32-K32</f>
        <v>17017395.244422</v>
      </c>
      <c r="J32" s="97" t="n">
        <v>189574.584468079</v>
      </c>
      <c r="K32" s="97" t="n">
        <v>183887.346934037</v>
      </c>
      <c r="L32" s="42" t="n">
        <f aca="false">H32-I32</f>
        <v>708658.988429017</v>
      </c>
      <c r="M32" s="42" t="n">
        <f aca="false">J32-K32</f>
        <v>5687.23753404239</v>
      </c>
      <c r="N32" s="97" t="n">
        <v>2899259.23462991</v>
      </c>
      <c r="O32" s="7"/>
      <c r="P32" s="7"/>
      <c r="Q32" s="42" t="n">
        <f aca="false">I32*5.5017049523</f>
        <v>93624687.6914831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18943102.617125</v>
      </c>
      <c r="Y32" s="42" t="n">
        <f aca="false">N32*5.1890047538</f>
        <v>15044269.9509932</v>
      </c>
      <c r="Z32" s="42" t="n">
        <f aca="false">L32*5.5017049523</f>
        <v>3898832.66613183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17714330.6935091</v>
      </c>
      <c r="G33" s="97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97" t="n">
        <v>196235.251898718</v>
      </c>
      <c r="K33" s="97" t="n">
        <v>190348.194341756</v>
      </c>
      <c r="L33" s="42" t="n">
        <f aca="false">H33-I33</f>
        <v>701770.151567128</v>
      </c>
      <c r="M33" s="42" t="n">
        <f aca="false">J33-K33</f>
        <v>5887.05755696152</v>
      </c>
      <c r="N33" s="97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18377896.5904799</v>
      </c>
      <c r="Y33" s="42" t="n">
        <f aca="false">N33*5.1890047538</f>
        <v>14516964.2722267</v>
      </c>
      <c r="Z33" s="42" t="n">
        <f aca="false">L33*5.5017049523</f>
        <v>3860932.31825319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17424849.9345753</v>
      </c>
      <c r="G34" s="95" t="n">
        <v>16728144.0344635</v>
      </c>
      <c r="H34" s="35" t="n">
        <f aca="false">F34-J34</f>
        <v>17208824.3896621</v>
      </c>
      <c r="I34" s="35" t="n">
        <f aca="false">G34-K34</f>
        <v>16518599.2558977</v>
      </c>
      <c r="J34" s="95" t="n">
        <v>216025.544913186</v>
      </c>
      <c r="K34" s="95" t="n">
        <v>209544.77856579</v>
      </c>
      <c r="L34" s="35" t="n">
        <f aca="false">H34-I34</f>
        <v>690225.133764392</v>
      </c>
      <c r="M34" s="35" t="n">
        <f aca="false">J34-K34</f>
        <v>6480.76634739555</v>
      </c>
      <c r="N34" s="95" t="n">
        <v>3135773.56041473</v>
      </c>
      <c r="O34" s="5"/>
      <c r="P34" s="5"/>
      <c r="Q34" s="35" t="n">
        <f aca="false">I34*5.5017049523</f>
        <v>90880459.3312317</v>
      </c>
      <c r="R34" s="35"/>
      <c r="S34" s="35"/>
      <c r="T34" s="5"/>
      <c r="U34" s="5"/>
      <c r="V34" s="35" t="n">
        <f aca="false">K34*5.5017049523</f>
        <v>1152853.54596401</v>
      </c>
      <c r="W34" s="35" t="n">
        <f aca="false">M34*5.5017049523</f>
        <v>35655.2643081653</v>
      </c>
      <c r="X34" s="35" t="n">
        <f aca="false">N34*5.1890047538+L34*5.5017049523</f>
        <v>20068958.9484659</v>
      </c>
      <c r="Y34" s="35" t="n">
        <f aca="false">N34*5.1890047538</f>
        <v>16271543.9118324</v>
      </c>
      <c r="Z34" s="35" t="n">
        <f aca="false">L34*5.5017049523</f>
        <v>3797415.03663348</v>
      </c>
      <c r="AA34" s="35"/>
      <c r="AB34" s="35"/>
      <c r="AC34" s="35"/>
      <c r="AD34" s="35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17534962.0175236</v>
      </c>
      <c r="G35" s="97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97" t="n">
        <v>241770.769891451</v>
      </c>
      <c r="K35" s="97" t="n">
        <v>234517.646794707</v>
      </c>
      <c r="L35" s="42" t="n">
        <f aca="false">H35-I35</f>
        <v>695437.741654761</v>
      </c>
      <c r="M35" s="42" t="n">
        <f aca="false">J35-K35</f>
        <v>7253.12309674351</v>
      </c>
      <c r="N35" s="97" t="n">
        <v>2482078.90605875</v>
      </c>
      <c r="O35" s="7"/>
      <c r="P35" s="7"/>
      <c r="Q35" s="42" t="n">
        <f aca="false">I35*5.5017049523</f>
        <v>91315942.6608906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39904.5432609953</v>
      </c>
      <c r="X35" s="42" t="n">
        <f aca="false">N35*5.1890047538+L35*5.5017049523</f>
        <v>16705612.5101239</v>
      </c>
      <c r="Y35" s="42" t="n">
        <f aca="false">N35*5.1890047538</f>
        <v>12879519.2428455</v>
      </c>
      <c r="Z35" s="42" t="n">
        <f aca="false">L35*5.5017049523</f>
        <v>3826093.26727833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17446889.5579988</v>
      </c>
      <c r="G36" s="97" t="n">
        <v>16746346.1897067</v>
      </c>
      <c r="H36" s="42" t="n">
        <f aca="false">F36-J36</f>
        <v>17182279.4378664</v>
      </c>
      <c r="I36" s="42" t="n">
        <f aca="false">G36-K36</f>
        <v>16489674.3731782</v>
      </c>
      <c r="J36" s="97" t="n">
        <v>264610.12013247</v>
      </c>
      <c r="K36" s="97" t="n">
        <v>256671.816528496</v>
      </c>
      <c r="L36" s="42" t="n">
        <f aca="false">H36-I36</f>
        <v>692605.064688118</v>
      </c>
      <c r="M36" s="42" t="n">
        <f aca="false">J36-K36</f>
        <v>7938.30360397411</v>
      </c>
      <c r="N36" s="97" t="n">
        <v>2446998.96783298</v>
      </c>
      <c r="O36" s="7"/>
      <c r="P36" s="7"/>
      <c r="Q36" s="42" t="n">
        <f aca="false">I36*5.5017049523</f>
        <v>90721323.1607292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43674.2042508453</v>
      </c>
      <c r="X36" s="42" t="n">
        <f aca="false">N36*5.1890047538+L36*5.5017049523</f>
        <v>16507997.9910117</v>
      </c>
      <c r="Y36" s="42" t="n">
        <f aca="false">N36*5.1890047538</f>
        <v>12697489.276629</v>
      </c>
      <c r="Z36" s="42" t="n">
        <f aca="false">L36*5.5017049523</f>
        <v>3810508.71438268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17815079.0037963</v>
      </c>
      <c r="G37" s="97" t="n">
        <v>17098385.8688201</v>
      </c>
      <c r="H37" s="42" t="n">
        <f aca="false">F37-J37</f>
        <v>17520704.748566</v>
      </c>
      <c r="I37" s="42" t="n">
        <f aca="false">G37-K37</f>
        <v>16812842.8412468</v>
      </c>
      <c r="J37" s="97" t="n">
        <v>294374.255230236</v>
      </c>
      <c r="K37" s="97" t="n">
        <v>285543.027573329</v>
      </c>
      <c r="L37" s="42" t="n">
        <f aca="false">H37-I37</f>
        <v>707861.907319244</v>
      </c>
      <c r="M37" s="42" t="n">
        <f aca="false">J37-K37</f>
        <v>8831.22765690705</v>
      </c>
      <c r="N37" s="97" t="n">
        <v>2416925.95658841</v>
      </c>
      <c r="O37" s="7"/>
      <c r="P37" s="7"/>
      <c r="Q37" s="42" t="n">
        <f aca="false">I37*5.5017049523</f>
        <v>92499300.721929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48586.8089348943</v>
      </c>
      <c r="X37" s="42" t="n">
        <f aca="false">N37*5.1890047538+L37*5.5017049523</f>
        <v>16435887.6393627</v>
      </c>
      <c r="Y37" s="42" t="n">
        <f aca="false">N37*5.1890047538</f>
        <v>12541440.2783199</v>
      </c>
      <c r="Z37" s="42" t="n">
        <f aca="false">L37*5.5017049523</f>
        <v>3894447.36104281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18954644.2450143</v>
      </c>
      <c r="G38" s="95" t="n">
        <v>18189544.5907034</v>
      </c>
      <c r="H38" s="35" t="n">
        <f aca="false">F38-J38</f>
        <v>18620188.1382825</v>
      </c>
      <c r="I38" s="35" t="n">
        <f aca="false">G38-K38</f>
        <v>17865122.1671735</v>
      </c>
      <c r="J38" s="95" t="n">
        <v>334456.106731821</v>
      </c>
      <c r="K38" s="95" t="n">
        <v>324422.423529867</v>
      </c>
      <c r="L38" s="35" t="n">
        <f aca="false">H38-I38</f>
        <v>755065.971108995</v>
      </c>
      <c r="M38" s="35" t="n">
        <f aca="false">J38-K38</f>
        <v>10033.6832019546</v>
      </c>
      <c r="N38" s="95" t="n">
        <v>2981971.31164796</v>
      </c>
      <c r="O38" s="5"/>
      <c r="P38" s="5"/>
      <c r="Q38" s="35" t="n">
        <f aca="false">I38*5.5017049523</f>
        <v>98288631.1005829</v>
      </c>
      <c r="R38" s="35"/>
      <c r="S38" s="35"/>
      <c r="T38" s="5"/>
      <c r="U38" s="5"/>
      <c r="V38" s="35" t="n">
        <f aca="false">K38*5.5017049523</f>
        <v>1784876.45417144</v>
      </c>
      <c r="W38" s="35" t="n">
        <f aca="false">M38*5.5017049523</f>
        <v>55202.3645620032</v>
      </c>
      <c r="X38" s="35" t="n">
        <f aca="false">N38*5.1890047538+L38*5.5017049523</f>
        <v>19627613.5044</v>
      </c>
      <c r="Y38" s="35" t="n">
        <f aca="false">N38*5.1890047538</f>
        <v>15473463.3118365</v>
      </c>
      <c r="Z38" s="35" t="n">
        <f aca="false">L38*5.5017049523</f>
        <v>4154150.19256357</v>
      </c>
      <c r="AA38" s="35"/>
      <c r="AB38" s="35"/>
      <c r="AC38" s="35"/>
      <c r="AD38" s="35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18799441.8506492</v>
      </c>
      <c r="G39" s="97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97" t="n">
        <v>342365.824185803</v>
      </c>
      <c r="K39" s="97" t="n">
        <v>332094.849460229</v>
      </c>
      <c r="L39" s="42" t="n">
        <f aca="false">H39-I39</f>
        <v>750779.320932958</v>
      </c>
      <c r="M39" s="42" t="n">
        <f aca="false">J39-K39</f>
        <v>10270.9747255741</v>
      </c>
      <c r="N39" s="97" t="n">
        <v>2699190.88057423</v>
      </c>
      <c r="O39" s="7"/>
      <c r="P39" s="7"/>
      <c r="Q39" s="42" t="n">
        <f aca="false">I39*5.5017049523</f>
        <v>97414820.2717101</v>
      </c>
      <c r="R39" s="42"/>
      <c r="S39" s="42"/>
      <c r="T39" s="7"/>
      <c r="U39" s="7"/>
      <c r="V39" s="42" t="n">
        <f aca="false">K39*5.5017049523</f>
        <v>1827087.87790867</v>
      </c>
      <c r="W39" s="42" t="n">
        <f aca="false">M39*5.5017049523</f>
        <v>56507.8725126394</v>
      </c>
      <c r="X39" s="42" t="n">
        <f aca="false">N39*5.1890047538+L39*5.5017049523</f>
        <v>18136680.6187746</v>
      </c>
      <c r="Y39" s="42" t="n">
        <f aca="false">N39*5.1890047538</f>
        <v>14006114.3107133</v>
      </c>
      <c r="Z39" s="42" t="n">
        <f aca="false">L39*5.5017049523</f>
        <v>4130566.30806129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19041354.2259786</v>
      </c>
      <c r="G40" s="97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97" t="n">
        <v>371726.084518821</v>
      </c>
      <c r="K40" s="97" t="n">
        <v>360574.301983256</v>
      </c>
      <c r="L40" s="42" t="n">
        <f aca="false">H40-I40</f>
        <v>761518.439081781</v>
      </c>
      <c r="M40" s="42" t="n">
        <f aca="false">J40-K40</f>
        <v>11151.7825355646</v>
      </c>
      <c r="N40" s="97" t="n">
        <v>2553035.51670591</v>
      </c>
      <c r="O40" s="7"/>
      <c r="P40" s="7"/>
      <c r="Q40" s="42" t="n">
        <f aca="false">I40*5.5017049523</f>
        <v>98525135.8359048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61353.8172028882</v>
      </c>
      <c r="X40" s="42" t="n">
        <f aca="false">N40*5.1890047538+L40*5.5017049523</f>
        <v>17437363.2003712</v>
      </c>
      <c r="Y40" s="42" t="n">
        <f aca="false">N40*5.1890047538</f>
        <v>13247713.4328072</v>
      </c>
      <c r="Z40" s="42" t="n">
        <f aca="false">L40*5.5017049523</f>
        <v>4189649.767564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19273488.261252</v>
      </c>
      <c r="G41" s="97" t="n">
        <v>18490198.9611416</v>
      </c>
      <c r="H41" s="42" t="n">
        <f aca="false">F41-J41</f>
        <v>18868430.0433728</v>
      </c>
      <c r="I41" s="42" t="n">
        <f aca="false">G41-K41</f>
        <v>18097292.4897988</v>
      </c>
      <c r="J41" s="97" t="n">
        <v>405058.217879168</v>
      </c>
      <c r="K41" s="97" t="n">
        <v>392906.471342793</v>
      </c>
      <c r="L41" s="42" t="n">
        <f aca="false">H41-I41</f>
        <v>771137.553574041</v>
      </c>
      <c r="M41" s="42" t="n">
        <f aca="false">J41-K41</f>
        <v>12151.746536375</v>
      </c>
      <c r="N41" s="97" t="n">
        <v>2593166.69482328</v>
      </c>
      <c r="O41" s="7"/>
      <c r="P41" s="7"/>
      <c r="Q41" s="42" t="n">
        <f aca="false">I41*5.5017049523</f>
        <v>99565963.7143477</v>
      </c>
      <c r="R41" s="42"/>
      <c r="S41" s="42"/>
      <c r="T41" s="7"/>
      <c r="U41" s="7"/>
      <c r="V41" s="42" t="n">
        <f aca="false">K41*5.5017049523</f>
        <v>2161655.47917736</v>
      </c>
      <c r="W41" s="42" t="n">
        <f aca="false">M41*5.5017049523</f>
        <v>66855.3240982685</v>
      </c>
      <c r="X41" s="42" t="n">
        <f aca="false">N41*5.1890047538+L41*5.5017049523</f>
        <v>17698525.6042367</v>
      </c>
      <c r="Y41" s="42" t="n">
        <f aca="false">N41*5.1890047538</f>
        <v>13455954.3068339</v>
      </c>
      <c r="Z41" s="42" t="n">
        <f aca="false">L41*5.5017049523</f>
        <v>4242571.29740281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19498902.7446793</v>
      </c>
      <c r="G42" s="95" t="n">
        <v>18704734.1897327</v>
      </c>
      <c r="H42" s="35" t="n">
        <f aca="false">F42-J42</f>
        <v>19075594.6229418</v>
      </c>
      <c r="I42" s="35" t="n">
        <f aca="false">G42-K42</f>
        <v>18294125.3116474</v>
      </c>
      <c r="J42" s="95" t="n">
        <v>423308.1217375</v>
      </c>
      <c r="K42" s="95" t="n">
        <v>410608.878085375</v>
      </c>
      <c r="L42" s="35" t="n">
        <f aca="false">H42-I42</f>
        <v>781469.311294418</v>
      </c>
      <c r="M42" s="35" t="n">
        <f aca="false">J42-K42</f>
        <v>12699.2436521251</v>
      </c>
      <c r="N42" s="95" t="n">
        <v>3171760.59467515</v>
      </c>
      <c r="O42" s="5"/>
      <c r="P42" s="5"/>
      <c r="Q42" s="35" t="n">
        <f aca="false">I42*5.5017049523</f>
        <v>100648879.825087</v>
      </c>
      <c r="R42" s="35"/>
      <c r="S42" s="35"/>
      <c r="T42" s="5"/>
      <c r="U42" s="5"/>
      <c r="V42" s="35" t="n">
        <f aca="false">K42*5.5017049523</f>
        <v>2259048.89802065</v>
      </c>
      <c r="W42" s="35" t="n">
        <f aca="false">M42*5.5017049523</f>
        <v>69867.4916913608</v>
      </c>
      <c r="X42" s="35" t="n">
        <f aca="false">N42*5.1890047538+L42*5.5017049523</f>
        <v>20757694.3837038</v>
      </c>
      <c r="Y42" s="35" t="n">
        <f aca="false">N42*5.1890047538</f>
        <v>16458280.8036849</v>
      </c>
      <c r="Z42" s="35" t="n">
        <f aca="false">L42*5.5017049523</f>
        <v>4299413.58001897</v>
      </c>
      <c r="AA42" s="35"/>
      <c r="AB42" s="35"/>
      <c r="AC42" s="35"/>
      <c r="AD42" s="35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19709202.9428602</v>
      </c>
      <c r="G43" s="97" t="n">
        <v>18904996.6847215</v>
      </c>
      <c r="H43" s="42" t="n">
        <f aca="false">F43-J43</f>
        <v>19246771.1005554</v>
      </c>
      <c r="I43" s="42" t="n">
        <f aca="false">G43-K43</f>
        <v>18456437.7976858</v>
      </c>
      <c r="J43" s="97" t="n">
        <v>462431.84230486</v>
      </c>
      <c r="K43" s="97" t="n">
        <v>448558.887035714</v>
      </c>
      <c r="L43" s="42" t="n">
        <f aca="false">H43-I43</f>
        <v>790333.302869566</v>
      </c>
      <c r="M43" s="42" t="n">
        <f aca="false">J43-K43</f>
        <v>13872.9552691458</v>
      </c>
      <c r="N43" s="97" t="n">
        <v>2656689.78833763</v>
      </c>
      <c r="O43" s="7"/>
      <c r="P43" s="7"/>
      <c r="Q43" s="42" t="n">
        <f aca="false">I43*5.5017049523</f>
        <v>101541875.233345</v>
      </c>
      <c r="R43" s="42"/>
      <c r="S43" s="42"/>
      <c r="T43" s="7"/>
      <c r="U43" s="7"/>
      <c r="V43" s="42" t="n">
        <f aca="false">K43*5.5017049523</f>
        <v>2467838.65020257</v>
      </c>
      <c r="W43" s="42" t="n">
        <f aca="false">M43*5.5017049523</f>
        <v>76324.9067072957</v>
      </c>
      <c r="X43" s="42" t="n">
        <f aca="false">N43*5.1890047538+L43*5.5017049523</f>
        <v>18133756.587421</v>
      </c>
      <c r="Y43" s="42" t="n">
        <f aca="false">N43*5.1890047538</f>
        <v>13785575.9410559</v>
      </c>
      <c r="Z43" s="42" t="n">
        <f aca="false">L43*5.5017049523</f>
        <v>4348180.64636511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20030532.8925074</v>
      </c>
      <c r="G44" s="97" t="n">
        <v>19212115.0697976</v>
      </c>
      <c r="H44" s="42" t="n">
        <f aca="false">F44-J44</f>
        <v>19546280.147619</v>
      </c>
      <c r="I44" s="42" t="n">
        <f aca="false">G44-K44</f>
        <v>18742389.9072559</v>
      </c>
      <c r="J44" s="97" t="n">
        <v>484252.744888379</v>
      </c>
      <c r="K44" s="97" t="n">
        <v>469725.162541728</v>
      </c>
      <c r="L44" s="42" t="n">
        <f aca="false">H44-I44</f>
        <v>803890.240363088</v>
      </c>
      <c r="M44" s="42" t="n">
        <f aca="false">J44-K44</f>
        <v>14527.5823466513</v>
      </c>
      <c r="N44" s="97" t="n">
        <v>2652521.78871221</v>
      </c>
      <c r="O44" s="7"/>
      <c r="P44" s="7"/>
      <c r="Q44" s="42" t="n">
        <f aca="false">I44*5.5017049523</f>
        <v>103115099.370687</v>
      </c>
      <c r="R44" s="42"/>
      <c r="S44" s="42"/>
      <c r="T44" s="7"/>
      <c r="U44" s="7"/>
      <c r="V44" s="42" t="n">
        <f aca="false">K44*5.5017049523</f>
        <v>2584289.25297575</v>
      </c>
      <c r="W44" s="42" t="n">
        <f aca="false">M44*5.5017049523</f>
        <v>79926.4717415175</v>
      </c>
      <c r="X44" s="42" t="n">
        <f aca="false">N44*5.1890047538+L44*5.5017049523</f>
        <v>18186715.087697</v>
      </c>
      <c r="Y44" s="42" t="n">
        <f aca="false">N44*5.1890047538</f>
        <v>13763948.1711857</v>
      </c>
      <c r="Z44" s="42" t="n">
        <f aca="false">L44*5.5017049523</f>
        <v>4422766.91651124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20340512.7375309</v>
      </c>
      <c r="G45" s="97" t="n">
        <v>19507916.2645956</v>
      </c>
      <c r="H45" s="42" t="n">
        <f aca="false">F45-J45</f>
        <v>19824371.5999038</v>
      </c>
      <c r="I45" s="42" t="n">
        <f aca="false">G45-K45</f>
        <v>19007259.3610974</v>
      </c>
      <c r="J45" s="97" t="n">
        <v>516141.137627029</v>
      </c>
      <c r="K45" s="97" t="n">
        <v>500656.903498219</v>
      </c>
      <c r="L45" s="42" t="n">
        <f aca="false">H45-I45</f>
        <v>817112.238806419</v>
      </c>
      <c r="M45" s="42" t="n">
        <f aca="false">J45-K45</f>
        <v>15484.2341288109</v>
      </c>
      <c r="N45" s="97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85189.6875890518</v>
      </c>
      <c r="X45" s="42" t="n">
        <f aca="false">N45*5.1890047538+L45*5.5017049523</f>
        <v>18456326.1715056</v>
      </c>
      <c r="Y45" s="42" t="n">
        <f aca="false">N45*5.1890047538</f>
        <v>13960815.7206794</v>
      </c>
      <c r="Z45" s="42" t="n">
        <f aca="false">L45*5.5017049523</f>
        <v>4495510.45082622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20538675.5914323</v>
      </c>
      <c r="G46" s="95" t="n">
        <v>19695952.421749</v>
      </c>
      <c r="H46" s="35" t="n">
        <f aca="false">F46-J46</f>
        <v>20003216.9627748</v>
      </c>
      <c r="I46" s="35" t="n">
        <f aca="false">G46-K46</f>
        <v>19176557.5519512</v>
      </c>
      <c r="J46" s="95" t="n">
        <v>535458.62865754</v>
      </c>
      <c r="K46" s="95" t="n">
        <v>519394.869797814</v>
      </c>
      <c r="L46" s="35" t="n">
        <f aca="false">H46-I46</f>
        <v>826659.410823595</v>
      </c>
      <c r="M46" s="35" t="n">
        <f aca="false">J46-K46</f>
        <v>16063.7588597262</v>
      </c>
      <c r="N46" s="95" t="n">
        <v>3213040.19409913</v>
      </c>
      <c r="O46" s="5"/>
      <c r="P46" s="5"/>
      <c r="Q46" s="35" t="n">
        <f aca="false">I46*5.5017049523</f>
        <v>105503761.651636</v>
      </c>
      <c r="R46" s="35"/>
      <c r="S46" s="35"/>
      <c r="T46" s="5"/>
      <c r="U46" s="5"/>
      <c r="V46" s="35" t="n">
        <f aca="false">K46*5.5017049523</f>
        <v>2857557.32736585</v>
      </c>
      <c r="W46" s="35" t="n">
        <f aca="false">M46*5.5017049523</f>
        <v>88378.0616711086</v>
      </c>
      <c r="X46" s="35" t="n">
        <f aca="false">N46*5.1890047538+L46*5.5017049523</f>
        <v>21220517.0157244</v>
      </c>
      <c r="Y46" s="35" t="n">
        <f aca="false">N46*5.1890047538</f>
        <v>16672480.8413308</v>
      </c>
      <c r="Z46" s="35" t="n">
        <f aca="false">L46*5.5017049523</f>
        <v>4548036.17439357</v>
      </c>
      <c r="AA46" s="35"/>
      <c r="AB46" s="35"/>
      <c r="AC46" s="35"/>
      <c r="AD46" s="35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20698723.9043502</v>
      </c>
      <c r="G47" s="97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97" t="n">
        <v>542170.565660386</v>
      </c>
      <c r="K47" s="97" t="n">
        <v>525905.448690574</v>
      </c>
      <c r="L47" s="42" t="n">
        <f aca="false">H47-I47</f>
        <v>834152.740270507</v>
      </c>
      <c r="M47" s="42" t="n">
        <f aca="false">J47-K47</f>
        <v>16265.1169698116</v>
      </c>
      <c r="N47" s="97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89485.8745825513</v>
      </c>
      <c r="X47" s="42" t="n">
        <f aca="false">N47*5.1890047538+L47*5.5017049523</f>
        <v>18361949.8303875</v>
      </c>
      <c r="Y47" s="42" t="n">
        <f aca="false">N47*5.1890047538</f>
        <v>13772687.5682666</v>
      </c>
      <c r="Z47" s="42" t="n">
        <f aca="false">L47*5.5017049523</f>
        <v>4589262.26212086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20771374.6963169</v>
      </c>
      <c r="G48" s="97" t="n">
        <v>19918307.1891571</v>
      </c>
      <c r="H48" s="42" t="n">
        <f aca="false">F48-J48</f>
        <v>20202036.3343852</v>
      </c>
      <c r="I48" s="42" t="n">
        <f aca="false">G48-K48</f>
        <v>19366048.9780834</v>
      </c>
      <c r="J48" s="97" t="n">
        <v>569338.361931651</v>
      </c>
      <c r="K48" s="97" t="n">
        <v>552258.211073702</v>
      </c>
      <c r="L48" s="42" t="n">
        <f aca="false">H48-I48</f>
        <v>835987.356301878</v>
      </c>
      <c r="M48" s="42" t="n">
        <f aca="false">J48-K48</f>
        <v>17080.1508579496</v>
      </c>
      <c r="N48" s="97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93969.9505612126</v>
      </c>
      <c r="X48" s="42" t="n">
        <f aca="false">N48*5.1890047538+L48*5.5017049523</f>
        <v>18482312.1497326</v>
      </c>
      <c r="Y48" s="42" t="n">
        <f aca="false">N48*5.1890047538</f>
        <v>13882956.3715064</v>
      </c>
      <c r="Z48" s="42" t="n">
        <f aca="false">L48*5.5017049523</f>
        <v>4599355.77822623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20959343.539732</v>
      </c>
      <c r="G49" s="97" t="n">
        <v>20097411.2001395</v>
      </c>
      <c r="H49" s="42" t="n">
        <f aca="false">F49-J49</f>
        <v>20367368.30812</v>
      </c>
      <c r="I49" s="42" t="n">
        <f aca="false">G49-K49</f>
        <v>19523195.2254759</v>
      </c>
      <c r="J49" s="97" t="n">
        <v>591975.231611989</v>
      </c>
      <c r="K49" s="97" t="n">
        <v>574215.97466363</v>
      </c>
      <c r="L49" s="42" t="n">
        <f aca="false">H49-I49</f>
        <v>844173.082644165</v>
      </c>
      <c r="M49" s="42" t="n">
        <f aca="false">J49-K49</f>
        <v>17759.2569483594</v>
      </c>
      <c r="N49" s="97" t="n">
        <v>2681835.30128036</v>
      </c>
      <c r="O49" s="7"/>
      <c r="P49" s="7"/>
      <c r="Q49" s="42" t="n">
        <f aca="false">I49*5.5017049523</f>
        <v>107410859.85672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97706.1919019572</v>
      </c>
      <c r="X49" s="42" t="n">
        <f aca="false">N49*5.1890047538+L49*5.5017049523</f>
        <v>18560447.3566342</v>
      </c>
      <c r="Y49" s="42" t="n">
        <f aca="false">N49*5.1890047538</f>
        <v>13916056.1272524</v>
      </c>
      <c r="Z49" s="42" t="n">
        <f aca="false">L49*5.5017049523</f>
        <v>4644391.22938176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21269525.9739345</v>
      </c>
      <c r="G50" s="95" t="n">
        <v>20392566.5186362</v>
      </c>
      <c r="H50" s="35" t="n">
        <f aca="false">F50-J50</f>
        <v>20651106.5686821</v>
      </c>
      <c r="I50" s="35" t="n">
        <f aca="false">G50-K50</f>
        <v>19792699.6955413</v>
      </c>
      <c r="J50" s="95" t="n">
        <v>618419.405252465</v>
      </c>
      <c r="K50" s="95" t="n">
        <v>599866.823094891</v>
      </c>
      <c r="L50" s="35" t="n">
        <f aca="false">H50-I50</f>
        <v>858406.873140778</v>
      </c>
      <c r="M50" s="35" t="n">
        <f aca="false">J50-K50</f>
        <v>18552.582157574</v>
      </c>
      <c r="N50" s="95" t="n">
        <v>3242687.24429545</v>
      </c>
      <c r="O50" s="5"/>
      <c r="P50" s="5"/>
      <c r="Q50" s="35" t="n">
        <f aca="false">I50*5.5017049523</f>
        <v>108893593.934346</v>
      </c>
      <c r="R50" s="35"/>
      <c r="S50" s="35"/>
      <c r="T50" s="5"/>
      <c r="U50" s="5"/>
      <c r="V50" s="35" t="n">
        <f aca="false">K50*5.5017049523</f>
        <v>3300290.27134163</v>
      </c>
      <c r="W50" s="35" t="n">
        <f aca="false">M50*5.5017049523</f>
        <v>102070.833134278</v>
      </c>
      <c r="X50" s="35" t="n">
        <f aca="false">N50*5.1890047538+L50*5.5017049523</f>
        <v>21549020.8707827</v>
      </c>
      <c r="Y50" s="35" t="n">
        <f aca="false">N50*5.1890047538</f>
        <v>16826319.5257357</v>
      </c>
      <c r="Z50" s="35" t="n">
        <f aca="false">L50*5.5017049523</f>
        <v>4722701.34504698</v>
      </c>
      <c r="AA50" s="35"/>
      <c r="AB50" s="35"/>
      <c r="AC50" s="35"/>
      <c r="AD50" s="35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21484230.5731917</v>
      </c>
      <c r="G51" s="97" t="n">
        <v>20595561.1247942</v>
      </c>
      <c r="H51" s="42" t="n">
        <f aca="false">F51-J51</f>
        <v>20842551.3942605</v>
      </c>
      <c r="I51" s="42" t="n">
        <f aca="false">G51-K51</f>
        <v>19973132.321231</v>
      </c>
      <c r="J51" s="97" t="n">
        <v>641679.178931152</v>
      </c>
      <c r="K51" s="97" t="n">
        <v>622428.803563218</v>
      </c>
      <c r="L51" s="42" t="n">
        <f aca="false">H51-I51</f>
        <v>869419.07302957</v>
      </c>
      <c r="M51" s="42" t="n">
        <f aca="false">J51-K51</f>
        <v>19250.3753679347</v>
      </c>
      <c r="N51" s="97" t="n">
        <v>2680700.74248609</v>
      </c>
      <c r="O51" s="7"/>
      <c r="P51" s="7"/>
      <c r="Q51" s="42" t="n">
        <f aca="false">I51*5.5017049523</f>
        <v>109886281.00466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105909.8854954</v>
      </c>
      <c r="X51" s="42" t="n">
        <f aca="false">N51*5.1890047538+L51*5.5017049523</f>
        <v>18693456.1159864</v>
      </c>
      <c r="Y51" s="42" t="n">
        <f aca="false">N51*5.1890047538</f>
        <v>13910168.8962755</v>
      </c>
      <c r="Z51" s="42" t="n">
        <f aca="false">L51*5.5017049523</f>
        <v>4783287.21971086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21808797.0352237</v>
      </c>
      <c r="G52" s="97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97" t="n">
        <v>679316.337737695</v>
      </c>
      <c r="K52" s="97" t="n">
        <v>658936.847605565</v>
      </c>
      <c r="L52" s="42" t="n">
        <f aca="false">H52-I52</f>
        <v>883663.472446114</v>
      </c>
      <c r="M52" s="42" t="n">
        <f aca="false">J52-K52</f>
        <v>20379.4901321309</v>
      </c>
      <c r="N52" s="97" t="n">
        <v>2714321.54907609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3625276.11772448</v>
      </c>
      <c r="W52" s="42" t="n">
        <f aca="false">M52*5.5017049523</f>
        <v>112121.941785294</v>
      </c>
      <c r="X52" s="42" t="n">
        <f aca="false">N52*5.1890047538+L52*5.5017049523</f>
        <v>18946283.124021</v>
      </c>
      <c r="Y52" s="42" t="n">
        <f aca="false">N52*5.1890047538</f>
        <v>14084627.4214976</v>
      </c>
      <c r="Z52" s="42" t="n">
        <f aca="false">L52*5.5017049523</f>
        <v>4861655.7025234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22036624.3915065</v>
      </c>
      <c r="G53" s="97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97" t="n">
        <v>748350.035439109</v>
      </c>
      <c r="K53" s="97" t="n">
        <v>725899.534375936</v>
      </c>
      <c r="L53" s="42" t="n">
        <f aca="false">H53-I53</f>
        <v>892051.136343915</v>
      </c>
      <c r="M53" s="42" t="n">
        <f aca="false">J53-K53</f>
        <v>22450.5010631732</v>
      </c>
      <c r="N53" s="97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123516.032880876</v>
      </c>
      <c r="X53" s="42" t="n">
        <f aca="false">N53*5.1890047538+L53*5.5017049523</f>
        <v>18977132.9237531</v>
      </c>
      <c r="Y53" s="42" t="n">
        <f aca="false">N53*5.1890047538</f>
        <v>14069330.769225</v>
      </c>
      <c r="Z53" s="42" t="n">
        <f aca="false">L53*5.5017049523</f>
        <v>4907802.15452816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22312165.0157392</v>
      </c>
      <c r="G54" s="95" t="n">
        <v>21385165.3413883</v>
      </c>
      <c r="H54" s="35" t="n">
        <f aca="false">F54-J54</f>
        <v>21508499.0556013</v>
      </c>
      <c r="I54" s="35" t="n">
        <f aca="false">G54-K54</f>
        <v>20605609.3600545</v>
      </c>
      <c r="J54" s="95" t="n">
        <v>803665.960137909</v>
      </c>
      <c r="K54" s="95" t="n">
        <v>779555.981333771</v>
      </c>
      <c r="L54" s="35" t="n">
        <f aca="false">H54-I54</f>
        <v>902889.695546839</v>
      </c>
      <c r="M54" s="35" t="n">
        <f aca="false">J54-K54</f>
        <v>24109.9788041374</v>
      </c>
      <c r="N54" s="95" t="n">
        <v>3274685.56819534</v>
      </c>
      <c r="O54" s="5"/>
      <c r="P54" s="5"/>
      <c r="Q54" s="35" t="n">
        <f aca="false">I54*5.5017049523</f>
        <v>113365983.061371</v>
      </c>
      <c r="R54" s="35"/>
      <c r="S54" s="35"/>
      <c r="T54" s="5"/>
      <c r="U54" s="5"/>
      <c r="V54" s="35" t="n">
        <f aca="false">K54*5.5017049523</f>
        <v>4288887.0030991</v>
      </c>
      <c r="W54" s="35" t="n">
        <f aca="false">M54*5.5017049523</f>
        <v>132645.989786571</v>
      </c>
      <c r="X54" s="35" t="n">
        <f aca="false">N54*5.1890047538+L54*5.5017049523</f>
        <v>21959791.6899366</v>
      </c>
      <c r="Y54" s="35" t="n">
        <f aca="false">N54*5.1890047538</f>
        <v>16992358.9805659</v>
      </c>
      <c r="Z54" s="35" t="n">
        <f aca="false">L54*5.5017049523</f>
        <v>4967432.70937069</v>
      </c>
      <c r="AA54" s="35"/>
      <c r="AB54" s="35"/>
      <c r="AC54" s="35"/>
      <c r="AD54" s="35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22509226.8162611</v>
      </c>
      <c r="G55" s="97" t="n">
        <v>21572139.326135</v>
      </c>
      <c r="H55" s="42" t="n">
        <f aca="false">F55-J55</f>
        <v>21612818.4414362</v>
      </c>
      <c r="I55" s="42" t="n">
        <f aca="false">G55-K55</f>
        <v>20702623.2025548</v>
      </c>
      <c r="J55" s="97" t="n">
        <v>896408.374824914</v>
      </c>
      <c r="K55" s="97" t="n">
        <v>869516.123580167</v>
      </c>
      <c r="L55" s="42" t="n">
        <f aca="false">H55-I55</f>
        <v>910195.238881428</v>
      </c>
      <c r="M55" s="42" t="n">
        <f aca="false">J55-K55</f>
        <v>26892.2512447475</v>
      </c>
      <c r="N55" s="97" t="n">
        <v>2730250.30388069</v>
      </c>
      <c r="O55" s="7"/>
      <c r="P55" s="7"/>
      <c r="Q55" s="42" t="n">
        <f aca="false">I55*5.5017049523</f>
        <v>113899724.599097</v>
      </c>
      <c r="R55" s="42"/>
      <c r="S55" s="42"/>
      <c r="T55" s="7"/>
      <c r="U55" s="7"/>
      <c r="V55" s="42" t="n">
        <f aca="false">K55*5.5017049523</f>
        <v>4783821.1632057</v>
      </c>
      <c r="W55" s="42" t="n">
        <f aca="false">M55*5.5017049523</f>
        <v>147953.231851723</v>
      </c>
      <c r="X55" s="42" t="n">
        <f aca="false">N55*5.1890047538+L55*5.5017049523</f>
        <v>19174907.4592146</v>
      </c>
      <c r="Y55" s="42" t="n">
        <f aca="false">N55*5.1890047538</f>
        <v>14167281.8059008</v>
      </c>
      <c r="Z55" s="42" t="n">
        <f aca="false">L55*5.5017049523</f>
        <v>5007625.65331383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22768688.8014083</v>
      </c>
      <c r="G56" s="97" t="n">
        <v>21820071.3107151</v>
      </c>
      <c r="H56" s="42" t="n">
        <f aca="false">F56-J56</f>
        <v>21818484.5765138</v>
      </c>
      <c r="I56" s="42" t="n">
        <f aca="false">G56-K56</f>
        <v>20898373.2125674</v>
      </c>
      <c r="J56" s="97" t="n">
        <v>950204.22489451</v>
      </c>
      <c r="K56" s="97" t="n">
        <v>921698.098147674</v>
      </c>
      <c r="L56" s="42" t="n">
        <f aca="false">H56-I56</f>
        <v>920111.363946382</v>
      </c>
      <c r="M56" s="42" t="n">
        <f aca="false">J56-K56</f>
        <v>28506.1267468353</v>
      </c>
      <c r="N56" s="97" t="n">
        <v>2795082.64709948</v>
      </c>
      <c r="O56" s="7"/>
      <c r="P56" s="7"/>
      <c r="Q56" s="42" t="n">
        <f aca="false">I56*5.5017049523</f>
        <v>114976683.398596</v>
      </c>
      <c r="R56" s="42"/>
      <c r="S56" s="42"/>
      <c r="T56" s="7"/>
      <c r="U56" s="7"/>
      <c r="V56" s="42" t="n">
        <f aca="false">K56*5.5017049523</f>
        <v>5070910.99110455</v>
      </c>
      <c r="W56" s="42" t="n">
        <f aca="false">M56*5.5017049523</f>
        <v>156832.298693955</v>
      </c>
      <c r="X56" s="42" t="n">
        <f aca="false">N56*5.1890047538+L56*5.5017049523</f>
        <v>19565878.3907544</v>
      </c>
      <c r="Y56" s="42" t="n">
        <f aca="false">N56*5.1890047538</f>
        <v>14503697.1430631</v>
      </c>
      <c r="Z56" s="42" t="n">
        <f aca="false">L56*5.5017049523</f>
        <v>5062181.24769132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23024937.3951935</v>
      </c>
      <c r="G57" s="97" t="n">
        <v>22064411.6690807</v>
      </c>
      <c r="H57" s="42" t="n">
        <f aca="false">F57-J57</f>
        <v>21981400.4939403</v>
      </c>
      <c r="I57" s="42" t="n">
        <f aca="false">G57-K57</f>
        <v>21052180.8748651</v>
      </c>
      <c r="J57" s="97" t="n">
        <v>1043536.90125321</v>
      </c>
      <c r="K57" s="97" t="n">
        <v>1012230.79421562</v>
      </c>
      <c r="L57" s="42" t="n">
        <f aca="false">H57-I57</f>
        <v>929219.619075246</v>
      </c>
      <c r="M57" s="42" t="n">
        <f aca="false">J57-K57</f>
        <v>31306.1070375964</v>
      </c>
      <c r="N57" s="97" t="n">
        <v>2746801.90259439</v>
      </c>
      <c r="O57" s="7"/>
      <c r="P57" s="7"/>
      <c r="Q57" s="42" t="n">
        <f aca="false">I57*5.5017049523</f>
        <v>115822887.77596</v>
      </c>
      <c r="R57" s="42"/>
      <c r="S57" s="42"/>
      <c r="T57" s="7"/>
      <c r="U57" s="7"/>
      <c r="V57" s="42" t="n">
        <f aca="false">K57*5.5017049523</f>
        <v>5568995.17340662</v>
      </c>
      <c r="W57" s="42" t="n">
        <f aca="false">M57*5.5017049523</f>
        <v>172236.964125978</v>
      </c>
      <c r="X57" s="42" t="n">
        <f aca="false">N57*5.1890047538+L57*5.5017049523</f>
        <v>19365460.3103498</v>
      </c>
      <c r="Y57" s="42" t="n">
        <f aca="false">N57*5.1890047538</f>
        <v>14253168.1303092</v>
      </c>
      <c r="Z57" s="42" t="n">
        <f aca="false">L57*5.5017049523</f>
        <v>5112292.1800406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23215095.5827931</v>
      </c>
      <c r="G58" s="95" t="n">
        <v>22245923.5394532</v>
      </c>
      <c r="H58" s="35" t="n">
        <f aca="false">F58-J58</f>
        <v>22058876.8673249</v>
      </c>
      <c r="I58" s="35" t="n">
        <f aca="false">G58-K58</f>
        <v>21124391.385449</v>
      </c>
      <c r="J58" s="95" t="n">
        <v>1156218.7154682</v>
      </c>
      <c r="K58" s="95" t="n">
        <v>1121532.15400416</v>
      </c>
      <c r="L58" s="35" t="n">
        <f aca="false">H58-I58</f>
        <v>934485.481875885</v>
      </c>
      <c r="M58" s="35" t="n">
        <f aca="false">J58-K58</f>
        <v>34686.5614640464</v>
      </c>
      <c r="N58" s="95" t="n">
        <v>3334452.57354773</v>
      </c>
      <c r="O58" s="5"/>
      <c r="P58" s="5"/>
      <c r="Q58" s="35" t="n">
        <f aca="false">I58*5.5017049523</f>
        <v>116220168.699648</v>
      </c>
      <c r="R58" s="35"/>
      <c r="S58" s="35"/>
      <c r="T58" s="5"/>
      <c r="U58" s="5"/>
      <c r="V58" s="35" t="n">
        <f aca="false">K58*5.5017049523</f>
        <v>6170339.00584836</v>
      </c>
      <c r="W58" s="35" t="n">
        <f aca="false">M58*5.5017049523</f>
        <v>190835.226985002</v>
      </c>
      <c r="X58" s="35" t="n">
        <f aca="false">N58*5.1890047538+L58*5.5017049523</f>
        <v>22443753.6589488</v>
      </c>
      <c r="Y58" s="35" t="n">
        <f aca="false">N58*5.1890047538</f>
        <v>17302490.2554598</v>
      </c>
      <c r="Z58" s="35" t="n">
        <f aca="false">L58*5.5017049523</f>
        <v>5141263.40348901</v>
      </c>
      <c r="AA58" s="35"/>
      <c r="AB58" s="35"/>
      <c r="AC58" s="35"/>
      <c r="AD58" s="35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23395138.9957356</v>
      </c>
      <c r="G59" s="97" t="n">
        <v>22416976.9377186</v>
      </c>
      <c r="H59" s="42" t="n">
        <f aca="false">F59-J59</f>
        <v>22166168.3481431</v>
      </c>
      <c r="I59" s="42" t="n">
        <f aca="false">G59-K59</f>
        <v>21224875.4095539</v>
      </c>
      <c r="J59" s="97" t="n">
        <v>1228970.64759243</v>
      </c>
      <c r="K59" s="97" t="n">
        <v>1192101.52816466</v>
      </c>
      <c r="L59" s="42" t="n">
        <f aca="false">H59-I59</f>
        <v>941292.938589204</v>
      </c>
      <c r="M59" s="42" t="n">
        <f aca="false">J59-K59</f>
        <v>36869.1194277729</v>
      </c>
      <c r="N59" s="97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6558590.88114789</v>
      </c>
      <c r="W59" s="42" t="n">
        <f aca="false">M59*5.5017049523</f>
        <v>202843.016942718</v>
      </c>
      <c r="X59" s="42" t="n">
        <f aca="false">N59*5.1890047538+L59*5.5017049523</f>
        <v>19372681.8759088</v>
      </c>
      <c r="Y59" s="42" t="n">
        <f aca="false">N59*5.1890047538</f>
        <v>14193965.8541076</v>
      </c>
      <c r="Z59" s="42" t="n">
        <f aca="false">L59*5.5017049523</f>
        <v>5178716.02180124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23437347.5144188</v>
      </c>
      <c r="G60" s="97" t="n">
        <v>22456412.6598917</v>
      </c>
      <c r="H60" s="42" t="n">
        <f aca="false">F60-J60</f>
        <v>22171181.4091028</v>
      </c>
      <c r="I60" s="42" t="n">
        <f aca="false">G60-K60</f>
        <v>21228231.5377351</v>
      </c>
      <c r="J60" s="97" t="n">
        <v>1266166.105316</v>
      </c>
      <c r="K60" s="97" t="n">
        <v>1228181.12215652</v>
      </c>
      <c r="L60" s="42" t="n">
        <f aca="false">H60-I60</f>
        <v>942949.871367641</v>
      </c>
      <c r="M60" s="42" t="n">
        <f aca="false">J60-K60</f>
        <v>37984.9831594804</v>
      </c>
      <c r="N60" s="97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6757090.16208992</v>
      </c>
      <c r="W60" s="42" t="n">
        <f aca="false">M60*5.5017049523</f>
        <v>208982.169961545</v>
      </c>
      <c r="X60" s="42" t="n">
        <f aca="false">N60*5.1890047538+L60*5.5017049523</f>
        <v>19347560.4588745</v>
      </c>
      <c r="Y60" s="42" t="n">
        <f aca="false">N60*5.1890047538</f>
        <v>14159728.4818005</v>
      </c>
      <c r="Z60" s="42" t="n">
        <f aca="false">L60*5.5017049523</f>
        <v>5187831.977074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23517384.5217153</v>
      </c>
      <c r="G61" s="97" t="n">
        <v>22531734.2953275</v>
      </c>
      <c r="H61" s="42" t="n">
        <f aca="false">F61-J61</f>
        <v>22203999.5046581</v>
      </c>
      <c r="I61" s="42" t="n">
        <f aca="false">G61-K61</f>
        <v>21257750.8287819</v>
      </c>
      <c r="J61" s="97" t="n">
        <v>1313385.0170573</v>
      </c>
      <c r="K61" s="97" t="n">
        <v>1273983.46654558</v>
      </c>
      <c r="L61" s="42" t="n">
        <f aca="false">H61-I61</f>
        <v>946248.675876133</v>
      </c>
      <c r="M61" s="42" t="n">
        <f aca="false">J61-K61</f>
        <v>39401.5505117192</v>
      </c>
      <c r="N61" s="97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7009081.14704212</v>
      </c>
      <c r="W61" s="42" t="n">
        <f aca="false">M61*5.5017049523</f>
        <v>216775.705578624</v>
      </c>
      <c r="X61" s="42" t="n">
        <f aca="false">N61*5.1890047538+L61*5.5017049523</f>
        <v>19159633.9772735</v>
      </c>
      <c r="Y61" s="42" t="n">
        <f aca="false">N61*5.1890047538</f>
        <v>13953652.9510985</v>
      </c>
      <c r="Z61" s="42" t="n">
        <f aca="false">L61*5.5017049523</f>
        <v>5205981.02617504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23691480.5147474</v>
      </c>
      <c r="G62" s="95" t="n">
        <v>22697740.5014345</v>
      </c>
      <c r="H62" s="35" t="n">
        <f aca="false">F62-J62</f>
        <v>22306069.6925603</v>
      </c>
      <c r="I62" s="35" t="n">
        <f aca="false">G62-K62</f>
        <v>21353892.003913</v>
      </c>
      <c r="J62" s="95" t="n">
        <v>1385410.82218714</v>
      </c>
      <c r="K62" s="95" t="n">
        <v>1343848.49752152</v>
      </c>
      <c r="L62" s="35" t="n">
        <f aca="false">H62-I62</f>
        <v>952177.688647348</v>
      </c>
      <c r="M62" s="35" t="n">
        <f aca="false">J62-K62</f>
        <v>41562.3246656142</v>
      </c>
      <c r="N62" s="95" t="n">
        <v>3238413.27107492</v>
      </c>
      <c r="O62" s="5"/>
      <c r="P62" s="5"/>
      <c r="Q62" s="35" t="n">
        <f aca="false">I62*5.5017049523</f>
        <v>117482813.388807</v>
      </c>
      <c r="R62" s="35"/>
      <c r="S62" s="35"/>
      <c r="T62" s="5"/>
      <c r="U62" s="5"/>
      <c r="V62" s="35" t="n">
        <f aca="false">K62*5.5017049523</f>
        <v>7393457.93395508</v>
      </c>
      <c r="W62" s="35" t="n">
        <f aca="false">M62*5.5017049523</f>
        <v>228663.64744191</v>
      </c>
      <c r="X62" s="35" t="n">
        <f aca="false">N62*5.1890047538+L62*5.5017049523</f>
        <v>22042742.5634775</v>
      </c>
      <c r="Y62" s="35" t="n">
        <f aca="false">N62*5.1890047538</f>
        <v>16804141.8583768</v>
      </c>
      <c r="Z62" s="35" t="n">
        <f aca="false">L62*5.5017049523</f>
        <v>5238600.70510068</v>
      </c>
      <c r="AA62" s="35"/>
      <c r="AB62" s="35"/>
      <c r="AC62" s="35"/>
      <c r="AD62" s="35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23788864.1382716</v>
      </c>
      <c r="G63" s="97" t="n">
        <v>22790085.9753129</v>
      </c>
      <c r="H63" s="42" t="n">
        <f aca="false">F63-J63</f>
        <v>22348759.5458316</v>
      </c>
      <c r="I63" s="42" t="n">
        <f aca="false">G63-K63</f>
        <v>21393184.5206461</v>
      </c>
      <c r="J63" s="97" t="n">
        <v>1440104.59244001</v>
      </c>
      <c r="K63" s="97" t="n">
        <v>1396901.45466681</v>
      </c>
      <c r="L63" s="42" t="n">
        <f aca="false">H63-I63</f>
        <v>955575.025185589</v>
      </c>
      <c r="M63" s="42" t="n">
        <f aca="false">J63-K63</f>
        <v>43203.1377732004</v>
      </c>
      <c r="N63" s="97" t="n">
        <v>2659292.10664834</v>
      </c>
      <c r="O63" s="7"/>
      <c r="P63" s="7"/>
      <c r="Q63" s="42" t="n">
        <f aca="false">I63*5.5017049523</f>
        <v>117698989.222706</v>
      </c>
      <c r="R63" s="42"/>
      <c r="S63" s="42"/>
      <c r="T63" s="7"/>
      <c r="U63" s="7"/>
      <c r="V63" s="42" t="n">
        <f aca="false">K63*5.5017049523</f>
        <v>7685339.65101547</v>
      </c>
      <c r="W63" s="42" t="n">
        <f aca="false">M63*5.5017049523</f>
        <v>237690.917041716</v>
      </c>
      <c r="X63" s="42" t="n">
        <f aca="false">N63*5.1890047538+L63*5.5017049523</f>
        <v>19056371.2314988</v>
      </c>
      <c r="Y63" s="42" t="n">
        <f aca="false">N63*5.1890047538</f>
        <v>13799079.3831411</v>
      </c>
      <c r="Z63" s="42" t="n">
        <f aca="false">L63*5.5017049523</f>
        <v>5257291.84835775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23945044.3340641</v>
      </c>
      <c r="G64" s="97" t="n">
        <v>22938194.3500053</v>
      </c>
      <c r="H64" s="42" t="n">
        <f aca="false">F64-J64</f>
        <v>22461115.5164759</v>
      </c>
      <c r="I64" s="42" t="n">
        <f aca="false">G64-K64</f>
        <v>21498783.3969446</v>
      </c>
      <c r="J64" s="97" t="n">
        <v>1483928.81758828</v>
      </c>
      <c r="K64" s="97" t="n">
        <v>1439410.95306063</v>
      </c>
      <c r="L64" s="42" t="n">
        <f aca="false">H64-I64</f>
        <v>962332.119531237</v>
      </c>
      <c r="M64" s="42" t="n">
        <f aca="false">J64-K64</f>
        <v>44517.8645276486</v>
      </c>
      <c r="N64" s="97" t="n">
        <v>2587079.9344034</v>
      </c>
      <c r="O64" s="7"/>
      <c r="P64" s="7"/>
      <c r="Q64" s="42" t="n">
        <f aca="false">I64*5.5017049523</f>
        <v>118279963.083395</v>
      </c>
      <c r="R64" s="42"/>
      <c r="S64" s="42"/>
      <c r="T64" s="7"/>
      <c r="U64" s="7"/>
      <c r="V64" s="42" t="n">
        <f aca="false">K64*5.5017049523</f>
        <v>7919214.36884855</v>
      </c>
      <c r="W64" s="42" t="n">
        <f aca="false">M64*5.5017049523</f>
        <v>244924.155737585</v>
      </c>
      <c r="X64" s="42" t="n">
        <f aca="false">N64*5.1890047538+L64*5.5017049523</f>
        <v>18718837.4658622</v>
      </c>
      <c r="Y64" s="42" t="n">
        <f aca="false">N64*5.1890047538</f>
        <v>13424370.0780798</v>
      </c>
      <c r="Z64" s="42" t="n">
        <f aca="false">L64*5.5017049523</f>
        <v>5294467.38778236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24120965.7849649</v>
      </c>
      <c r="G65" s="97" t="n">
        <v>23106390.270639</v>
      </c>
      <c r="H65" s="42" t="n">
        <f aca="false">F65-J65</f>
        <v>22520458.9224617</v>
      </c>
      <c r="I65" s="42" t="n">
        <f aca="false">G65-K65</f>
        <v>21553898.6140109</v>
      </c>
      <c r="J65" s="97" t="n">
        <v>1600506.8625032</v>
      </c>
      <c r="K65" s="97" t="n">
        <v>1552491.65662811</v>
      </c>
      <c r="L65" s="42" t="n">
        <f aca="false">H65-I65</f>
        <v>966560.30845077</v>
      </c>
      <c r="M65" s="42" t="n">
        <f aca="false">J65-K65</f>
        <v>48015.2058750957</v>
      </c>
      <c r="N65" s="97" t="n">
        <v>2611741.83323118</v>
      </c>
      <c r="O65" s="7"/>
      <c r="P65" s="7"/>
      <c r="Q65" s="42" t="n">
        <f aca="false">I65*5.5017049523</f>
        <v>118583190.746076</v>
      </c>
      <c r="R65" s="42"/>
      <c r="S65" s="42"/>
      <c r="T65" s="7"/>
      <c r="U65" s="7"/>
      <c r="V65" s="42" t="n">
        <f aca="false">K65*5.5017049523</f>
        <v>8541351.03567529</v>
      </c>
      <c r="W65" s="42" t="n">
        <f aca="false">M65*5.5017049523</f>
        <v>264165.495948718</v>
      </c>
      <c r="X65" s="42" t="n">
        <f aca="false">N65*5.1890047538+L65*5.5017049523</f>
        <v>18870070.4240351</v>
      </c>
      <c r="Y65" s="42" t="n">
        <f aca="false">N65*5.1890047538</f>
        <v>13552340.7883349</v>
      </c>
      <c r="Z65" s="42" t="n">
        <f aca="false">L65*5.5017049523</f>
        <v>5317729.63570022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24291549.2440202</v>
      </c>
      <c r="G66" s="95" t="n">
        <v>23267807.3562661</v>
      </c>
      <c r="H66" s="35" t="n">
        <f aca="false">F66-J66</f>
        <v>22642672.8403585</v>
      </c>
      <c r="I66" s="35" t="n">
        <f aca="false">G66-K66</f>
        <v>21668397.2447142</v>
      </c>
      <c r="J66" s="95" t="n">
        <v>1648876.40366176</v>
      </c>
      <c r="K66" s="95" t="n">
        <v>1599410.11155191</v>
      </c>
      <c r="L66" s="35" t="n">
        <f aca="false">H66-I66</f>
        <v>974275.595644269</v>
      </c>
      <c r="M66" s="35" t="n">
        <f aca="false">J66-K66</f>
        <v>49466.2921098527</v>
      </c>
      <c r="N66" s="95" t="n">
        <v>3172186.23481454</v>
      </c>
      <c r="O66" s="5"/>
      <c r="P66" s="5"/>
      <c r="Q66" s="35" t="n">
        <f aca="false">I66*5.5017049523</f>
        <v>119213128.429648</v>
      </c>
      <c r="R66" s="35"/>
      <c r="S66" s="35"/>
      <c r="T66" s="5"/>
      <c r="U66" s="5"/>
      <c r="V66" s="35" t="n">
        <f aca="false">K66*5.5017049523</f>
        <v>8799482.53148382</v>
      </c>
      <c r="W66" s="35" t="n">
        <f aca="false">M66*5.5017049523</f>
        <v>272148.944272695</v>
      </c>
      <c r="X66" s="35" t="n">
        <f aca="false">N66*5.1890047538+L66*5.5017049523</f>
        <v>21820666.3218527</v>
      </c>
      <c r="Y66" s="35" t="n">
        <f aca="false">N66*5.1890047538</f>
        <v>16460489.4523916</v>
      </c>
      <c r="Z66" s="35" t="n">
        <f aca="false">L66*5.5017049523</f>
        <v>5360176.86946111</v>
      </c>
      <c r="AA66" s="35"/>
      <c r="AB66" s="35"/>
      <c r="AC66" s="35"/>
      <c r="AD66" s="35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24494829.2527323</v>
      </c>
      <c r="G67" s="97" t="n">
        <v>23461130.3620622</v>
      </c>
      <c r="H67" s="42" t="n">
        <f aca="false">F67-J67</f>
        <v>22764480.1296307</v>
      </c>
      <c r="I67" s="42" t="n">
        <f aca="false">G67-K67</f>
        <v>21782691.7126537</v>
      </c>
      <c r="J67" s="97" t="n">
        <v>1730349.12310152</v>
      </c>
      <c r="K67" s="97" t="n">
        <v>1678438.64940848</v>
      </c>
      <c r="L67" s="42" t="n">
        <f aca="false">H67-I67</f>
        <v>981788.416977041</v>
      </c>
      <c r="M67" s="42" t="n">
        <f aca="false">J67-K67</f>
        <v>51910.4736930453</v>
      </c>
      <c r="N67" s="97" t="n">
        <v>2631343.85514276</v>
      </c>
      <c r="O67" s="7"/>
      <c r="P67" s="7"/>
      <c r="Q67" s="42" t="n">
        <f aca="false">I67*5.5017049523</f>
        <v>119841942.869931</v>
      </c>
      <c r="R67" s="42"/>
      <c r="S67" s="42"/>
      <c r="T67" s="7"/>
      <c r="U67" s="7"/>
      <c r="V67" s="42" t="n">
        <f aca="false">K67*5.5017049523</f>
        <v>9234274.22958234</v>
      </c>
      <c r="W67" s="42" t="n">
        <f aca="false">M67*5.5017049523</f>
        <v>285596.110193266</v>
      </c>
      <c r="X67" s="42" t="n">
        <f aca="false">N67*5.1890047538+L67*5.5017049523</f>
        <v>19055565.9690116</v>
      </c>
      <c r="Y67" s="42" t="n">
        <f aca="false">N67*5.1890047538</f>
        <v>13654055.7732182</v>
      </c>
      <c r="Z67" s="42" t="n">
        <f aca="false">L67*5.5017049523</f>
        <v>5401510.19579336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24638055.1219573</v>
      </c>
      <c r="G68" s="97" t="n">
        <v>23596970.8855736</v>
      </c>
      <c r="H68" s="42" t="n">
        <f aca="false">F68-J68</f>
        <v>22856000.2008912</v>
      </c>
      <c r="I68" s="42" t="n">
        <f aca="false">G68-K68</f>
        <v>21868377.6121395</v>
      </c>
      <c r="J68" s="97" t="n">
        <v>1782054.92106607</v>
      </c>
      <c r="K68" s="97" t="n">
        <v>1728593.27343409</v>
      </c>
      <c r="L68" s="42" t="n">
        <f aca="false">H68-I68</f>
        <v>987622.588751756</v>
      </c>
      <c r="M68" s="42" t="n">
        <f aca="false">J68-K68</f>
        <v>53461.6476319823</v>
      </c>
      <c r="N68" s="97" t="n">
        <v>2630404.15697475</v>
      </c>
      <c r="O68" s="7"/>
      <c r="P68" s="7"/>
      <c r="Q68" s="42" t="n">
        <f aca="false">I68*5.5017049523</f>
        <v>120313361.407474</v>
      </c>
      <c r="R68" s="42"/>
      <c r="S68" s="42"/>
      <c r="T68" s="7"/>
      <c r="U68" s="7"/>
      <c r="V68" s="42" t="n">
        <f aca="false">K68*5.5017049523</f>
        <v>9510210.17296482</v>
      </c>
      <c r="W68" s="42" t="n">
        <f aca="false">M68*5.5017049523</f>
        <v>294130.211534995</v>
      </c>
      <c r="X68" s="42" t="n">
        <f aca="false">N68*5.1890047538+L68*5.5017049523</f>
        <v>19082787.7624961</v>
      </c>
      <c r="Y68" s="42" t="n">
        <f aca="false">N68*5.1890047538</f>
        <v>13649179.6749572</v>
      </c>
      <c r="Z68" s="42" t="n">
        <f aca="false">L68*5.5017049523</f>
        <v>5433608.08753888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24755945.200531</v>
      </c>
      <c r="G69" s="97" t="n">
        <v>23709173.7706409</v>
      </c>
      <c r="H69" s="42" t="n">
        <f aca="false">F69-J69</f>
        <v>22870581.9056945</v>
      </c>
      <c r="I69" s="42" t="n">
        <f aca="false">G69-K69</f>
        <v>21880371.3746495</v>
      </c>
      <c r="J69" s="97" t="n">
        <v>1885363.29483653</v>
      </c>
      <c r="K69" s="97" t="n">
        <v>1828802.39599143</v>
      </c>
      <c r="L69" s="42" t="n">
        <f aca="false">H69-I69</f>
        <v>990210.531045001</v>
      </c>
      <c r="M69" s="42" t="n">
        <f aca="false">J69-K69</f>
        <v>56560.8988450961</v>
      </c>
      <c r="N69" s="97" t="n">
        <v>2591096.00810784</v>
      </c>
      <c r="O69" s="7"/>
      <c r="P69" s="7"/>
      <c r="Q69" s="42" t="n">
        <f aca="false">I69*5.5017049523</f>
        <v>120379347.550072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311181.377282605</v>
      </c>
      <c r="X69" s="42" t="n">
        <f aca="false">N69*5.1890047538+L69*5.5017049523</f>
        <v>18893055.6860937</v>
      </c>
      <c r="Y69" s="42" t="n">
        <f aca="false">N69*5.1890047538</f>
        <v>13445209.5036238</v>
      </c>
      <c r="Z69" s="42" t="n">
        <f aca="false">L69*5.5017049523</f>
        <v>5447846.1824699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24954835.345006</v>
      </c>
      <c r="G70" s="95" t="n">
        <v>23898828.3059639</v>
      </c>
      <c r="H70" s="35" t="n">
        <f aca="false">F70-J70</f>
        <v>22994270.995413</v>
      </c>
      <c r="I70" s="35" t="n">
        <f aca="false">G70-K70</f>
        <v>21997080.8868586</v>
      </c>
      <c r="J70" s="95" t="n">
        <v>1960564.34959309</v>
      </c>
      <c r="K70" s="95" t="n">
        <v>1901747.4191053</v>
      </c>
      <c r="L70" s="35" t="n">
        <f aca="false">H70-I70</f>
        <v>997190.108554345</v>
      </c>
      <c r="M70" s="35" t="n">
        <f aca="false">J70-K70</f>
        <v>58816.9304877929</v>
      </c>
      <c r="N70" s="95" t="n">
        <v>3152436.47166032</v>
      </c>
      <c r="O70" s="5"/>
      <c r="P70" s="5"/>
      <c r="Q70" s="35" t="n">
        <f aca="false">I70*5.5017049523</f>
        <v>121021448.851374</v>
      </c>
      <c r="R70" s="35"/>
      <c r="S70" s="35"/>
      <c r="T70" s="5"/>
      <c r="U70" s="5"/>
      <c r="V70" s="35" t="n">
        <f aca="false">K70*5.5017049523</f>
        <v>10462853.1937154</v>
      </c>
      <c r="W70" s="35" t="n">
        <f aca="false">M70*5.5017049523</f>
        <v>323593.397743775</v>
      </c>
      <c r="X70" s="35" t="n">
        <f aca="false">N70*5.1890047538+L70*5.5017049523</f>
        <v>21844253.5961159</v>
      </c>
      <c r="Y70" s="35" t="n">
        <f aca="false">N70*5.1890047538</f>
        <v>16358007.8374979</v>
      </c>
      <c r="Z70" s="35" t="n">
        <f aca="false">L70*5.5017049523</f>
        <v>5486245.75861801</v>
      </c>
      <c r="AA70" s="35"/>
      <c r="AB70" s="35"/>
      <c r="AC70" s="35"/>
      <c r="AD70" s="35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25094922.8841001</v>
      </c>
      <c r="G71" s="97" t="n">
        <v>24031958.7332504</v>
      </c>
      <c r="H71" s="42" t="n">
        <f aca="false">F71-J71</f>
        <v>23068750.1430441</v>
      </c>
      <c r="I71" s="42" t="n">
        <f aca="false">G71-K71</f>
        <v>22066571.1744261</v>
      </c>
      <c r="J71" s="97" t="n">
        <v>2026172.74105597</v>
      </c>
      <c r="K71" s="97" t="n">
        <v>1965387.55882429</v>
      </c>
      <c r="L71" s="42" t="n">
        <f aca="false">H71-I71</f>
        <v>1002178.96861806</v>
      </c>
      <c r="M71" s="42" t="n">
        <f aca="false">J71-K71</f>
        <v>60785.1822316793</v>
      </c>
      <c r="N71" s="97" t="n">
        <v>2578881.85317229</v>
      </c>
      <c r="O71" s="7"/>
      <c r="P71" s="7"/>
      <c r="Q71" s="42" t="n">
        <f aca="false">I71*5.5017049523</f>
        <v>121403763.91062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334422.138110488</v>
      </c>
      <c r="X71" s="42" t="n">
        <f aca="false">N71*5.1890047538+L71*5.5017049523</f>
        <v>18895523.1903365</v>
      </c>
      <c r="Y71" s="42" t="n">
        <f aca="false">N71*5.1890047538</f>
        <v>13381830.1955996</v>
      </c>
      <c r="Z71" s="42" t="n">
        <f aca="false">L71*5.5017049523</f>
        <v>5513692.9947369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25250466.9639458</v>
      </c>
      <c r="G72" s="97" t="n">
        <v>24179874.4452339</v>
      </c>
      <c r="H72" s="42" t="n">
        <f aca="false">F72-J72</f>
        <v>23155004.4404706</v>
      </c>
      <c r="I72" s="42" t="n">
        <f aca="false">G72-K72</f>
        <v>22147275.7974629</v>
      </c>
      <c r="J72" s="97" t="n">
        <v>2095462.52347526</v>
      </c>
      <c r="K72" s="97" t="n">
        <v>2032598.647771</v>
      </c>
      <c r="L72" s="42" t="n">
        <f aca="false">H72-I72</f>
        <v>1007728.64300761</v>
      </c>
      <c r="M72" s="42" t="n">
        <f aca="false">J72-K72</f>
        <v>62863.8757042577</v>
      </c>
      <c r="N72" s="97" t="n">
        <v>2579901.36615696</v>
      </c>
      <c r="O72" s="7"/>
      <c r="P72" s="7"/>
      <c r="Q72" s="42" t="n">
        <f aca="false">I72*5.5017049523</f>
        <v>121847776.934856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345858.496282886</v>
      </c>
      <c r="X72" s="42" t="n">
        <f aca="false">N72*5.1890047538+L72*5.5017049523</f>
        <v>18931346.1191331</v>
      </c>
      <c r="Y72" s="42" t="n">
        <f aca="false">N72*5.1890047538</f>
        <v>13387120.4533236</v>
      </c>
      <c r="Z72" s="42" t="n">
        <f aca="false">L72*5.5017049523</f>
        <v>5544225.66580951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25347911.9811962</v>
      </c>
      <c r="G73" s="97" t="n">
        <v>24273503.64692</v>
      </c>
      <c r="H73" s="42" t="n">
        <f aca="false">F73-J73</f>
        <v>23165798.4290743</v>
      </c>
      <c r="I73" s="42" t="n">
        <f aca="false">G73-K73</f>
        <v>22156853.5013618</v>
      </c>
      <c r="J73" s="97" t="n">
        <v>2182113.55212191</v>
      </c>
      <c r="K73" s="97" t="n">
        <v>2116650.14555825</v>
      </c>
      <c r="L73" s="42" t="n">
        <f aca="false">H73-I73</f>
        <v>1008944.92771251</v>
      </c>
      <c r="M73" s="42" t="n">
        <f aca="false">J73-K73</f>
        <v>65463.4065636569</v>
      </c>
      <c r="N73" s="97" t="n">
        <v>2556782.08747498</v>
      </c>
      <c r="O73" s="7"/>
      <c r="P73" s="7"/>
      <c r="Q73" s="42" t="n">
        <f aca="false">I73*5.5017049523</f>
        <v>121900470.635828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360160.348085699</v>
      </c>
      <c r="X73" s="42" t="n">
        <f aca="false">N73*5.1890047538+L73*5.5017049523</f>
        <v>18818071.7117323</v>
      </c>
      <c r="Y73" s="42" t="n">
        <f aca="false">N73*5.1890047538</f>
        <v>13267154.4063384</v>
      </c>
      <c r="Z73" s="42" t="n">
        <f aca="false">L73*5.5017049523</f>
        <v>5550917.30539387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25515909.5149809</v>
      </c>
      <c r="G74" s="95" t="n">
        <v>24433797.7617342</v>
      </c>
      <c r="H74" s="35" t="n">
        <f aca="false">F74-J74</f>
        <v>23279813.9287797</v>
      </c>
      <c r="I74" s="35" t="n">
        <f aca="false">G74-K74</f>
        <v>22264785.043119</v>
      </c>
      <c r="J74" s="95" t="n">
        <v>2236095.5862012</v>
      </c>
      <c r="K74" s="95" t="n">
        <v>2169012.71861517</v>
      </c>
      <c r="L74" s="35" t="n">
        <f aca="false">H74-I74</f>
        <v>1015028.88566064</v>
      </c>
      <c r="M74" s="35" t="n">
        <f aca="false">J74-K74</f>
        <v>67082.8675860362</v>
      </c>
      <c r="N74" s="95" t="n">
        <v>3098729.69245496</v>
      </c>
      <c r="O74" s="5"/>
      <c r="P74" s="5"/>
      <c r="Q74" s="35" t="n">
        <f aca="false">I74*5.5017049523</f>
        <v>122494278.133623</v>
      </c>
      <c r="R74" s="35"/>
      <c r="S74" s="35"/>
      <c r="T74" s="5"/>
      <c r="U74" s="5"/>
      <c r="V74" s="35" t="n">
        <f aca="false">K74*5.5017049523</f>
        <v>11933268.0156067</v>
      </c>
      <c r="W74" s="35" t="n">
        <f aca="false">M74*5.5017049523</f>
        <v>369070.144812581</v>
      </c>
      <c r="X74" s="35" t="n">
        <f aca="false">N74*5.1890047538+L74*5.5017049523</f>
        <v>21663712.5518567</v>
      </c>
      <c r="Y74" s="35" t="n">
        <f aca="false">N74*5.1890047538</f>
        <v>16079323.10489</v>
      </c>
      <c r="Z74" s="35" t="n">
        <f aca="false">L74*5.5017049523</f>
        <v>5584389.44696668</v>
      </c>
      <c r="AA74" s="35"/>
      <c r="AB74" s="35"/>
      <c r="AC74" s="35"/>
      <c r="AD74" s="35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25844976.3892016</v>
      </c>
      <c r="G75" s="97" t="n">
        <v>24746181.5118196</v>
      </c>
      <c r="H75" s="42" t="n">
        <f aca="false">F75-J75</f>
        <v>23547299.5077129</v>
      </c>
      <c r="I75" s="42" t="n">
        <f aca="false">G75-K75</f>
        <v>22517434.9367756</v>
      </c>
      <c r="J75" s="97" t="n">
        <v>2297676.88148869</v>
      </c>
      <c r="K75" s="97" t="n">
        <v>2228746.57504403</v>
      </c>
      <c r="L75" s="42" t="n">
        <f aca="false">H75-I75</f>
        <v>1029864.57093732</v>
      </c>
      <c r="M75" s="42" t="n">
        <f aca="false">J75-K75</f>
        <v>68930.3064446612</v>
      </c>
      <c r="N75" s="97" t="n">
        <v>2546954.38180283</v>
      </c>
      <c r="O75" s="7"/>
      <c r="P75" s="7"/>
      <c r="Q75" s="42" t="n">
        <f aca="false">I75*5.5017049523</f>
        <v>123884283.304751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379234.208330149</v>
      </c>
      <c r="X75" s="42" t="n">
        <f aca="false">N75*5.1890047538+L75*5.5017049523</f>
        <v>18882169.4050108</v>
      </c>
      <c r="Y75" s="42" t="n">
        <f aca="false">N75*5.1890047538</f>
        <v>13216158.3948866</v>
      </c>
      <c r="Z75" s="42" t="n">
        <f aca="false">L75*5.5017049523</f>
        <v>5666011.01012417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26123405.3046907</v>
      </c>
      <c r="G76" s="97" t="n">
        <v>25010375.9812367</v>
      </c>
      <c r="H76" s="42" t="n">
        <f aca="false">F76-J76</f>
        <v>23779695.7123204</v>
      </c>
      <c r="I76" s="42" t="n">
        <f aca="false">G76-K76</f>
        <v>22736977.6766375</v>
      </c>
      <c r="J76" s="97" t="n">
        <v>2343709.59237027</v>
      </c>
      <c r="K76" s="97" t="n">
        <v>2273398.30459916</v>
      </c>
      <c r="L76" s="42" t="n">
        <f aca="false">H76-I76</f>
        <v>1042718.03568294</v>
      </c>
      <c r="M76" s="42" t="n">
        <f aca="false">J76-K76</f>
        <v>70311.2877711086</v>
      </c>
      <c r="N76" s="97" t="n">
        <v>2516257.49644901</v>
      </c>
      <c r="O76" s="7"/>
      <c r="P76" s="7"/>
      <c r="Q76" s="42" t="n">
        <f aca="false">I76*5.5017049523</f>
        <v>125092142.683891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386831.960132898</v>
      </c>
      <c r="X76" s="42" t="n">
        <f aca="false">N76*5.1890047538+L76*5.5017049523</f>
        <v>18793599.0916281</v>
      </c>
      <c r="Y76" s="42" t="n">
        <f aca="false">N76*5.1890047538</f>
        <v>13056872.1108588</v>
      </c>
      <c r="Z76" s="42" t="n">
        <f aca="false">L76*5.5017049523</f>
        <v>5736726.98076935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26268730.4257275</v>
      </c>
      <c r="G77" s="97" t="n">
        <v>25148040.6341151</v>
      </c>
      <c r="H77" s="42" t="n">
        <f aca="false">F77-J77</f>
        <v>23877623.0071182</v>
      </c>
      <c r="I77" s="42" t="n">
        <f aca="false">G77-K77</f>
        <v>22828666.4380641</v>
      </c>
      <c r="J77" s="97" t="n">
        <v>2391107.41860926</v>
      </c>
      <c r="K77" s="97" t="n">
        <v>2319374.19605098</v>
      </c>
      <c r="L77" s="42" t="n">
        <f aca="false">H77-I77</f>
        <v>1048956.56905415</v>
      </c>
      <c r="M77" s="42" t="n">
        <f aca="false">J77-K77</f>
        <v>71733.2225582781</v>
      </c>
      <c r="N77" s="97" t="n">
        <v>2495470.20134259</v>
      </c>
      <c r="O77" s="7"/>
      <c r="P77" s="7"/>
      <c r="Q77" s="42" t="n">
        <f aca="false">I77*5.5017049523</f>
        <v>125596587.196702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394655.025793317</v>
      </c>
      <c r="X77" s="42" t="n">
        <f aca="false">N77*5.1890047538+L77*5.5017049523</f>
        <v>18720056.2884458</v>
      </c>
      <c r="Y77" s="42" t="n">
        <f aca="false">N77*5.1890047538</f>
        <v>12949006.7377329</v>
      </c>
      <c r="Z77" s="42" t="n">
        <f aca="false">L77*5.5017049523</f>
        <v>5771049.55071285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26464127.8895021</v>
      </c>
      <c r="G78" s="95" t="n">
        <v>25333566.5059992</v>
      </c>
      <c r="H78" s="35" t="n">
        <f aca="false">F78-J78</f>
        <v>23987942.6051026</v>
      </c>
      <c r="I78" s="35" t="n">
        <f aca="false">G78-K78</f>
        <v>22931666.7801316</v>
      </c>
      <c r="J78" s="95" t="n">
        <v>2476185.28439958</v>
      </c>
      <c r="K78" s="95" t="n">
        <v>2401899.72586759</v>
      </c>
      <c r="L78" s="35" t="n">
        <f aca="false">H78-I78</f>
        <v>1056275.82497095</v>
      </c>
      <c r="M78" s="35" t="n">
        <f aca="false">J78-K78</f>
        <v>74285.558531987</v>
      </c>
      <c r="N78" s="95" t="n">
        <v>3021301.21223056</v>
      </c>
      <c r="O78" s="5"/>
      <c r="P78" s="5"/>
      <c r="Q78" s="35" t="n">
        <f aca="false">I78*5.5017049523</f>
        <v>126163264.688743</v>
      </c>
      <c r="R78" s="35"/>
      <c r="S78" s="35"/>
      <c r="T78" s="5"/>
      <c r="U78" s="5"/>
      <c r="V78" s="35" t="n">
        <f aca="false">K78*5.5017049523</f>
        <v>13214543.6167337</v>
      </c>
      <c r="W78" s="35" t="n">
        <f aca="false">M78*5.5017049523</f>
        <v>408697.225259805</v>
      </c>
      <c r="X78" s="35" t="n">
        <f aca="false">N78*5.1890047538+L78*5.5017049523</f>
        <v>21488864.2901635</v>
      </c>
      <c r="Y78" s="35" t="n">
        <f aca="false">N78*5.1890047538</f>
        <v>15677546.3529261</v>
      </c>
      <c r="Z78" s="35" t="n">
        <f aca="false">L78*5.5017049523</f>
        <v>5811317.93723746</v>
      </c>
      <c r="AA78" s="35"/>
      <c r="AB78" s="35"/>
      <c r="AC78" s="35"/>
      <c r="AD78" s="35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26607256.9195143</v>
      </c>
      <c r="G79" s="97" t="n">
        <v>25470156.888483</v>
      </c>
      <c r="H79" s="42" t="n">
        <f aca="false">F79-J79</f>
        <v>24033227.0695406</v>
      </c>
      <c r="I79" s="42" t="n">
        <f aca="false">G79-K79</f>
        <v>22973347.9340085</v>
      </c>
      <c r="J79" s="97" t="n">
        <v>2574029.84997367</v>
      </c>
      <c r="K79" s="97" t="n">
        <v>2496808.95447446</v>
      </c>
      <c r="L79" s="42" t="n">
        <f aca="false">H79-I79</f>
        <v>1059879.13553207</v>
      </c>
      <c r="M79" s="42" t="n">
        <f aca="false">J79-K79</f>
        <v>77220.8954992099</v>
      </c>
      <c r="N79" s="97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424846.583189044</v>
      </c>
      <c r="X79" s="42" t="n">
        <f aca="false">N79*5.1890047538+L79*5.5017049523</f>
        <v>18633543.2590988</v>
      </c>
      <c r="Y79" s="42" t="n">
        <f aca="false">N79*5.1890047538</f>
        <v>12802400.9703025</v>
      </c>
      <c r="Z79" s="42" t="n">
        <f aca="false">L79*5.5017049523</f>
        <v>5831142.28879625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26723458.4437933</v>
      </c>
      <c r="G80" s="97" t="n">
        <v>25581073.7726816</v>
      </c>
      <c r="H80" s="42" t="n">
        <f aca="false">F80-J80</f>
        <v>24091197.9818238</v>
      </c>
      <c r="I80" s="42" t="n">
        <f aca="false">G80-K80</f>
        <v>23027781.1245712</v>
      </c>
      <c r="J80" s="97" t="n">
        <v>2632260.46196953</v>
      </c>
      <c r="K80" s="97" t="n">
        <v>2553292.64811044</v>
      </c>
      <c r="L80" s="42" t="n">
        <f aca="false">H80-I80</f>
        <v>1063416.85725265</v>
      </c>
      <c r="M80" s="42" t="n">
        <f aca="false">J80-K80</f>
        <v>78967.813859086</v>
      </c>
      <c r="N80" s="97" t="n">
        <v>2445526.17517835</v>
      </c>
      <c r="O80" s="7"/>
      <c r="P80" s="7"/>
      <c r="Q80" s="42" t="n">
        <f aca="false">I80*5.5017049523</f>
        <v>126692057.453534</v>
      </c>
      <c r="R80" s="42"/>
      <c r="S80" s="42"/>
      <c r="T80" s="7"/>
      <c r="U80" s="7"/>
      <c r="V80" s="42" t="n">
        <f aca="false">K80*5.5017049523</f>
        <v>14047462.8067804</v>
      </c>
      <c r="W80" s="42" t="n">
        <f aca="false">M80*5.5017049523</f>
        <v>434457.612580838</v>
      </c>
      <c r="X80" s="42" t="n">
        <f aca="false">N80*5.1890047538+L80*5.5017049523</f>
        <v>18540452.738449</v>
      </c>
      <c r="Y80" s="42" t="n">
        <f aca="false">N80*5.1890047538</f>
        <v>12689846.9485428</v>
      </c>
      <c r="Z80" s="42" t="n">
        <f aca="false">L80*5.5017049523</f>
        <v>5850605.78990623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26888105.4306303</v>
      </c>
      <c r="G81" s="97" t="n">
        <v>25737379.638315</v>
      </c>
      <c r="H81" s="42" t="n">
        <f aca="false">F81-J81</f>
        <v>24220324.1386352</v>
      </c>
      <c r="I81" s="42" t="n">
        <f aca="false">G81-K81</f>
        <v>23149631.7850798</v>
      </c>
      <c r="J81" s="97" t="n">
        <v>2667781.29199501</v>
      </c>
      <c r="K81" s="97" t="n">
        <v>2587747.85323516</v>
      </c>
      <c r="L81" s="42" t="n">
        <f aca="false">H81-I81</f>
        <v>1070692.35355543</v>
      </c>
      <c r="M81" s="42" t="n">
        <f aca="false">J81-K81</f>
        <v>80033.4387598499</v>
      </c>
      <c r="N81" s="97" t="n">
        <v>2423335.11299826</v>
      </c>
      <c r="O81" s="7"/>
      <c r="P81" s="7"/>
      <c r="Q81" s="42" t="n">
        <f aca="false">I81*5.5017049523</f>
        <v>127362443.835895</v>
      </c>
      <c r="R81" s="42"/>
      <c r="S81" s="42"/>
      <c r="T81" s="7"/>
      <c r="U81" s="7"/>
      <c r="V81" s="42" t="n">
        <f aca="false">K81*5.5017049523</f>
        <v>14237025.1794476</v>
      </c>
      <c r="W81" s="42" t="n">
        <f aca="false">M81*5.5017049523</f>
        <v>440320.366374665</v>
      </c>
      <c r="X81" s="42" t="n">
        <f aca="false">N81*5.1890047538+L81*5.5017049523</f>
        <v>18465330.8453441</v>
      </c>
      <c r="Y81" s="42" t="n">
        <f aca="false">N81*5.1890047538</f>
        <v>12574697.4213984</v>
      </c>
      <c r="Z81" s="42" t="n">
        <f aca="false">L81*5.5017049523</f>
        <v>5890633.42394565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27041967.6989326</v>
      </c>
      <c r="G82" s="95" t="n">
        <v>25883463.8660486</v>
      </c>
      <c r="H82" s="35" t="n">
        <f aca="false">F82-J82</f>
        <v>24300650.9948414</v>
      </c>
      <c r="I82" s="35" t="n">
        <f aca="false">G82-K82</f>
        <v>23224386.6630802</v>
      </c>
      <c r="J82" s="95" t="n">
        <v>2741316.70409114</v>
      </c>
      <c r="K82" s="95" t="n">
        <v>2659077.2029684</v>
      </c>
      <c r="L82" s="35" t="n">
        <f aca="false">H82-I82</f>
        <v>1076264.33176125</v>
      </c>
      <c r="M82" s="35" t="n">
        <f aca="false">J82-K82</f>
        <v>82239.5011227345</v>
      </c>
      <c r="N82" s="95" t="n">
        <v>2897387.69240735</v>
      </c>
      <c r="O82" s="5"/>
      <c r="P82" s="5"/>
      <c r="Q82" s="35" t="n">
        <f aca="false">I82*5.5017049523</f>
        <v>127773723.118398</v>
      </c>
      <c r="R82" s="35"/>
      <c r="S82" s="35"/>
      <c r="T82" s="5"/>
      <c r="U82" s="5"/>
      <c r="V82" s="35" t="n">
        <f aca="false">K82*5.5017049523</f>
        <v>14629458.2161193</v>
      </c>
      <c r="W82" s="35" t="n">
        <f aca="false">M82*5.5017049523</f>
        <v>452457.47060163</v>
      </c>
      <c r="X82" s="35" t="n">
        <f aca="false">N82*5.1890047538+L82*5.5017049523</f>
        <v>20955847.3135381</v>
      </c>
      <c r="Y82" s="35" t="n">
        <f aca="false">N82*5.1890047538</f>
        <v>15034558.5095034</v>
      </c>
      <c r="Z82" s="35" t="n">
        <f aca="false">L82*5.5017049523</f>
        <v>5921288.80403471</v>
      </c>
      <c r="AA82" s="35"/>
      <c r="AB82" s="35"/>
      <c r="AC82" s="35"/>
      <c r="AD82" s="35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27171795.8704792</v>
      </c>
      <c r="G83" s="97" t="n">
        <v>26006857.3248094</v>
      </c>
      <c r="H83" s="42" t="n">
        <f aca="false">F83-J83</f>
        <v>24391724.0305041</v>
      </c>
      <c r="I83" s="42" t="n">
        <f aca="false">G83-K83</f>
        <v>23310187.6400335</v>
      </c>
      <c r="J83" s="97" t="n">
        <v>2780071.83997509</v>
      </c>
      <c r="K83" s="97" t="n">
        <v>2696669.68477583</v>
      </c>
      <c r="L83" s="42" t="n">
        <f aca="false">H83-I83</f>
        <v>1081536.39047054</v>
      </c>
      <c r="M83" s="42" t="n">
        <f aca="false">J83-K83</f>
        <v>83402.155199253</v>
      </c>
      <c r="N83" s="97" t="n">
        <v>2409557.47524891</v>
      </c>
      <c r="O83" s="7"/>
      <c r="P83" s="7"/>
      <c r="Q83" s="42" t="n">
        <f aca="false">I83*5.5017049523</f>
        <v>128245774.778215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458854.050292223</v>
      </c>
      <c r="X83" s="42" t="n">
        <f aca="false">N83*5.1890047538+L83*5.5017049523</f>
        <v>18453499.3091653</v>
      </c>
      <c r="Y83" s="42" t="n">
        <f aca="false">N83*5.1890047538</f>
        <v>12503205.1936209</v>
      </c>
      <c r="Z83" s="42" t="n">
        <f aca="false">L83*5.5017049523</f>
        <v>5950294.11554445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27490799.1576004</v>
      </c>
      <c r="G84" s="97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97" t="n">
        <v>2870818.5489593</v>
      </c>
      <c r="K84" s="97" t="n">
        <v>2784693.99249052</v>
      </c>
      <c r="L84" s="42" t="n">
        <f aca="false">H84-I84</f>
        <v>1093754.76052217</v>
      </c>
      <c r="M84" s="42" t="n">
        <f aca="false">J84-K84</f>
        <v>86124.5564687792</v>
      </c>
      <c r="N84" s="97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473831.898838924</v>
      </c>
      <c r="X84" s="42" t="n">
        <f aca="false">N84*5.1890047538+L84*5.5017049523</f>
        <v>18469338.1272691</v>
      </c>
      <c r="Y84" s="42" t="n">
        <f aca="false">N84*5.1890047538</f>
        <v>12451822.1447026</v>
      </c>
      <c r="Z84" s="42" t="n">
        <f aca="false">L84*5.5017049523</f>
        <v>6017515.98256653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27646529.3538629</v>
      </c>
      <c r="G85" s="97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97" t="n">
        <v>2941194.35041161</v>
      </c>
      <c r="K85" s="97" t="n">
        <v>2852958.51989926</v>
      </c>
      <c r="L85" s="42" t="n">
        <f aca="false">H85-I85</f>
        <v>1099996.99297608</v>
      </c>
      <c r="M85" s="42" t="n">
        <f aca="false">J85-K85</f>
        <v>88235.8305123486</v>
      </c>
      <c r="N85" s="97" t="n">
        <v>2379592.88868496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485447.505700092</v>
      </c>
      <c r="X85" s="42" t="n">
        <f aca="false">N85*5.1890047538+L85*5.5017049523</f>
        <v>18399577.7152665</v>
      </c>
      <c r="Y85" s="42" t="n">
        <f aca="false">N85*5.1890047538</f>
        <v>12347718.8114949</v>
      </c>
      <c r="Z85" s="42" t="n">
        <f aca="false">L85*5.5017049523</f>
        <v>6051858.90377159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27699576.9046958</v>
      </c>
      <c r="G86" s="95" t="n">
        <v>26509088.1536057</v>
      </c>
      <c r="H86" s="35" t="n">
        <f aca="false">F86-J86</f>
        <v>24679137.2543505</v>
      </c>
      <c r="I86" s="35" t="n">
        <f aca="false">G86-K86</f>
        <v>23579261.6927707</v>
      </c>
      <c r="J86" s="95" t="n">
        <v>3020439.65034537</v>
      </c>
      <c r="K86" s="95" t="n">
        <v>2929826.460835</v>
      </c>
      <c r="L86" s="35" t="n">
        <f aca="false">H86-I86</f>
        <v>1099875.56157974</v>
      </c>
      <c r="M86" s="35" t="n">
        <f aca="false">J86-K86</f>
        <v>90613.1895103613</v>
      </c>
      <c r="N86" s="95" t="n">
        <v>2895092.95659555</v>
      </c>
      <c r="O86" s="5"/>
      <c r="P86" s="5"/>
      <c r="Q86" s="35" t="n">
        <f aca="false">I86*5.5017049523</f>
        <v>129726140.826694</v>
      </c>
      <c r="R86" s="35"/>
      <c r="S86" s="35"/>
      <c r="T86" s="5"/>
      <c r="U86" s="5"/>
      <c r="V86" s="35" t="n">
        <f aca="false">K86*5.5017049523</f>
        <v>16119040.7489555</v>
      </c>
      <c r="W86" s="35" t="n">
        <f aca="false">M86*5.5017049523</f>
        <v>498527.033472853</v>
      </c>
      <c r="X86" s="35" t="n">
        <f aca="false">N86*5.1890047538+L86*5.5017049523</f>
        <v>21073841.9385242</v>
      </c>
      <c r="Y86" s="35" t="n">
        <f aca="false">N86*5.1890047538</f>
        <v>15022651.1144672</v>
      </c>
      <c r="Z86" s="35" t="n">
        <f aca="false">L86*5.5017049523</f>
        <v>6051190.82405701</v>
      </c>
      <c r="AA86" s="35"/>
      <c r="AB86" s="35"/>
      <c r="AC86" s="35"/>
      <c r="AD86" s="35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27800426.9958788</v>
      </c>
      <c r="G87" s="97" t="n">
        <v>26606126.1341793</v>
      </c>
      <c r="H87" s="42" t="n">
        <f aca="false">F87-J87</f>
        <v>24697417.1233488</v>
      </c>
      <c r="I87" s="42" t="n">
        <f aca="false">G87-K87</f>
        <v>23596206.5578252</v>
      </c>
      <c r="J87" s="97" t="n">
        <v>3103009.87252999</v>
      </c>
      <c r="K87" s="97" t="n">
        <v>3009919.57635409</v>
      </c>
      <c r="L87" s="42" t="n">
        <f aca="false">H87-I87</f>
        <v>1101210.5655236</v>
      </c>
      <c r="M87" s="42" t="n">
        <f aca="false">J87-K87</f>
        <v>93090.2961758994</v>
      </c>
      <c r="N87" s="97" t="n">
        <v>2322954.87123103</v>
      </c>
      <c r="O87" s="7"/>
      <c r="P87" s="7"/>
      <c r="Q87" s="42" t="n">
        <f aca="false">I87*5.5017049523</f>
        <v>129819366.474681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</v>
      </c>
      <c r="X87" s="42" t="n">
        <f aca="false">N87*5.1890047538+L87*5.5017049523</f>
        <v>18112359.4915469</v>
      </c>
      <c r="Y87" s="42" t="n">
        <f aca="false">N87*5.1890047538</f>
        <v>12053823.8696807</v>
      </c>
      <c r="Z87" s="42" t="n">
        <f aca="false">L87*5.5017049523</f>
        <v>6058535.62186626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27876113.6909426</v>
      </c>
      <c r="G88" s="97" t="n">
        <v>26678552.1089191</v>
      </c>
      <c r="H88" s="42" t="n">
        <f aca="false">F88-J88</f>
        <v>24708234.298719</v>
      </c>
      <c r="I88" s="42" t="n">
        <f aca="false">G88-K88</f>
        <v>23605709.0984622</v>
      </c>
      <c r="J88" s="97" t="n">
        <v>3167879.39222363</v>
      </c>
      <c r="K88" s="97" t="n">
        <v>3072843.01045692</v>
      </c>
      <c r="L88" s="42" t="n">
        <f aca="false">H88-I88</f>
        <v>1102525.20025685</v>
      </c>
      <c r="M88" s="42" t="n">
        <f aca="false">J88-K88</f>
        <v>95036.3817667086</v>
      </c>
      <c r="N88" s="97" t="n">
        <v>2379356.77854868</v>
      </c>
      <c r="O88" s="7"/>
      <c r="P88" s="7"/>
      <c r="Q88" s="42" t="n">
        <f aca="false">I88*5.5017049523</f>
        <v>129871646.649562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522862.132214574</v>
      </c>
      <c r="X88" s="42" t="n">
        <f aca="false">N88*5.1890047538+L88*5.5017049523</f>
        <v>18412261.989164</v>
      </c>
      <c r="Y88" s="42" t="n">
        <f aca="false">N88*5.1890047538</f>
        <v>12346493.6348754</v>
      </c>
      <c r="Z88" s="42" t="n">
        <f aca="false">L88*5.5017049523</f>
        <v>6065768.35428864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27975939.823174</v>
      </c>
      <c r="G89" s="97" t="n">
        <v>26773277.9288903</v>
      </c>
      <c r="H89" s="42" t="n">
        <f aca="false">F89-J89</f>
        <v>24757775.0500793</v>
      </c>
      <c r="I89" s="42" t="n">
        <f aca="false">G89-K89</f>
        <v>23651658.0989885</v>
      </c>
      <c r="J89" s="97" t="n">
        <v>3218164.77309463</v>
      </c>
      <c r="K89" s="97" t="n">
        <v>3121619.82990179</v>
      </c>
      <c r="L89" s="42" t="n">
        <f aca="false">H89-I89</f>
        <v>1106116.95109081</v>
      </c>
      <c r="M89" s="42" t="n">
        <f aca="false">J89-K89</f>
        <v>96544.9431928387</v>
      </c>
      <c r="N89" s="97" t="n">
        <v>2367842.63408294</v>
      </c>
      <c r="O89" s="7"/>
      <c r="P89" s="7"/>
      <c r="Q89" s="42" t="n">
        <f aca="false">I89*5.5017049523</f>
        <v>130124444.493312</v>
      </c>
      <c r="R89" s="42"/>
      <c r="S89" s="42"/>
      <c r="T89" s="7"/>
      <c r="U89" s="7"/>
      <c r="V89" s="42" t="n">
        <f aca="false">K89*5.5017049523</f>
        <v>17174231.2773685</v>
      </c>
      <c r="W89" s="42" t="n">
        <f aca="false">M89*5.5017049523</f>
        <v>531161.792083563</v>
      </c>
      <c r="X89" s="42" t="n">
        <f aca="false">N89*5.1890047538+L89*5.5017049523</f>
        <v>18372275.792146</v>
      </c>
      <c r="Y89" s="42" t="n">
        <f aca="false">N89*5.1890047538</f>
        <v>12286746.6845067</v>
      </c>
      <c r="Z89" s="42" t="n">
        <f aca="false">L89*5.5017049523</f>
        <v>6085529.1076393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28186021.7395481</v>
      </c>
      <c r="G90" s="95" t="n">
        <v>26973363.6379484</v>
      </c>
      <c r="H90" s="35" t="n">
        <f aca="false">F90-J90</f>
        <v>24907248.2497472</v>
      </c>
      <c r="I90" s="35" t="n">
        <f aca="false">G90-K90</f>
        <v>23792953.3528416</v>
      </c>
      <c r="J90" s="95" t="n">
        <v>3278773.48980088</v>
      </c>
      <c r="K90" s="95" t="n">
        <v>3180410.28510685</v>
      </c>
      <c r="L90" s="35" t="n">
        <f aca="false">H90-I90</f>
        <v>1114294.89690565</v>
      </c>
      <c r="M90" s="35" t="n">
        <f aca="false">J90-K90</f>
        <v>98363.2046940266</v>
      </c>
      <c r="N90" s="95" t="n">
        <v>2872050.21343796</v>
      </c>
      <c r="O90" s="5"/>
      <c r="P90" s="5"/>
      <c r="Q90" s="35" t="n">
        <f aca="false">I90*5.5017049523</f>
        <v>130901809.291171</v>
      </c>
      <c r="R90" s="35"/>
      <c r="S90" s="35"/>
      <c r="T90" s="5"/>
      <c r="U90" s="5"/>
      <c r="V90" s="35" t="n">
        <f aca="false">K90*5.5017049523</f>
        <v>17497679.0159182</v>
      </c>
      <c r="W90" s="35" t="n">
        <f aca="false">M90*5.5017049523</f>
        <v>541165.330389225</v>
      </c>
      <c r="X90" s="35" t="n">
        <f aca="false">N90*5.1890047538+L90*5.5017049523</f>
        <v>21033603.9633103</v>
      </c>
      <c r="Y90" s="35" t="n">
        <f aca="false">N90*5.1890047538</f>
        <v>14903082.2106819</v>
      </c>
      <c r="Z90" s="35" t="n">
        <f aca="false">L90*5.5017049523</f>
        <v>6130521.75262841</v>
      </c>
      <c r="AA90" s="35"/>
      <c r="AB90" s="35"/>
      <c r="AC90" s="35"/>
      <c r="AD90" s="35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28430306.3192921</v>
      </c>
      <c r="G91" s="97" t="n">
        <v>27206620.3230875</v>
      </c>
      <c r="H91" s="42" t="n">
        <f aca="false">F91-J91</f>
        <v>25116742.5120101</v>
      </c>
      <c r="I91" s="42" t="n">
        <f aca="false">G91-K91</f>
        <v>23992463.430024</v>
      </c>
      <c r="J91" s="97" t="n">
        <v>3313563.80728202</v>
      </c>
      <c r="K91" s="97" t="n">
        <v>3214156.89306356</v>
      </c>
      <c r="L91" s="42" t="n">
        <f aca="false">H91-I91</f>
        <v>1124279.08198613</v>
      </c>
      <c r="M91" s="42" t="n">
        <f aca="false">J91-K91</f>
        <v>99406.9142184602</v>
      </c>
      <c r="N91" s="97" t="n">
        <v>2340949.16548344</v>
      </c>
      <c r="O91" s="7"/>
      <c r="P91" s="7"/>
      <c r="Q91" s="42" t="n">
        <f aca="false">I91*5.5017049523</f>
        <v>131999454.87084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546907.512248564</v>
      </c>
      <c r="X91" s="42" t="n">
        <f aca="false">N91*5.1890047538+L91*5.5017049523</f>
        <v>18332648.1412281</v>
      </c>
      <c r="Y91" s="42" t="n">
        <f aca="false">N91*5.1890047538</f>
        <v>12147196.3480977</v>
      </c>
      <c r="Z91" s="42" t="n">
        <f aca="false">L91*5.5017049523</f>
        <v>6185451.79313036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28576593.4032229</v>
      </c>
      <c r="G92" s="97" t="n">
        <v>27345562.7386426</v>
      </c>
      <c r="H92" s="42" t="n">
        <f aca="false">F92-J92</f>
        <v>25229098.9509269</v>
      </c>
      <c r="I92" s="42" t="n">
        <f aca="false">G92-K92</f>
        <v>24098493.1199155</v>
      </c>
      <c r="J92" s="97" t="n">
        <v>3347494.45229601</v>
      </c>
      <c r="K92" s="97" t="n">
        <v>3247069.61872713</v>
      </c>
      <c r="L92" s="42" t="n">
        <f aca="false">H92-I92</f>
        <v>1130605.83101137</v>
      </c>
      <c r="M92" s="42" t="n">
        <f aca="false">J92-K92</f>
        <v>100424.83356888</v>
      </c>
      <c r="N92" s="97" t="n">
        <v>2395409.23230696</v>
      </c>
      <c r="O92" s="7"/>
      <c r="P92" s="7"/>
      <c r="Q92" s="42" t="n">
        <f aca="false">I92*5.5017049523</f>
        <v>132582798.940806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</v>
      </c>
      <c r="X92" s="42" t="n">
        <f aca="false">N92*5.1890047538+L92*5.5017049523</f>
        <v>18650049.5933118</v>
      </c>
      <c r="Y92" s="42" t="n">
        <f aca="false">N92*5.1890047538</f>
        <v>12429789.8937372</v>
      </c>
      <c r="Z92" s="42" t="n">
        <f aca="false">L92*5.5017049523</f>
        <v>6220259.69957451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28722486.9910471</v>
      </c>
      <c r="G93" s="97" t="n">
        <v>27484939.1802713</v>
      </c>
      <c r="H93" s="42" t="n">
        <f aca="false">F93-J93</f>
        <v>25323593.474677</v>
      </c>
      <c r="I93" s="42" t="n">
        <f aca="false">G93-K93</f>
        <v>24188012.4693923</v>
      </c>
      <c r="J93" s="97" t="n">
        <v>3398893.51637006</v>
      </c>
      <c r="K93" s="97" t="n">
        <v>3296926.71087896</v>
      </c>
      <c r="L93" s="42" t="n">
        <f aca="false">H93-I93</f>
        <v>1135581.00528466</v>
      </c>
      <c r="M93" s="42" t="n">
        <f aca="false">J93-K93</f>
        <v>101966.805491102</v>
      </c>
      <c r="N93" s="97" t="n">
        <v>2314735.86549027</v>
      </c>
      <c r="O93" s="7"/>
      <c r="P93" s="7"/>
      <c r="Q93" s="42" t="n">
        <f aca="false">I93*5.5017049523</f>
        <v>133075307.98915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560991.278740606</v>
      </c>
      <c r="X93" s="42" t="n">
        <f aca="false">N93*5.1890047538+L93*5.5017049523</f>
        <v>18258807.0503328</v>
      </c>
      <c r="Y93" s="42" t="n">
        <f aca="false">N93*5.1890047538</f>
        <v>12011175.4098204</v>
      </c>
      <c r="Z93" s="42" t="n">
        <f aca="false">L93*5.5017049523</f>
        <v>6247631.64051244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28872737.4614296</v>
      </c>
      <c r="G94" s="95" t="n">
        <v>27628787.8720788</v>
      </c>
      <c r="H94" s="35" t="n">
        <f aca="false">F94-J94</f>
        <v>25399665.6194162</v>
      </c>
      <c r="I94" s="35" t="n">
        <f aca="false">G94-K94</f>
        <v>24259908.1853258</v>
      </c>
      <c r="J94" s="95" t="n">
        <v>3473071.8420134</v>
      </c>
      <c r="K94" s="95" t="n">
        <v>3368879.686753</v>
      </c>
      <c r="L94" s="35" t="n">
        <f aca="false">H94-I94</f>
        <v>1139757.4340904</v>
      </c>
      <c r="M94" s="35" t="n">
        <f aca="false">J94-K94</f>
        <v>104192.155260403</v>
      </c>
      <c r="N94" s="95" t="n">
        <v>2849497.24664358</v>
      </c>
      <c r="O94" s="5"/>
      <c r="P94" s="5"/>
      <c r="Q94" s="35" t="n">
        <f aca="false">I94*5.5017049523</f>
        <v>133470857.00555</v>
      </c>
      <c r="R94" s="35"/>
      <c r="S94" s="35"/>
      <c r="T94" s="5"/>
      <c r="U94" s="5"/>
      <c r="V94" s="35" t="n">
        <f aca="false">K94*5.5017049523</f>
        <v>18534582.0563118</v>
      </c>
      <c r="W94" s="35" t="n">
        <f aca="false">M94*5.5017049523</f>
        <v>573234.496586968</v>
      </c>
      <c r="X94" s="35" t="n">
        <f aca="false">N94*5.1890047538+L94*5.5017049523</f>
        <v>21056663.8783295</v>
      </c>
      <c r="Y94" s="35" t="n">
        <f aca="false">N94*5.1890047538</f>
        <v>14786054.7587736</v>
      </c>
      <c r="Z94" s="35" t="n">
        <f aca="false">L94*5.5017049523</f>
        <v>6270609.11955591</v>
      </c>
      <c r="AA94" s="35"/>
      <c r="AB94" s="35"/>
      <c r="AC94" s="35"/>
      <c r="AD94" s="35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29038774.7949335</v>
      </c>
      <c r="G95" s="97" t="n">
        <v>27786394.092171</v>
      </c>
      <c r="H95" s="42" t="n">
        <f aca="false">F95-J95</f>
        <v>25473484.0814954</v>
      </c>
      <c r="I95" s="42" t="n">
        <f aca="false">G95-K95</f>
        <v>24328062.100136</v>
      </c>
      <c r="J95" s="97" t="n">
        <v>3565290.71343807</v>
      </c>
      <c r="K95" s="97" t="n">
        <v>3458331.99203493</v>
      </c>
      <c r="L95" s="42" t="n">
        <f aca="false">H95-I95</f>
        <v>1145421.98135937</v>
      </c>
      <c r="M95" s="42" t="n">
        <f aca="false">J95-K95</f>
        <v>106958.721403142</v>
      </c>
      <c r="N95" s="97" t="n">
        <v>2298489.07962745</v>
      </c>
      <c r="O95" s="7"/>
      <c r="P95" s="7"/>
      <c r="Q95" s="42" t="n">
        <f aca="false">I95*5.5017049523</f>
        <v>133845819.73618</v>
      </c>
      <c r="R95" s="42"/>
      <c r="S95" s="42"/>
      <c r="T95" s="7"/>
      <c r="U95" s="7"/>
      <c r="V95" s="42" t="n">
        <f aca="false">K95*5.5017049523</f>
        <v>19026722.2472761</v>
      </c>
      <c r="W95" s="42" t="n">
        <f aca="false">M95*5.5017049523</f>
        <v>588455.327235345</v>
      </c>
      <c r="X95" s="42" t="n">
        <f aca="false">N95*5.1890047538+L95*5.5017049523</f>
        <v>18228644.5480623</v>
      </c>
      <c r="Y95" s="42" t="n">
        <f aca="false">N95*5.1890047538</f>
        <v>11926870.7607442</v>
      </c>
      <c r="Z95" s="42" t="n">
        <f aca="false">L95*5.5017049523</f>
        <v>6301773.78731812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29156744.2524861</v>
      </c>
      <c r="G96" s="97" t="n">
        <v>27899309.165138</v>
      </c>
      <c r="H96" s="42" t="n">
        <f aca="false">F96-J96</f>
        <v>25537268.7737978</v>
      </c>
      <c r="I96" s="42" t="n">
        <f aca="false">G96-K96</f>
        <v>24388417.9508103</v>
      </c>
      <c r="J96" s="97" t="n">
        <v>3619475.47868832</v>
      </c>
      <c r="K96" s="97" t="n">
        <v>3510891.21432767</v>
      </c>
      <c r="L96" s="42" t="n">
        <f aca="false">H96-I96</f>
        <v>1148850.82298744</v>
      </c>
      <c r="M96" s="42" t="n">
        <f aca="false">J96-K96</f>
        <v>108584.26436065</v>
      </c>
      <c r="N96" s="97" t="n">
        <v>2306994.10359275</v>
      </c>
      <c r="O96" s="7"/>
      <c r="P96" s="7"/>
      <c r="Q96" s="42" t="n">
        <f aca="false">I96*5.5017049523</f>
        <v>134177879.818735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18291641.6328153</v>
      </c>
      <c r="Y96" s="42" t="n">
        <f aca="false">N96*5.1890047538</f>
        <v>11971003.3705313</v>
      </c>
      <c r="Z96" s="42" t="n">
        <f aca="false">L96*5.5017049523</f>
        <v>6320638.26228396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29129761.5249463</v>
      </c>
      <c r="G97" s="97" t="n">
        <v>27874633.8932786</v>
      </c>
      <c r="H97" s="42" t="n">
        <f aca="false">F97-J97</f>
        <v>25446408.260715</v>
      </c>
      <c r="I97" s="42" t="n">
        <f aca="false">G97-K97</f>
        <v>24301781.2269743</v>
      </c>
      <c r="J97" s="97" t="n">
        <v>3683353.26423126</v>
      </c>
      <c r="K97" s="97" t="n">
        <v>3572852.66630433</v>
      </c>
      <c r="L97" s="42" t="n">
        <f aca="false">H97-I97</f>
        <v>1144627.03374071</v>
      </c>
      <c r="M97" s="42" t="n">
        <f aca="false">J97-K97</f>
        <v>110500.597926938</v>
      </c>
      <c r="N97" s="97" t="n">
        <v>2304757.76062609</v>
      </c>
      <c r="O97" s="7"/>
      <c r="P97" s="7"/>
      <c r="Q97" s="42" t="n">
        <f aca="false">I97*5.5017049523</f>
        <v>133701230.126156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607941.686846748</v>
      </c>
      <c r="X97" s="42" t="n">
        <f aca="false">N97*5.1890047538+L97*5.5017049523</f>
        <v>18256799.196314</v>
      </c>
      <c r="Y97" s="42" t="n">
        <f aca="false">N97*5.1890047538</f>
        <v>11959398.9762462</v>
      </c>
      <c r="Z97" s="42" t="n">
        <f aca="false">L97*5.5017049523</f>
        <v>6297400.22006773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29253097.7778043</v>
      </c>
      <c r="G98" s="95" t="n">
        <v>27992631.011829</v>
      </c>
      <c r="H98" s="35" t="n">
        <f aca="false">F98-J98</f>
        <v>25490039.5410392</v>
      </c>
      <c r="I98" s="35" t="n">
        <f aca="false">G98-K98</f>
        <v>24342464.5221668</v>
      </c>
      <c r="J98" s="95" t="n">
        <v>3763058.23676511</v>
      </c>
      <c r="K98" s="95" t="n">
        <v>3650166.48966216</v>
      </c>
      <c r="L98" s="35" t="n">
        <f aca="false">H98-I98</f>
        <v>1147575.0188724</v>
      </c>
      <c r="M98" s="35" t="n">
        <f aca="false">J98-K98</f>
        <v>112891.747102953</v>
      </c>
      <c r="N98" s="95" t="n">
        <v>2844845.86643082</v>
      </c>
      <c r="O98" s="5"/>
      <c r="P98" s="5"/>
      <c r="Q98" s="35" t="n">
        <f aca="false">I98*5.5017049523</f>
        <v>133925057.612792</v>
      </c>
      <c r="R98" s="35"/>
      <c r="S98" s="35"/>
      <c r="T98" s="5"/>
      <c r="U98" s="5"/>
      <c r="V98" s="35" t="n">
        <f aca="false">K98*5.5017049523</f>
        <v>20082139.0528938</v>
      </c>
      <c r="W98" s="35" t="n">
        <f aca="false">M98*5.5017049523</f>
        <v>621097.084110113</v>
      </c>
      <c r="X98" s="35" t="n">
        <f aca="false">N98*5.1890047538+L98*5.5017049523</f>
        <v>21075537.8892039</v>
      </c>
      <c r="Y98" s="35" t="n">
        <f aca="false">N98*5.1890047538</f>
        <v>14761918.7247378</v>
      </c>
      <c r="Z98" s="35" t="n">
        <f aca="false">L98*5.5017049523</f>
        <v>6313619.16446604</v>
      </c>
      <c r="AA98" s="35"/>
      <c r="AB98" s="35"/>
      <c r="AC98" s="35"/>
      <c r="AD98" s="35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29388311.565344</v>
      </c>
      <c r="G99" s="97" t="n">
        <v>28121480.0534186</v>
      </c>
      <c r="H99" s="42" t="n">
        <f aca="false">F99-J99</f>
        <v>25526272.5494388</v>
      </c>
      <c r="I99" s="42" t="n">
        <f aca="false">G99-K99</f>
        <v>24375302.2079906</v>
      </c>
      <c r="J99" s="97" t="n">
        <v>3862039.01590519</v>
      </c>
      <c r="K99" s="97" t="n">
        <v>3746177.84542803</v>
      </c>
      <c r="L99" s="42" t="n">
        <f aca="false">H99-I99</f>
        <v>1150970.34144822</v>
      </c>
      <c r="M99" s="42" t="n">
        <f aca="false">J99-K99</f>
        <v>115861.170477156</v>
      </c>
      <c r="N99" s="97" t="n">
        <v>2291854.70657655</v>
      </c>
      <c r="O99" s="7"/>
      <c r="P99" s="7"/>
      <c r="Q99" s="42" t="n">
        <f aca="false">I99*5.5017049523</f>
        <v>134105720.871511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637433.975393442</v>
      </c>
      <c r="X99" s="42" t="n">
        <f aca="false">N99*5.1890047538+L99*5.5017049523</f>
        <v>18224744.1949407</v>
      </c>
      <c r="Y99" s="42" t="n">
        <f aca="false">N99*5.1890047538</f>
        <v>11892444.9674446</v>
      </c>
      <c r="Z99" s="42" t="n">
        <f aca="false">L99*5.5017049523</f>
        <v>6332299.22749608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29505730.1830626</v>
      </c>
      <c r="G100" s="97" t="n">
        <v>28234083.3083453</v>
      </c>
      <c r="H100" s="42" t="n">
        <f aca="false">F100-J100</f>
        <v>25580463.3253816</v>
      </c>
      <c r="I100" s="42" t="n">
        <f aca="false">G100-K100</f>
        <v>24426574.4563947</v>
      </c>
      <c r="J100" s="97" t="n">
        <v>3925266.85768102</v>
      </c>
      <c r="K100" s="97" t="n">
        <v>3807508.85195059</v>
      </c>
      <c r="L100" s="42" t="n">
        <f aca="false">H100-I100</f>
        <v>1153888.86898691</v>
      </c>
      <c r="M100" s="42" t="n">
        <f aca="false">J100-K100</f>
        <v>117758.005730431</v>
      </c>
      <c r="N100" s="97" t="n">
        <v>2256830.01973503</v>
      </c>
      <c r="O100" s="7"/>
      <c r="P100" s="7"/>
      <c r="Q100" s="42" t="n">
        <f aca="false">I100*5.5017049523</f>
        <v>134387805.654471</v>
      </c>
      <c r="R100" s="42"/>
      <c r="S100" s="42"/>
      <c r="T100" s="7"/>
      <c r="U100" s="7"/>
      <c r="V100" s="42" t="n">
        <f aca="false">K100*5.5017049523</f>
        <v>20947790.3067027</v>
      </c>
      <c r="W100" s="42" t="n">
        <f aca="false">M100*5.5017049523</f>
        <v>647869.803300082</v>
      </c>
      <c r="X100" s="42" t="n">
        <f aca="false">N100*5.1890047538+L100*5.5017049523</f>
        <v>18059057.8058327</v>
      </c>
      <c r="Y100" s="42" t="n">
        <f aca="false">N100*5.1890047538</f>
        <v>11710701.7009236</v>
      </c>
      <c r="Z100" s="42" t="n">
        <f aca="false">L100*5.5017049523</f>
        <v>6348356.10490912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29668866.292398</v>
      </c>
      <c r="G101" s="97" t="n">
        <v>28389205.8871104</v>
      </c>
      <c r="H101" s="42" t="n">
        <f aca="false">F101-J101</f>
        <v>25666774.0718067</v>
      </c>
      <c r="I101" s="42" t="n">
        <f aca="false">G101-K101</f>
        <v>24507176.4331368</v>
      </c>
      <c r="J101" s="97" t="n">
        <v>4002092.22059131</v>
      </c>
      <c r="K101" s="97" t="n">
        <v>3882029.45397357</v>
      </c>
      <c r="L101" s="42" t="n">
        <f aca="false">H101-I101</f>
        <v>1159597.63866981</v>
      </c>
      <c r="M101" s="42" t="n">
        <f aca="false">J101-K101</f>
        <v>120062.76661774</v>
      </c>
      <c r="N101" s="97" t="n">
        <v>2256435.38772158</v>
      </c>
      <c r="O101" s="7"/>
      <c r="P101" s="7"/>
      <c r="Q101" s="42" t="n">
        <f aca="false">I101*5.5017049523</f>
        <v>134831253.949079</v>
      </c>
      <c r="R101" s="42"/>
      <c r="S101" s="42"/>
      <c r="T101" s="7"/>
      <c r="U101" s="7"/>
      <c r="V101" s="42" t="n">
        <f aca="false">K101*5.5017049523</f>
        <v>21357780.6719009</v>
      </c>
      <c r="W101" s="42" t="n">
        <f aca="false">M101*5.5017049523</f>
        <v>660549.91768766</v>
      </c>
      <c r="X101" s="42" t="n">
        <f aca="false">N101*5.1890047538+L101*5.5017049523</f>
        <v>18088418.0248749</v>
      </c>
      <c r="Y101" s="42" t="n">
        <f aca="false">N101*5.1890047538</f>
        <v>11708653.9535298</v>
      </c>
      <c r="Z101" s="42" t="n">
        <f aca="false">L101*5.5017049523</f>
        <v>6379764.07134509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29819552.2114609</v>
      </c>
      <c r="G102" s="95" t="n">
        <v>28532744.3793744</v>
      </c>
      <c r="H102" s="35" t="n">
        <f aca="false">F102-J102</f>
        <v>25783093.3855963</v>
      </c>
      <c r="I102" s="35" t="n">
        <f aca="false">G102-K102</f>
        <v>24617379.3182857</v>
      </c>
      <c r="J102" s="95" t="n">
        <v>4036458.82586466</v>
      </c>
      <c r="K102" s="95" t="n">
        <v>3915365.06108872</v>
      </c>
      <c r="L102" s="35" t="n">
        <f aca="false">H102-I102</f>
        <v>1165714.06731057</v>
      </c>
      <c r="M102" s="35" t="n">
        <f aca="false">J102-K102</f>
        <v>121093.76477594</v>
      </c>
      <c r="N102" s="95" t="n">
        <v>2794080.53373004</v>
      </c>
      <c r="O102" s="5"/>
      <c r="P102" s="5"/>
      <c r="Q102" s="35" t="n">
        <f aca="false">I102*5.5017049523</f>
        <v>135437557.70806</v>
      </c>
      <c r="R102" s="35"/>
      <c r="S102" s="35"/>
      <c r="T102" s="5"/>
      <c r="U102" s="5"/>
      <c r="V102" s="35" t="n">
        <f aca="false">K102*5.5017049523</f>
        <v>21541183.3466542</v>
      </c>
      <c r="W102" s="35" t="n">
        <f aca="false">M102*5.5017049523</f>
        <v>666222.165360439</v>
      </c>
      <c r="X102" s="35" t="n">
        <f aca="false">N102*5.1890047538+L102*5.5017049523</f>
        <v>20911912.0291136</v>
      </c>
      <c r="Y102" s="35" t="n">
        <f aca="false">N102*5.1890047538</f>
        <v>14498497.1720252</v>
      </c>
      <c r="Z102" s="35" t="n">
        <f aca="false">L102*5.5017049523</f>
        <v>6413414.85708835</v>
      </c>
      <c r="AA102" s="35"/>
      <c r="AB102" s="35"/>
      <c r="AC102" s="35"/>
      <c r="AD102" s="35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30007260.8178678</v>
      </c>
      <c r="G103" s="97" t="n">
        <v>28711806.7150336</v>
      </c>
      <c r="H103" s="42" t="n">
        <f aca="false">F103-J103</f>
        <v>25881728.918759</v>
      </c>
      <c r="I103" s="42" t="n">
        <f aca="false">G103-K103</f>
        <v>24710040.7728981</v>
      </c>
      <c r="J103" s="97" t="n">
        <v>4125531.89910875</v>
      </c>
      <c r="K103" s="97" t="n">
        <v>4001765.94213549</v>
      </c>
      <c r="L103" s="42" t="n">
        <f aca="false">H103-I103</f>
        <v>1171688.14586095</v>
      </c>
      <c r="M103" s="42" t="n">
        <f aca="false">J103-K103</f>
        <v>123765.956973263</v>
      </c>
      <c r="N103" s="97" t="n">
        <v>2219167.33945746</v>
      </c>
      <c r="O103" s="7"/>
      <c r="P103" s="7"/>
      <c r="Q103" s="42" t="n">
        <f aca="false">I103*5.5017049523</f>
        <v>135947353.691788</v>
      </c>
      <c r="R103" s="42"/>
      <c r="S103" s="42"/>
      <c r="T103" s="7"/>
      <c r="U103" s="7"/>
      <c r="V103" s="42" t="n">
        <f aca="false">K103*5.5017049523</f>
        <v>22016535.5017923</v>
      </c>
      <c r="W103" s="42" t="n">
        <f aca="false">M103*5.5017049523</f>
        <v>680923.77840595</v>
      </c>
      <c r="X103" s="42" t="n">
        <f aca="false">N103*5.1890047538+L103*5.5017049523</f>
        <v>17961552.3485568</v>
      </c>
      <c r="Y103" s="42" t="n">
        <f aca="false">N103*5.1890047538</f>
        <v>11515269.8739224</v>
      </c>
      <c r="Z103" s="42" t="n">
        <f aca="false">L103*5.5017049523</f>
        <v>6446282.4746344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30274520.9646009</v>
      </c>
      <c r="G104" s="97" t="n">
        <v>28966475.2748168</v>
      </c>
      <c r="H104" s="42" t="n">
        <f aca="false">F104-J104</f>
        <v>26035323.4637318</v>
      </c>
      <c r="I104" s="42" t="n">
        <f aca="false">G104-K104</f>
        <v>24854453.6989738</v>
      </c>
      <c r="J104" s="97" t="n">
        <v>4239197.50086911</v>
      </c>
      <c r="K104" s="97" t="n">
        <v>4112021.57584303</v>
      </c>
      <c r="L104" s="42" t="n">
        <f aca="false">H104-I104</f>
        <v>1180869.76475799</v>
      </c>
      <c r="M104" s="42" t="n">
        <f aca="false">J104-K104</f>
        <v>127175.925026074</v>
      </c>
      <c r="N104" s="97" t="n">
        <v>2218151.3435034</v>
      </c>
      <c r="O104" s="7"/>
      <c r="P104" s="7"/>
      <c r="Q104" s="42" t="n">
        <f aca="false">I104*5.5017049523</f>
        <v>136741871.002355</v>
      </c>
      <c r="R104" s="42"/>
      <c r="S104" s="42"/>
      <c r="T104" s="7"/>
      <c r="U104" s="7"/>
      <c r="V104" s="42" t="n">
        <f aca="false">K104*5.5017049523</f>
        <v>22623129.4677801</v>
      </c>
      <c r="W104" s="42" t="n">
        <f aca="false">M104*5.5017049523</f>
        <v>699684.416529285</v>
      </c>
      <c r="X104" s="42" t="n">
        <f aca="false">N104*5.1890047538+L104*5.5017049523</f>
        <v>18006794.8988773</v>
      </c>
      <c r="Y104" s="42" t="n">
        <f aca="false">N104*5.1890047538</f>
        <v>11509997.866087</v>
      </c>
      <c r="Z104" s="42" t="n">
        <f aca="false">L104*5.5017049523</f>
        <v>6496797.03279035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30545449.3792918</v>
      </c>
      <c r="G105" s="97" t="n">
        <v>29225479.7859337</v>
      </c>
      <c r="H105" s="42" t="n">
        <f aca="false">F105-J105</f>
        <v>26220016.3621673</v>
      </c>
      <c r="I105" s="42" t="n">
        <f aca="false">G105-K105</f>
        <v>25029809.759323</v>
      </c>
      <c r="J105" s="97" t="n">
        <v>4325433.01712447</v>
      </c>
      <c r="K105" s="97" t="n">
        <v>4195670.02661074</v>
      </c>
      <c r="L105" s="42" t="n">
        <f aca="false">H105-I105</f>
        <v>1190206.60284437</v>
      </c>
      <c r="M105" s="42" t="n">
        <f aca="false">J105-K105</f>
        <v>129762.990513735</v>
      </c>
      <c r="N105" s="97" t="n">
        <v>2233890.42561504</v>
      </c>
      <c r="O105" s="7"/>
      <c r="P105" s="7"/>
      <c r="Q105" s="42" t="n">
        <f aca="false">I105*5.5017049523</f>
        <v>137706628.307994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713917.687534671</v>
      </c>
      <c r="X105" s="42" t="n">
        <f aca="false">N105*5.1890047538+L105*5.5017049523</f>
        <v>18139833.5991138</v>
      </c>
      <c r="Y105" s="42" t="n">
        <f aca="false">N105*5.1890047538</f>
        <v>11591668.0379848</v>
      </c>
      <c r="Z105" s="42" t="n">
        <f aca="false">L105*5.5017049523</f>
        <v>6548165.561129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30570102.5543358</v>
      </c>
      <c r="G106" s="95" t="n">
        <v>29249380.4451347</v>
      </c>
      <c r="H106" s="35" t="n">
        <f aca="false">F106-J106</f>
        <v>26190468.9506743</v>
      </c>
      <c r="I106" s="35" t="n">
        <f aca="false">G106-K106</f>
        <v>25001135.8495831</v>
      </c>
      <c r="J106" s="95" t="n">
        <v>4379633.60366149</v>
      </c>
      <c r="K106" s="95" t="n">
        <v>4248244.59555164</v>
      </c>
      <c r="L106" s="35" t="n">
        <f aca="false">H106-I106</f>
        <v>1189333.10109124</v>
      </c>
      <c r="M106" s="35" t="n">
        <f aca="false">J106-K106</f>
        <v>131389.008109845</v>
      </c>
      <c r="N106" s="95" t="n">
        <v>2644979.23778189</v>
      </c>
      <c r="O106" s="5"/>
      <c r="P106" s="5"/>
      <c r="Q106" s="35" t="n">
        <f aca="false">I106*5.5017049523</f>
        <v>137548872.916776</v>
      </c>
      <c r="R106" s="35"/>
      <c r="S106" s="35"/>
      <c r="T106" s="5"/>
      <c r="U106" s="5"/>
      <c r="V106" s="35" t="n">
        <f aca="false">K106*5.5017049523</f>
        <v>23372588.3299282</v>
      </c>
      <c r="W106" s="35" t="n">
        <f aca="false">M106*5.5017049523</f>
        <v>722863.55659572</v>
      </c>
      <c r="X106" s="35" t="n">
        <f aca="false">N106*5.1890047538+L106*5.5017049523</f>
        <v>20268169.6507605</v>
      </c>
      <c r="Y106" s="35" t="n">
        <f aca="false">N106*5.1890047538</f>
        <v>13724809.8385525</v>
      </c>
      <c r="Z106" s="35" t="n">
        <f aca="false">L106*5.5017049523</f>
        <v>6543359.81220799</v>
      </c>
      <c r="AA106" s="35"/>
      <c r="AB106" s="35"/>
      <c r="AC106" s="35"/>
      <c r="AD106" s="35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30661723.0509943</v>
      </c>
      <c r="G107" s="97" t="n">
        <v>29337299.6739804</v>
      </c>
      <c r="H107" s="42" t="n">
        <f aca="false">F107-J107</f>
        <v>26232655.2605556</v>
      </c>
      <c r="I107" s="42" t="n">
        <f aca="false">G107-K107</f>
        <v>25041103.9172549</v>
      </c>
      <c r="J107" s="97" t="n">
        <v>4429067.7904387</v>
      </c>
      <c r="K107" s="97" t="n">
        <v>4296195.75672554</v>
      </c>
      <c r="L107" s="42" t="n">
        <f aca="false">H107-I107</f>
        <v>1191551.34330076</v>
      </c>
      <c r="M107" s="42" t="n">
        <f aca="false">J107-K107</f>
        <v>132872.033713162</v>
      </c>
      <c r="N107" s="97" t="n">
        <v>2194049.9902395</v>
      </c>
      <c r="O107" s="7"/>
      <c r="P107" s="7"/>
      <c r="Q107" s="42" t="n">
        <f aca="false">I107*5.5017049523</f>
        <v>137768765.43262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731022.725901876</v>
      </c>
      <c r="X107" s="42" t="n">
        <f aca="false">N107*5.1890047538+L107*5.5017049523</f>
        <v>17940499.7557851</v>
      </c>
      <c r="Y107" s="42" t="n">
        <f aca="false">N107*5.1890047538</f>
        <v>11384935.8294276</v>
      </c>
      <c r="Z107" s="42" t="n">
        <f aca="false">L107*5.5017049523</f>
        <v>6555563.92635751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30818474.8938071</v>
      </c>
      <c r="G108" s="97" t="n">
        <v>29485583.5837757</v>
      </c>
      <c r="H108" s="42" t="n">
        <f aca="false">F108-J108</f>
        <v>26357109.5799081</v>
      </c>
      <c r="I108" s="42" t="n">
        <f aca="false">G108-K108</f>
        <v>25158059.2292936</v>
      </c>
      <c r="J108" s="97" t="n">
        <v>4461365.31389903</v>
      </c>
      <c r="K108" s="97" t="n">
        <v>4327524.35448206</v>
      </c>
      <c r="L108" s="42" t="n">
        <f aca="false">H108-I108</f>
        <v>1199050.35061446</v>
      </c>
      <c r="M108" s="42" t="n">
        <f aca="false">J108-K108</f>
        <v>133840.959416971</v>
      </c>
      <c r="N108" s="97" t="n">
        <v>2164181.10104753</v>
      </c>
      <c r="O108" s="7"/>
      <c r="P108" s="7"/>
      <c r="Q108" s="42" t="n">
        <f aca="false">I108*5.5017049523</f>
        <v>138412219.052062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736353.469244931</v>
      </c>
      <c r="X108" s="42" t="n">
        <f aca="false">N108*5.1890047538+L108*5.5017049523</f>
        <v>17826767.2734524</v>
      </c>
      <c r="Y108" s="42" t="n">
        <f aca="false">N108*5.1890047538</f>
        <v>11229946.0214198</v>
      </c>
      <c r="Z108" s="42" t="n">
        <f aca="false">L108*5.5017049523</f>
        <v>6596821.25203264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30955691.0590245</v>
      </c>
      <c r="G109" s="97" t="n">
        <v>29616660.751472</v>
      </c>
      <c r="H109" s="42" t="n">
        <f aca="false">F109-J109</f>
        <v>26465754.9324731</v>
      </c>
      <c r="I109" s="42" t="n">
        <f aca="false">G109-K109</f>
        <v>25261422.7087171</v>
      </c>
      <c r="J109" s="97" t="n">
        <v>4489936.1265514</v>
      </c>
      <c r="K109" s="97" t="n">
        <v>4355238.04275486</v>
      </c>
      <c r="L109" s="42" t="n">
        <f aca="false">H109-I109</f>
        <v>1204332.22375599</v>
      </c>
      <c r="M109" s="42" t="n">
        <f aca="false">J109-K109</f>
        <v>134698.083796541</v>
      </c>
      <c r="N109" s="97" t="n">
        <v>2194519.73270065</v>
      </c>
      <c r="O109" s="7"/>
      <c r="P109" s="7"/>
      <c r="Q109" s="42" t="n">
        <f aca="false">I109*5.5017049523</f>
        <v>138980894.418693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741069.114688751</v>
      </c>
      <c r="X109" s="42" t="n">
        <f aca="false">N109*5.1890047538+L109*5.5017049523</f>
        <v>18013253.8849444</v>
      </c>
      <c r="Y109" s="42" t="n">
        <f aca="false">N109*5.1890047538</f>
        <v>11387373.3252916</v>
      </c>
      <c r="Z109" s="42" t="n">
        <f aca="false">L109*5.5017049523</f>
        <v>6625880.55965282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31162842.8679306</v>
      </c>
      <c r="G110" s="95" t="n">
        <v>29814168.3588169</v>
      </c>
      <c r="H110" s="35" t="n">
        <f aca="false">F110-J110</f>
        <v>26570523.9866131</v>
      </c>
      <c r="I110" s="35" t="n">
        <f aca="false">G110-K110</f>
        <v>25359619.0439388</v>
      </c>
      <c r="J110" s="95" t="n">
        <v>4592318.88131755</v>
      </c>
      <c r="K110" s="95" t="n">
        <v>4454549.31487802</v>
      </c>
      <c r="L110" s="35" t="n">
        <f aca="false">H110-I110</f>
        <v>1210904.94267423</v>
      </c>
      <c r="M110" s="35" t="n">
        <f aca="false">J110-K110</f>
        <v>137769.566439525</v>
      </c>
      <c r="N110" s="95" t="n">
        <v>2667253.40235695</v>
      </c>
      <c r="O110" s="5"/>
      <c r="P110" s="5"/>
      <c r="Q110" s="35" t="n">
        <f aca="false">I110*5.5017049523</f>
        <v>139521141.68248</v>
      </c>
      <c r="R110" s="35"/>
      <c r="S110" s="35"/>
      <c r="T110" s="5"/>
      <c r="U110" s="5"/>
      <c r="V110" s="35" t="n">
        <f aca="false">K110*5.5017049523</f>
        <v>24507616.025929</v>
      </c>
      <c r="W110" s="35" t="n">
        <f aca="false">M110*5.5017049523</f>
        <v>757967.50595656</v>
      </c>
      <c r="X110" s="35" t="n">
        <f aca="false">N110*5.1890047538+L110*5.5017049523</f>
        <v>20502432.3042948</v>
      </c>
      <c r="Y110" s="35" t="n">
        <f aca="false">N110*5.1890047538</f>
        <v>13840390.5844194</v>
      </c>
      <c r="Z110" s="35" t="n">
        <f aca="false">L110*5.5017049523</f>
        <v>6662041.71987534</v>
      </c>
      <c r="AA110" s="35"/>
      <c r="AB110" s="35"/>
      <c r="AC110" s="35"/>
      <c r="AD110" s="35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31489793.455279</v>
      </c>
      <c r="G111" s="97" t="n">
        <v>30125752.7352839</v>
      </c>
      <c r="H111" s="42" t="n">
        <f aca="false">F111-J111</f>
        <v>26796718.6277302</v>
      </c>
      <c r="I111" s="42" t="n">
        <f aca="false">G111-K111</f>
        <v>25573470.1525615</v>
      </c>
      <c r="J111" s="97" t="n">
        <v>4693074.82754882</v>
      </c>
      <c r="K111" s="97" t="n">
        <v>4552282.58272235</v>
      </c>
      <c r="L111" s="42" t="n">
        <f aca="false">H111-I111</f>
        <v>1223248.47516868</v>
      </c>
      <c r="M111" s="42" t="n">
        <f aca="false">J111-K111</f>
        <v>140792.244826465</v>
      </c>
      <c r="N111" s="97" t="n">
        <v>2136218.79915848</v>
      </c>
      <c r="O111" s="7"/>
      <c r="P111" s="7"/>
      <c r="Q111" s="42" t="n">
        <f aca="false">I111*5.5017049523</f>
        <v>140697687.385844</v>
      </c>
      <c r="R111" s="42"/>
      <c r="S111" s="42"/>
      <c r="T111" s="7"/>
      <c r="U111" s="7"/>
      <c r="V111" s="42" t="n">
        <f aca="false">K111*5.5017049523</f>
        <v>25045315.6296326</v>
      </c>
      <c r="W111" s="42" t="n">
        <f aca="false">M111*5.5017049523</f>
        <v>774597.390607196</v>
      </c>
      <c r="X111" s="42" t="n">
        <f aca="false">N111*5.1890047538+L111*5.5017049523</f>
        <v>17814801.6977192</v>
      </c>
      <c r="Y111" s="42" t="n">
        <f aca="false">N111*5.1890047538</f>
        <v>11084849.5039903</v>
      </c>
      <c r="Z111" s="42" t="n">
        <f aca="false">L111*5.5017049523</f>
        <v>6729952.19372894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31697516.9101854</v>
      </c>
      <c r="G112" s="97" t="n">
        <v>30324069.3208251</v>
      </c>
      <c r="H112" s="42" t="n">
        <f aca="false">F112-J112</f>
        <v>26954606.6905166</v>
      </c>
      <c r="I112" s="42" t="n">
        <f aca="false">G112-K112</f>
        <v>25723446.4077464</v>
      </c>
      <c r="J112" s="97" t="n">
        <v>4742910.21966881</v>
      </c>
      <c r="K112" s="97" t="n">
        <v>4600622.91307875</v>
      </c>
      <c r="L112" s="42" t="n">
        <f aca="false">H112-I112</f>
        <v>1231160.28277022</v>
      </c>
      <c r="M112" s="42" t="n">
        <f aca="false">J112-K112</f>
        <v>142287.306590065</v>
      </c>
      <c r="N112" s="97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782822.779315991</v>
      </c>
      <c r="X112" s="42" t="n">
        <f aca="false">N112*5.1890047538+L112*5.5017049523</f>
        <v>17857514.1134425</v>
      </c>
      <c r="Y112" s="42" t="n">
        <f aca="false">N112*5.1890047538</f>
        <v>11084033.4886505</v>
      </c>
      <c r="Z112" s="42" t="n">
        <f aca="false">L112*5.5017049523</f>
        <v>6773480.62479201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31915704.7781195</v>
      </c>
      <c r="G113" s="97" t="n">
        <v>30532335.5123195</v>
      </c>
      <c r="H113" s="42" t="n">
        <f aca="false">F113-J113</f>
        <v>27087969.9557373</v>
      </c>
      <c r="I113" s="42" t="n">
        <f aca="false">G113-K113</f>
        <v>25849432.7346088</v>
      </c>
      <c r="J113" s="97" t="n">
        <v>4827734.82238223</v>
      </c>
      <c r="K113" s="97" t="n">
        <v>4682902.77771076</v>
      </c>
      <c r="L113" s="42" t="n">
        <f aca="false">H113-I113</f>
        <v>1238537.22112849</v>
      </c>
      <c r="M113" s="42" t="n">
        <f aca="false">J113-K113</f>
        <v>144832.044671467</v>
      </c>
      <c r="N113" s="97" t="n">
        <v>2160957.69516772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796823.177420743</v>
      </c>
      <c r="X113" s="42" t="n">
        <f aca="false">N113*5.1890047538+L113*5.5017049523</f>
        <v>18027286.1160765</v>
      </c>
      <c r="Y113" s="42" t="n">
        <f aca="false">N113*5.1890047538</f>
        <v>11213219.752986</v>
      </c>
      <c r="Z113" s="42" t="n">
        <f aca="false">L113*5.5017049523</f>
        <v>6814066.36309049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32031518.0124693</v>
      </c>
      <c r="G114" s="95" t="n">
        <v>30642183.1687518</v>
      </c>
      <c r="H114" s="35" t="n">
        <f aca="false">F114-J114</f>
        <v>27200633.6126262</v>
      </c>
      <c r="I114" s="35" t="n">
        <f aca="false">G114-K114</f>
        <v>25956225.300904</v>
      </c>
      <c r="J114" s="95" t="n">
        <v>4830884.3998431</v>
      </c>
      <c r="K114" s="95" t="n">
        <v>4685957.8678478</v>
      </c>
      <c r="L114" s="35" t="n">
        <f aca="false">H114-I114</f>
        <v>1244408.31172221</v>
      </c>
      <c r="M114" s="35" t="n">
        <f aca="false">J114-K114</f>
        <v>144926.531995293</v>
      </c>
      <c r="N114" s="95" t="n">
        <v>2666565.07423066</v>
      </c>
      <c r="O114" s="5"/>
      <c r="P114" s="5"/>
      <c r="Q114" s="35" t="n">
        <f aca="false">I114*5.5017049523</f>
        <v>142803493.280998</v>
      </c>
      <c r="R114" s="35"/>
      <c r="S114" s="35"/>
      <c r="T114" s="5"/>
      <c r="U114" s="5"/>
      <c r="V114" s="35" t="n">
        <f aca="false">K114*5.5017049523</f>
        <v>25780757.6078074</v>
      </c>
      <c r="W114" s="35" t="n">
        <f aca="false">M114*5.5017049523</f>
        <v>797343.018798167</v>
      </c>
      <c r="X114" s="35" t="n">
        <f aca="false">N114*5.1890047538+L114*5.5017049523</f>
        <v>20683186.2177853</v>
      </c>
      <c r="Y114" s="35" t="n">
        <f aca="false">N114*5.1890047538</f>
        <v>13836818.8464999</v>
      </c>
      <c r="Z114" s="35" t="n">
        <f aca="false">L114*5.5017049523</f>
        <v>6846367.37128537</v>
      </c>
      <c r="AA114" s="35"/>
      <c r="AB114" s="35"/>
      <c r="AC114" s="35"/>
      <c r="AD114" s="35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32222801.8727391</v>
      </c>
      <c r="G115" s="97" t="n">
        <v>30824379.5219808</v>
      </c>
      <c r="H115" s="42" t="n">
        <f aca="false">F115-J115</f>
        <v>27325867.560764</v>
      </c>
      <c r="I115" s="42" t="n">
        <f aca="false">G115-K115</f>
        <v>26074353.2393648</v>
      </c>
      <c r="J115" s="97" t="n">
        <v>4896934.31197516</v>
      </c>
      <c r="K115" s="97" t="n">
        <v>4750026.2826159</v>
      </c>
      <c r="L115" s="42" t="n">
        <f aca="false">H115-I115</f>
        <v>1251514.32139911</v>
      </c>
      <c r="M115" s="42" t="n">
        <f aca="false">J115-K115</f>
        <v>146908.029359255</v>
      </c>
      <c r="N115" s="97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26133243.1226231</v>
      </c>
      <c r="W115" s="42" t="n">
        <f aca="false">M115*5.5017049523</f>
        <v>808244.632658447</v>
      </c>
      <c r="X115" s="42" t="n">
        <f aca="false">N115*5.1890047538+L115*5.5017049523</f>
        <v>18005634.2905289</v>
      </c>
      <c r="Y115" s="42" t="n">
        <f aca="false">N115*5.1890047538</f>
        <v>11120171.750613</v>
      </c>
      <c r="Z115" s="42" t="n">
        <f aca="false">L115*5.5017049523</f>
        <v>6885462.53991586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32394296.7605222</v>
      </c>
      <c r="G116" s="97" t="n">
        <v>30988034.8773596</v>
      </c>
      <c r="H116" s="42" t="n">
        <f aca="false">F116-J116</f>
        <v>27418214.047974</v>
      </c>
      <c r="I116" s="42" t="n">
        <f aca="false">G116-K116</f>
        <v>26161234.6461879</v>
      </c>
      <c r="J116" s="97" t="n">
        <v>4976082.71254818</v>
      </c>
      <c r="K116" s="97" t="n">
        <v>4826800.23117173</v>
      </c>
      <c r="L116" s="42" t="n">
        <f aca="false">H116-I116</f>
        <v>1256979.40178614</v>
      </c>
      <c r="M116" s="42" t="n">
        <f aca="false">J116-K116</f>
        <v>149282.481376445</v>
      </c>
      <c r="N116" s="97" t="n">
        <v>2106804.64450556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821308.16708042</v>
      </c>
      <c r="X116" s="42" t="n">
        <f aca="false">N116*5.1890047538+L116*5.5017049523</f>
        <v>17847749.1154132</v>
      </c>
      <c r="Y116" s="42" t="n">
        <f aca="false">N116*5.1890047538</f>
        <v>10932219.3156673</v>
      </c>
      <c r="Z116" s="42" t="n">
        <f aca="false">L116*5.5017049523</f>
        <v>6915529.79974593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32684242.7116098</v>
      </c>
      <c r="G117" s="97" t="n">
        <v>31263362.7716402</v>
      </c>
      <c r="H117" s="42" t="n">
        <f aca="false">F117-J117</f>
        <v>27609937.8054048</v>
      </c>
      <c r="I117" s="42" t="n">
        <f aca="false">G117-K117</f>
        <v>26341287.0126213</v>
      </c>
      <c r="J117" s="97" t="n">
        <v>5074304.90620508</v>
      </c>
      <c r="K117" s="97" t="n">
        <v>4922075.75901892</v>
      </c>
      <c r="L117" s="42" t="n">
        <f aca="false">H117-I117</f>
        <v>1268650.79278344</v>
      </c>
      <c r="M117" s="42" t="n">
        <f aca="false">J117-K117</f>
        <v>152229.147186152</v>
      </c>
      <c r="N117" s="97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27079808.5789902</v>
      </c>
      <c r="W117" s="42" t="n">
        <f aca="false">M117*5.5017049523</f>
        <v>837519.852958456</v>
      </c>
      <c r="X117" s="42" t="n">
        <f aca="false">N117*5.1890047538+L117*5.5017049523</f>
        <v>17529777.2287376</v>
      </c>
      <c r="Y117" s="42" t="n">
        <f aca="false">N117*5.1890047538</f>
        <v>10550034.8793417</v>
      </c>
      <c r="Z117" s="42" t="n">
        <f aca="false">L117*5.5017049523</f>
        <v>6979742.34939595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2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2019-12-28T17:24:10Z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